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029"/>
  <workbookPr/>
  <mc:AlternateContent xmlns:mc="http://schemas.openxmlformats.org/markup-compatibility/2006">
    <mc:Choice Requires="x15">
      <x15ac:absPath xmlns:x15ac="http://schemas.microsoft.com/office/spreadsheetml/2010/11/ac" url="C:\Users\Usuario\Documents\EPE\"/>
    </mc:Choice>
  </mc:AlternateContent>
  <xr:revisionPtr revIDLastSave="0" documentId="13_ncr:1_{FF59CB9E-F92E-43BC-83D2-E4F58722261C}" xr6:coauthVersionLast="40" xr6:coauthVersionMax="40" xr10:uidLastSave="{00000000-0000-0000-0000-000000000000}"/>
  <bookViews>
    <workbookView xWindow="0" yWindow="0" windowWidth="20490" windowHeight="6225" xr2:uid="{00000000-000D-0000-FFFF-FFFF00000000}"/>
  </bookViews>
  <sheets>
    <sheet name="Empresas Propiedad del Estado" sheetId="1" r:id="rId1"/>
    <sheet name="Cálculos y gráficos" sheetId="3" r:id="rId2"/>
  </sheets>
  <definedNames>
    <definedName name="_xlnm._FilterDatabase" localSheetId="1" hidden="1">'Cálculos y gráficos'!$AG$1:$AG$85</definedName>
    <definedName name="_xlnm._FilterDatabase" localSheetId="0" hidden="1">'Empresas Propiedad del Estado'!$B$1:$B$1154</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W948" i="1" l="1"/>
  <c r="AV948" i="1"/>
  <c r="AW885" i="1"/>
  <c r="AV885" i="1"/>
  <c r="AE885" i="1"/>
  <c r="AD885" i="1"/>
  <c r="Z885" i="1"/>
  <c r="Y885" i="1"/>
  <c r="AE876" i="1"/>
  <c r="AD876" i="1"/>
  <c r="Z876" i="1"/>
  <c r="Y876" i="1"/>
  <c r="B1" i="3"/>
  <c r="Z804" i="1"/>
  <c r="Y804" i="1"/>
  <c r="AW718" i="1"/>
  <c r="AV718" i="1"/>
  <c r="AE718" i="1"/>
  <c r="AD718" i="1"/>
  <c r="Z718" i="1"/>
  <c r="Y718" i="1"/>
  <c r="AW674" i="1"/>
  <c r="AV674" i="1"/>
  <c r="AE674" i="1"/>
  <c r="AD674" i="1"/>
  <c r="AW660" i="1"/>
  <c r="AV660" i="1"/>
  <c r="AE660" i="1"/>
  <c r="AD660" i="1"/>
  <c r="Z660" i="1"/>
  <c r="Y660" i="1"/>
  <c r="AW605" i="1"/>
  <c r="AV605" i="1"/>
  <c r="AE605" i="1"/>
  <c r="AD605" i="1"/>
  <c r="Z605" i="1"/>
  <c r="Y605" i="1"/>
  <c r="AW527" i="1"/>
  <c r="AV527" i="1"/>
  <c r="AE527" i="1"/>
  <c r="AD527" i="1"/>
  <c r="Z527" i="1"/>
  <c r="Y527" i="1"/>
  <c r="AW526" i="1"/>
  <c r="AV526" i="1"/>
  <c r="AE526" i="1"/>
  <c r="AD526" i="1"/>
  <c r="Z526" i="1"/>
  <c r="Y526" i="1"/>
  <c r="AW449" i="1"/>
  <c r="AV449" i="1"/>
  <c r="AE449" i="1"/>
  <c r="AD449" i="1"/>
  <c r="Z449" i="1"/>
  <c r="Y449" i="1"/>
  <c r="AE452" i="1"/>
  <c r="AD452" i="1"/>
  <c r="Z452" i="1"/>
  <c r="Y452" i="1"/>
  <c r="AW435" i="1"/>
  <c r="AV435" i="1"/>
  <c r="AE435" i="1"/>
  <c r="AD435" i="1"/>
  <c r="Z435" i="1"/>
  <c r="Y435" i="1"/>
  <c r="AW429" i="1"/>
  <c r="AV429" i="1"/>
  <c r="AE429" i="1"/>
  <c r="AD429" i="1"/>
  <c r="Z429" i="1"/>
  <c r="Y429" i="1"/>
  <c r="AE388" i="1"/>
  <c r="AD388" i="1"/>
  <c r="AW351" i="1"/>
  <c r="AV351" i="1"/>
  <c r="AE351" i="1"/>
  <c r="AD351" i="1"/>
  <c r="Z351" i="1"/>
  <c r="Y351" i="1"/>
  <c r="AW306" i="1"/>
  <c r="AV306" i="1"/>
  <c r="AC306" i="1"/>
  <c r="AE306" i="1" s="1"/>
  <c r="Z306" i="1"/>
  <c r="Y306" i="1"/>
  <c r="AW301" i="1"/>
  <c r="AV301" i="1"/>
  <c r="AW291" i="1"/>
  <c r="AV291" i="1"/>
  <c r="AE291" i="1"/>
  <c r="AD291" i="1"/>
  <c r="Z291" i="1"/>
  <c r="Y291" i="1"/>
  <c r="AW290" i="1"/>
  <c r="AV290" i="1"/>
  <c r="AE290" i="1"/>
  <c r="AD290" i="1"/>
  <c r="AW273" i="1"/>
  <c r="AV273" i="1"/>
  <c r="AE273" i="1"/>
  <c r="AD273" i="1"/>
  <c r="Z273" i="1"/>
  <c r="Y273" i="1"/>
  <c r="AW225" i="1"/>
  <c r="AV225" i="1"/>
  <c r="AE225" i="1"/>
  <c r="AD225" i="1"/>
  <c r="Z225" i="1"/>
  <c r="Y225" i="1"/>
  <c r="AE224" i="1"/>
  <c r="AD224" i="1"/>
  <c r="Z224" i="1"/>
  <c r="Y224" i="1"/>
  <c r="BH222" i="1"/>
  <c r="BD222" i="1"/>
  <c r="AZ222" i="1"/>
  <c r="AE222" i="1"/>
  <c r="AD222" i="1"/>
  <c r="AW163" i="1"/>
  <c r="AV163" i="1"/>
  <c r="AE163" i="1"/>
  <c r="AD163" i="1"/>
  <c r="Z163" i="1"/>
  <c r="Y163" i="1"/>
  <c r="AW158" i="1"/>
  <c r="AV158" i="1"/>
  <c r="AE158" i="1"/>
  <c r="AD158" i="1"/>
  <c r="Z158" i="1"/>
  <c r="Y158" i="1"/>
  <c r="AW155" i="1"/>
  <c r="AV155" i="1"/>
  <c r="AE155" i="1"/>
  <c r="AD155" i="1"/>
  <c r="Z155" i="1"/>
  <c r="Y155" i="1"/>
  <c r="AW154" i="1"/>
  <c r="AV154" i="1"/>
  <c r="AE154" i="1"/>
  <c r="AD154" i="1"/>
  <c r="Z154" i="1"/>
  <c r="Y154" i="1"/>
  <c r="AW153" i="1"/>
  <c r="AV153" i="1"/>
  <c r="AE153" i="1"/>
  <c r="AD153" i="1"/>
  <c r="Z153" i="1"/>
  <c r="Y153" i="1"/>
  <c r="AW152" i="1"/>
  <c r="AV152" i="1"/>
  <c r="AE152" i="1"/>
  <c r="AD152" i="1"/>
  <c r="Z152" i="1"/>
  <c r="Y152" i="1"/>
  <c r="AW151" i="1"/>
  <c r="AV151" i="1"/>
  <c r="AE151" i="1"/>
  <c r="AD151" i="1"/>
  <c r="Z151" i="1"/>
  <c r="Y151" i="1"/>
  <c r="AW149" i="1"/>
  <c r="AV149" i="1"/>
  <c r="AE149" i="1"/>
  <c r="AD149" i="1"/>
  <c r="Z149" i="1"/>
  <c r="Y149" i="1"/>
  <c r="AW148" i="1"/>
  <c r="AV148" i="1"/>
  <c r="AE148" i="1"/>
  <c r="AD148" i="1"/>
  <c r="Z148" i="1"/>
  <c r="Y148" i="1"/>
  <c r="AW134" i="1"/>
  <c r="AV134" i="1"/>
  <c r="AE134" i="1"/>
  <c r="AD134" i="1"/>
  <c r="Z134" i="1"/>
  <c r="Y134" i="1"/>
  <c r="AW128" i="1"/>
  <c r="AV128" i="1"/>
  <c r="AE128" i="1"/>
  <c r="AD128" i="1"/>
  <c r="Z128" i="1"/>
  <c r="Y128" i="1"/>
  <c r="AE107" i="1"/>
  <c r="AD107" i="1"/>
  <c r="Z107" i="1"/>
  <c r="Y107" i="1"/>
  <c r="AE94" i="1"/>
  <c r="AD94" i="1"/>
  <c r="Z94" i="1"/>
  <c r="Y94" i="1"/>
  <c r="AE92" i="1"/>
  <c r="AD92" i="1"/>
  <c r="Z92" i="1"/>
  <c r="Y92" i="1"/>
  <c r="AE74" i="1"/>
  <c r="AD74" i="1"/>
  <c r="Z74" i="1"/>
  <c r="Y74" i="1"/>
  <c r="AD306" i="1" l="1"/>
  <c r="B219" i="3"/>
  <c r="B222" i="3" l="1"/>
  <c r="AE1004" i="1" l="1"/>
  <c r="AD1004" i="1"/>
  <c r="Z1004" i="1"/>
  <c r="Y1004" i="1"/>
  <c r="AW994" i="1"/>
  <c r="AV994" i="1"/>
  <c r="AE994" i="1"/>
  <c r="AD994" i="1"/>
  <c r="Z994" i="1"/>
  <c r="Y994" i="1"/>
  <c r="AW992" i="1"/>
  <c r="AV992" i="1"/>
  <c r="AE992" i="1"/>
  <c r="AD992" i="1"/>
  <c r="Z992" i="1"/>
  <c r="Y992" i="1"/>
  <c r="AW985" i="1"/>
  <c r="AV985" i="1"/>
  <c r="AE985" i="1"/>
  <c r="AD985" i="1"/>
  <c r="Z985" i="1"/>
  <c r="Y985" i="1"/>
  <c r="AW984" i="1"/>
  <c r="AV984" i="1"/>
  <c r="AE984" i="1"/>
  <c r="AD984" i="1"/>
  <c r="Z984" i="1"/>
  <c r="Y984" i="1"/>
  <c r="AW983" i="1"/>
  <c r="AV983" i="1"/>
  <c r="AE983" i="1"/>
  <c r="AD983" i="1"/>
  <c r="Z983" i="1"/>
  <c r="Y983" i="1"/>
  <c r="AW976" i="1"/>
  <c r="AV976" i="1"/>
  <c r="AE976" i="1"/>
  <c r="AD976" i="1"/>
  <c r="Z976" i="1"/>
  <c r="Y976" i="1"/>
  <c r="AE971" i="1"/>
  <c r="AD971" i="1"/>
  <c r="Z971" i="1"/>
  <c r="Y971" i="1"/>
  <c r="AE969" i="1"/>
  <c r="AD969" i="1"/>
  <c r="Z969" i="1"/>
  <c r="Y969" i="1"/>
  <c r="AW967" i="1"/>
  <c r="AV967" i="1"/>
  <c r="AE967" i="1"/>
  <c r="AD967" i="1"/>
  <c r="Z967" i="1"/>
  <c r="Y967" i="1"/>
  <c r="AW955" i="1"/>
  <c r="AV955" i="1"/>
  <c r="AW953" i="1"/>
  <c r="AV953" i="1"/>
  <c r="AE953" i="1"/>
  <c r="AD953" i="1"/>
  <c r="Z953" i="1"/>
  <c r="Y953" i="1"/>
  <c r="AW941" i="1"/>
  <c r="AV941" i="1"/>
  <c r="AE934" i="1"/>
  <c r="AD934" i="1"/>
  <c r="Z934" i="1"/>
  <c r="Y934" i="1"/>
  <c r="AV933" i="1"/>
  <c r="AS933" i="1"/>
  <c r="AW933" i="1" s="1"/>
  <c r="AW932" i="1"/>
  <c r="AV932" i="1"/>
  <c r="AE932" i="1"/>
  <c r="AD932" i="1"/>
  <c r="Z932" i="1"/>
  <c r="Y932" i="1"/>
  <c r="AW931" i="1"/>
  <c r="AV931" i="1"/>
  <c r="AE931" i="1"/>
  <c r="AD931" i="1"/>
  <c r="Z931" i="1"/>
  <c r="Y931" i="1"/>
  <c r="AW928" i="1"/>
  <c r="AV928" i="1"/>
  <c r="AE928" i="1"/>
  <c r="AD928" i="1"/>
  <c r="Z928" i="1"/>
  <c r="Y928" i="1"/>
  <c r="AW922" i="1"/>
  <c r="AV922" i="1"/>
  <c r="AE922" i="1"/>
  <c r="AD922" i="1"/>
  <c r="Z922" i="1"/>
  <c r="Y922" i="1"/>
  <c r="AW919" i="1"/>
  <c r="AV919" i="1"/>
  <c r="AE919" i="1"/>
  <c r="AD919" i="1"/>
  <c r="Z919" i="1"/>
  <c r="Y919" i="1"/>
  <c r="AE918" i="1"/>
  <c r="AD918" i="1"/>
  <c r="Z918" i="1"/>
  <c r="Y918" i="1"/>
  <c r="AE917" i="1"/>
  <c r="AD917" i="1"/>
  <c r="Z917" i="1"/>
  <c r="Y917" i="1"/>
  <c r="AW916" i="1"/>
  <c r="AV916" i="1"/>
  <c r="AE916" i="1"/>
  <c r="AD916" i="1"/>
  <c r="Z916" i="1"/>
  <c r="Y916" i="1"/>
  <c r="AW914" i="1"/>
  <c r="AV914" i="1"/>
  <c r="AE914" i="1"/>
  <c r="AD914" i="1"/>
  <c r="Z914" i="1"/>
  <c r="Y914" i="1"/>
  <c r="AW910" i="1"/>
  <c r="AV910" i="1"/>
  <c r="AE910" i="1"/>
  <c r="AD910" i="1"/>
  <c r="Z910" i="1"/>
  <c r="Y910" i="1"/>
  <c r="AW907" i="1"/>
  <c r="AV907" i="1"/>
  <c r="AE907" i="1"/>
  <c r="AD907" i="1"/>
  <c r="Z907" i="1"/>
  <c r="Y907" i="1"/>
  <c r="AE906" i="1"/>
  <c r="AD906" i="1"/>
  <c r="Z906" i="1"/>
  <c r="Y906" i="1"/>
  <c r="AW905" i="1"/>
  <c r="AV905" i="1"/>
  <c r="AE905" i="1"/>
  <c r="AD905" i="1"/>
  <c r="Z905" i="1"/>
  <c r="Y905" i="1"/>
  <c r="AE898" i="1"/>
  <c r="AD898" i="1"/>
  <c r="Z898" i="1"/>
  <c r="Y898" i="1"/>
  <c r="AW893" i="1"/>
  <c r="AV893" i="1"/>
  <c r="AE893" i="1"/>
  <c r="AD893" i="1"/>
  <c r="Z893" i="1"/>
  <c r="Y893" i="1"/>
  <c r="AW892" i="1"/>
  <c r="AV892" i="1"/>
  <c r="AE892" i="1"/>
  <c r="AD892" i="1"/>
  <c r="Z892" i="1"/>
  <c r="Y892" i="1"/>
  <c r="AE890" i="1"/>
  <c r="AD890" i="1"/>
  <c r="Z890" i="1"/>
  <c r="Y890" i="1"/>
  <c r="AE881" i="1"/>
  <c r="AD881" i="1"/>
  <c r="Z881" i="1"/>
  <c r="Y881" i="1"/>
  <c r="AW866" i="1"/>
  <c r="AV866" i="1"/>
  <c r="AE866" i="1"/>
  <c r="AD866" i="1"/>
  <c r="Z866" i="1"/>
  <c r="Y866" i="1"/>
  <c r="AW865" i="1"/>
  <c r="AV865" i="1"/>
  <c r="AE865" i="1"/>
  <c r="AD865" i="1"/>
  <c r="Z865" i="1"/>
  <c r="Y865" i="1"/>
  <c r="AW862" i="1"/>
  <c r="AV862" i="1"/>
  <c r="AE862" i="1"/>
  <c r="AD862" i="1"/>
  <c r="Z862" i="1"/>
  <c r="Y862" i="1"/>
  <c r="AW861" i="1"/>
  <c r="AV861" i="1"/>
  <c r="AE861" i="1"/>
  <c r="AD861" i="1"/>
  <c r="Z861" i="1"/>
  <c r="Y861" i="1"/>
  <c r="AW859" i="1"/>
  <c r="AV859" i="1"/>
  <c r="AE859" i="1"/>
  <c r="AD859" i="1"/>
  <c r="Z859" i="1"/>
  <c r="Y859" i="1"/>
  <c r="AW858" i="1"/>
  <c r="AV858" i="1"/>
  <c r="AE858" i="1"/>
  <c r="AD858" i="1"/>
  <c r="Z858" i="1"/>
  <c r="Y858" i="1"/>
  <c r="AW857" i="1"/>
  <c r="AV857" i="1"/>
  <c r="AE857" i="1"/>
  <c r="AD857" i="1"/>
  <c r="Z857" i="1"/>
  <c r="Y857" i="1"/>
  <c r="AW856" i="1"/>
  <c r="AV856" i="1"/>
  <c r="AE856" i="1"/>
  <c r="AD856" i="1"/>
  <c r="Z856" i="1"/>
  <c r="Y856" i="1"/>
  <c r="Z855" i="1"/>
  <c r="Y855" i="1"/>
  <c r="AW849" i="1"/>
  <c r="AV849" i="1"/>
  <c r="AE849" i="1"/>
  <c r="AD849" i="1"/>
  <c r="Z849" i="1"/>
  <c r="Y849" i="1"/>
  <c r="AW848" i="1"/>
  <c r="AV848" i="1"/>
  <c r="AE848" i="1"/>
  <c r="AD848" i="1"/>
  <c r="AW847" i="1"/>
  <c r="AV847" i="1"/>
  <c r="AE847" i="1"/>
  <c r="AD847" i="1"/>
  <c r="Z847" i="1"/>
  <c r="Y847" i="1"/>
  <c r="AW846" i="1"/>
  <c r="AV846" i="1"/>
  <c r="AE846" i="1"/>
  <c r="AD846" i="1"/>
  <c r="Z846" i="1"/>
  <c r="Y846" i="1"/>
  <c r="AE843" i="1"/>
  <c r="AD843" i="1"/>
  <c r="Z843" i="1"/>
  <c r="Y843" i="1"/>
  <c r="AW836" i="1"/>
  <c r="AV836" i="1"/>
  <c r="AW831" i="1"/>
  <c r="AV831" i="1"/>
  <c r="AE831" i="1"/>
  <c r="AD831" i="1"/>
  <c r="Z831" i="1"/>
  <c r="Y831" i="1"/>
  <c r="AW819" i="1"/>
  <c r="AV819" i="1"/>
  <c r="AE811" i="1"/>
  <c r="AD811" i="1"/>
  <c r="Z811" i="1"/>
  <c r="Y811" i="1"/>
  <c r="AW800" i="1"/>
  <c r="AV800" i="1"/>
  <c r="AW710" i="1"/>
  <c r="AV710" i="1"/>
  <c r="AE710" i="1"/>
  <c r="AD710" i="1"/>
  <c r="Z710" i="1"/>
  <c r="Y710" i="1"/>
  <c r="AW709" i="1"/>
  <c r="AV709" i="1"/>
  <c r="AE709" i="1"/>
  <c r="AD709" i="1"/>
  <c r="Z709" i="1"/>
  <c r="Y709" i="1"/>
  <c r="AW704" i="1"/>
  <c r="AV704" i="1"/>
  <c r="AE704" i="1"/>
  <c r="AD704" i="1"/>
  <c r="Z704" i="1"/>
  <c r="Y704" i="1"/>
  <c r="AW702" i="1"/>
  <c r="AV702" i="1"/>
  <c r="AE702" i="1"/>
  <c r="AD702" i="1"/>
  <c r="Z702" i="1"/>
  <c r="Y702" i="1"/>
  <c r="AW701" i="1"/>
  <c r="AV701" i="1"/>
  <c r="AE701" i="1"/>
  <c r="AD701" i="1"/>
  <c r="Z701" i="1"/>
  <c r="Y701" i="1"/>
  <c r="AW700" i="1"/>
  <c r="AV700" i="1"/>
  <c r="AE700" i="1"/>
  <c r="AD700" i="1"/>
  <c r="Z700" i="1"/>
  <c r="Y700" i="1"/>
  <c r="AW699" i="1"/>
  <c r="AV699" i="1"/>
  <c r="AE699" i="1"/>
  <c r="AD699" i="1"/>
  <c r="Z699" i="1"/>
  <c r="Y699" i="1"/>
  <c r="AW694" i="1"/>
  <c r="AV694" i="1"/>
  <c r="AE694" i="1"/>
  <c r="AD694" i="1"/>
  <c r="Z694" i="1"/>
  <c r="Y694" i="1"/>
  <c r="AW691" i="1"/>
  <c r="AV691" i="1"/>
  <c r="AE691" i="1"/>
  <c r="AD691" i="1"/>
  <c r="Z691" i="1"/>
  <c r="Y691" i="1"/>
  <c r="AE690" i="1"/>
  <c r="AD690" i="1"/>
  <c r="Z690" i="1"/>
  <c r="Y690" i="1"/>
  <c r="AW680" i="1"/>
  <c r="AV680" i="1"/>
  <c r="AE680" i="1"/>
  <c r="AD680" i="1"/>
  <c r="Z680" i="1"/>
  <c r="Y680" i="1"/>
  <c r="AW678" i="1"/>
  <c r="AV678" i="1"/>
  <c r="AE678" i="1"/>
  <c r="AD678" i="1"/>
  <c r="Z678" i="1"/>
  <c r="Y678" i="1"/>
  <c r="AW673" i="1"/>
  <c r="AV673" i="1"/>
  <c r="AE673" i="1"/>
  <c r="AD673" i="1"/>
  <c r="Z673" i="1"/>
  <c r="Y673" i="1"/>
  <c r="AE668" i="1"/>
  <c r="AD668" i="1"/>
  <c r="Z668" i="1"/>
  <c r="Y668" i="1"/>
  <c r="AW663" i="1"/>
  <c r="AV663" i="1"/>
  <c r="AE663" i="1"/>
  <c r="AD663" i="1"/>
  <c r="Z663" i="1"/>
  <c r="Y663" i="1"/>
  <c r="AE653" i="1"/>
  <c r="AD653" i="1"/>
  <c r="Z653" i="1"/>
  <c r="Y653" i="1"/>
  <c r="AE651" i="1"/>
  <c r="AD651" i="1"/>
  <c r="Z651" i="1"/>
  <c r="Y651" i="1"/>
  <c r="AE650" i="1"/>
  <c r="AD650" i="1"/>
  <c r="Z650" i="1"/>
  <c r="Y650" i="1"/>
  <c r="AE649" i="1"/>
  <c r="AD649" i="1"/>
  <c r="Z649" i="1"/>
  <c r="Y649" i="1"/>
  <c r="AE648" i="1"/>
  <c r="AD648" i="1"/>
  <c r="Z648" i="1"/>
  <c r="Y648" i="1"/>
  <c r="AE647" i="1"/>
  <c r="AD647" i="1"/>
  <c r="Z647" i="1"/>
  <c r="Y647" i="1"/>
  <c r="AE645" i="1"/>
  <c r="AD645" i="1"/>
  <c r="Z645" i="1"/>
  <c r="Y645" i="1"/>
  <c r="AE644" i="1"/>
  <c r="AD644" i="1"/>
  <c r="Z644" i="1"/>
  <c r="Y644" i="1"/>
  <c r="AE643" i="1"/>
  <c r="AD643" i="1"/>
  <c r="Z643" i="1"/>
  <c r="Y643" i="1"/>
  <c r="AE642" i="1"/>
  <c r="AD642" i="1"/>
  <c r="Z642" i="1"/>
  <c r="Y642" i="1"/>
  <c r="AE639" i="1"/>
  <c r="AD639" i="1"/>
  <c r="Z639" i="1"/>
  <c r="Y639" i="1"/>
  <c r="AW611" i="1"/>
  <c r="AV611" i="1"/>
  <c r="AE611" i="1"/>
  <c r="AD611" i="1"/>
  <c r="Z611" i="1"/>
  <c r="Y611" i="1"/>
  <c r="AW609" i="1"/>
  <c r="AV609" i="1"/>
  <c r="Z609" i="1"/>
  <c r="Y609" i="1"/>
  <c r="AW607" i="1"/>
  <c r="AV607" i="1"/>
  <c r="AE607" i="1"/>
  <c r="AD607" i="1"/>
  <c r="Z607" i="1"/>
  <c r="Y607" i="1"/>
  <c r="AE604" i="1"/>
  <c r="AD604" i="1"/>
  <c r="Z604" i="1"/>
  <c r="Y604" i="1"/>
  <c r="AW603" i="1"/>
  <c r="AV603" i="1"/>
  <c r="AE603" i="1"/>
  <c r="AD603" i="1"/>
  <c r="Z603" i="1"/>
  <c r="Y603" i="1"/>
  <c r="AE602" i="1"/>
  <c r="AD602" i="1"/>
  <c r="Z602" i="1"/>
  <c r="Y602" i="1"/>
  <c r="AE598" i="1"/>
  <c r="AD598" i="1"/>
  <c r="Z598" i="1"/>
  <c r="Y598" i="1"/>
  <c r="AW595" i="1"/>
  <c r="AV595" i="1"/>
  <c r="AE595" i="1"/>
  <c r="AD595" i="1"/>
  <c r="Z595" i="1"/>
  <c r="Y595" i="1"/>
  <c r="AW591" i="1"/>
  <c r="AV591" i="1"/>
  <c r="AE591" i="1"/>
  <c r="AD591" i="1"/>
  <c r="Z591" i="1"/>
  <c r="Y591" i="1"/>
  <c r="AE590" i="1"/>
  <c r="AD590" i="1"/>
  <c r="Z590" i="1"/>
  <c r="Y590" i="1"/>
  <c r="AW589" i="1"/>
  <c r="AV589" i="1"/>
  <c r="AE589" i="1"/>
  <c r="AD589" i="1"/>
  <c r="Z589" i="1"/>
  <c r="Y589" i="1"/>
  <c r="AW585" i="1"/>
  <c r="AV585" i="1"/>
  <c r="AE585" i="1"/>
  <c r="AD585" i="1"/>
  <c r="Z585" i="1"/>
  <c r="Y585" i="1"/>
  <c r="AW578" i="1"/>
  <c r="AV578" i="1"/>
  <c r="AW573" i="1"/>
  <c r="AV573" i="1"/>
  <c r="AW565" i="1"/>
  <c r="AV565" i="1"/>
  <c r="AE565" i="1"/>
  <c r="AD565" i="1"/>
  <c r="Z565" i="1"/>
  <c r="Y565" i="1"/>
  <c r="AW558" i="1"/>
  <c r="AV558" i="1"/>
  <c r="AJ558" i="1"/>
  <c r="AE558" i="1"/>
  <c r="AD558" i="1"/>
  <c r="Z558" i="1"/>
  <c r="Y558" i="1"/>
  <c r="AW557" i="1"/>
  <c r="AV557" i="1"/>
  <c r="AE557" i="1"/>
  <c r="AD557" i="1"/>
  <c r="Z557" i="1"/>
  <c r="Y557" i="1"/>
  <c r="AW552" i="1"/>
  <c r="AV552" i="1"/>
  <c r="AE552" i="1"/>
  <c r="AD552" i="1"/>
  <c r="Z552" i="1"/>
  <c r="Y552" i="1"/>
  <c r="AW550" i="1"/>
  <c r="AV550" i="1"/>
  <c r="AE550" i="1"/>
  <c r="AD550" i="1"/>
  <c r="Z550" i="1"/>
  <c r="Y550" i="1"/>
  <c r="AE549" i="1"/>
  <c r="AD549" i="1"/>
  <c r="Z549" i="1"/>
  <c r="Y549" i="1"/>
  <c r="AE548" i="1"/>
  <c r="AD548" i="1"/>
  <c r="Z548" i="1"/>
  <c r="Y548" i="1"/>
  <c r="AE545" i="1"/>
  <c r="AD545" i="1"/>
  <c r="Z545" i="1"/>
  <c r="Y545" i="1"/>
  <c r="AE544" i="1"/>
  <c r="AD544" i="1"/>
  <c r="Z544" i="1"/>
  <c r="Y544" i="1"/>
  <c r="AW542" i="1"/>
  <c r="AV542" i="1"/>
  <c r="AE542" i="1"/>
  <c r="AD542" i="1"/>
  <c r="Z542" i="1"/>
  <c r="Y542" i="1"/>
  <c r="AW541" i="1"/>
  <c r="AV541" i="1"/>
  <c r="AE541" i="1"/>
  <c r="AD541" i="1"/>
  <c r="Z541" i="1"/>
  <c r="Y541" i="1"/>
  <c r="AW540" i="1"/>
  <c r="AV540" i="1"/>
  <c r="AW533" i="1"/>
  <c r="AV533" i="1"/>
  <c r="AE533" i="1"/>
  <c r="AD533" i="1"/>
  <c r="Z533" i="1"/>
  <c r="Y533" i="1"/>
  <c r="AE532" i="1"/>
  <c r="AD532" i="1"/>
  <c r="Z532" i="1"/>
  <c r="Y532" i="1"/>
  <c r="AW531" i="1"/>
  <c r="AV531" i="1"/>
  <c r="AE531" i="1"/>
  <c r="AD531" i="1"/>
  <c r="Z531" i="1"/>
  <c r="Y531" i="1"/>
  <c r="AW530" i="1"/>
  <c r="AV530" i="1"/>
  <c r="AE530" i="1"/>
  <c r="AD530" i="1"/>
  <c r="Z530" i="1"/>
  <c r="Y530" i="1"/>
  <c r="AW529" i="1"/>
  <c r="AV529" i="1"/>
  <c r="AE529" i="1"/>
  <c r="AD529" i="1"/>
  <c r="Z529" i="1"/>
  <c r="Y529" i="1"/>
  <c r="AE522" i="1"/>
  <c r="AD522" i="1"/>
  <c r="AW518" i="1"/>
  <c r="AV518" i="1"/>
  <c r="AE518" i="1"/>
  <c r="AD518" i="1"/>
  <c r="AW513" i="1"/>
  <c r="AV513" i="1"/>
  <c r="AE513" i="1"/>
  <c r="AD513" i="1"/>
  <c r="Z513" i="1"/>
  <c r="Y513" i="1"/>
  <c r="AW512" i="1"/>
  <c r="AV512" i="1"/>
  <c r="AE512" i="1"/>
  <c r="AD512" i="1"/>
  <c r="Z512" i="1"/>
  <c r="Y512" i="1"/>
  <c r="AW511" i="1"/>
  <c r="AV511" i="1"/>
  <c r="AE511" i="1"/>
  <c r="AD511" i="1"/>
  <c r="Z511" i="1"/>
  <c r="Y511" i="1"/>
  <c r="AE510" i="1"/>
  <c r="AD510" i="1"/>
  <c r="Z510" i="1"/>
  <c r="Y510" i="1"/>
  <c r="Z509" i="1"/>
  <c r="Y509" i="1"/>
  <c r="AE508" i="1"/>
  <c r="AD508" i="1"/>
  <c r="Z508" i="1"/>
  <c r="Y508" i="1"/>
  <c r="AW506" i="1"/>
  <c r="AV506" i="1"/>
  <c r="AE506" i="1"/>
  <c r="AD506" i="1"/>
  <c r="Z506" i="1"/>
  <c r="Y506" i="1"/>
  <c r="AE505" i="1"/>
  <c r="AD505" i="1"/>
  <c r="Z505" i="1"/>
  <c r="Y505" i="1"/>
  <c r="AE504" i="1"/>
  <c r="AD504" i="1"/>
  <c r="Z504" i="1"/>
  <c r="Y504" i="1"/>
  <c r="AW459" i="1"/>
  <c r="AV459" i="1"/>
  <c r="AE459" i="1"/>
  <c r="AD459" i="1"/>
  <c r="Z459" i="1"/>
  <c r="Y459" i="1"/>
  <c r="AE456" i="1"/>
  <c r="AD456" i="1"/>
  <c r="Z456" i="1"/>
  <c r="Y456" i="1"/>
  <c r="AW448" i="1"/>
  <c r="AV448" i="1"/>
  <c r="AE448" i="1"/>
  <c r="AD448" i="1"/>
  <c r="Z448" i="1"/>
  <c r="Y448" i="1"/>
  <c r="AW444" i="1"/>
  <c r="AV444" i="1"/>
  <c r="AE440" i="1"/>
  <c r="AD440" i="1"/>
  <c r="Z440" i="1"/>
  <c r="Y440" i="1"/>
  <c r="AW437" i="1"/>
  <c r="AV437" i="1"/>
  <c r="AE437" i="1"/>
  <c r="AD437" i="1"/>
  <c r="Z437" i="1"/>
  <c r="Y437" i="1"/>
  <c r="AW430" i="1"/>
  <c r="AV430" i="1"/>
  <c r="AE430" i="1"/>
  <c r="AD430" i="1"/>
  <c r="Z430" i="1"/>
  <c r="Y430" i="1"/>
  <c r="AW428" i="1"/>
  <c r="AV428" i="1"/>
  <c r="AE428" i="1"/>
  <c r="AD428" i="1"/>
  <c r="Z428" i="1"/>
  <c r="Y428" i="1"/>
  <c r="AW427" i="1"/>
  <c r="AV427" i="1"/>
  <c r="AW425" i="1"/>
  <c r="AV425" i="1"/>
  <c r="AE425" i="1"/>
  <c r="AD425" i="1"/>
  <c r="Z425" i="1"/>
  <c r="Y425" i="1"/>
  <c r="AE424" i="1"/>
  <c r="AD424" i="1"/>
  <c r="Z424" i="1"/>
  <c r="Y424" i="1"/>
  <c r="AW422" i="1"/>
  <c r="AV422" i="1"/>
  <c r="AE422" i="1"/>
  <c r="AD422" i="1"/>
  <c r="Z422" i="1"/>
  <c r="Y422" i="1"/>
  <c r="AW415" i="1"/>
  <c r="AV415" i="1"/>
  <c r="AE415" i="1"/>
  <c r="AD415" i="1"/>
  <c r="Z415" i="1"/>
  <c r="Y415" i="1"/>
  <c r="AW414" i="1"/>
  <c r="AV414" i="1"/>
  <c r="Z414" i="1"/>
  <c r="Y414" i="1"/>
  <c r="AE413" i="1"/>
  <c r="AD413" i="1"/>
  <c r="Z413" i="1"/>
  <c r="Y413" i="1"/>
  <c r="AW412" i="1"/>
  <c r="AV412" i="1"/>
  <c r="AE412" i="1"/>
  <c r="AD412" i="1"/>
  <c r="Z412" i="1"/>
  <c r="Y412" i="1"/>
  <c r="AE411" i="1"/>
  <c r="AD411" i="1"/>
  <c r="Z411" i="1"/>
  <c r="Y411" i="1"/>
  <c r="AW399" i="1"/>
  <c r="AV399" i="1"/>
  <c r="AE399" i="1"/>
  <c r="AD399" i="1"/>
  <c r="Z399" i="1"/>
  <c r="Y399" i="1"/>
  <c r="AE384" i="1"/>
  <c r="AD384" i="1"/>
  <c r="Z384" i="1"/>
  <c r="Y384" i="1"/>
  <c r="AW375" i="1"/>
  <c r="AV375" i="1"/>
  <c r="AE375" i="1"/>
  <c r="AD375" i="1"/>
  <c r="Z375" i="1"/>
  <c r="Y375" i="1"/>
  <c r="AE374" i="1"/>
  <c r="AD374" i="1"/>
  <c r="Z374" i="1"/>
  <c r="Y374" i="1"/>
  <c r="AV364" i="1"/>
  <c r="AS364" i="1"/>
  <c r="AW364" i="1" s="1"/>
  <c r="AE364" i="1"/>
  <c r="AD364" i="1"/>
  <c r="Z364" i="1"/>
  <c r="Y364" i="1"/>
  <c r="AW359" i="1"/>
  <c r="AV359" i="1"/>
  <c r="AE359" i="1"/>
  <c r="AD359" i="1"/>
  <c r="Z359" i="1"/>
  <c r="Y359" i="1"/>
  <c r="AW353" i="1"/>
  <c r="AV353" i="1"/>
  <c r="AE353" i="1"/>
  <c r="AD353" i="1"/>
  <c r="Z353" i="1"/>
  <c r="Y353" i="1"/>
  <c r="AW352" i="1"/>
  <c r="AV352" i="1"/>
  <c r="AE352" i="1"/>
  <c r="AD352" i="1"/>
  <c r="Z352" i="1"/>
  <c r="Y352" i="1"/>
  <c r="AW350" i="1"/>
  <c r="AV350" i="1"/>
  <c r="AE350" i="1"/>
  <c r="AD350" i="1"/>
  <c r="Z350" i="1"/>
  <c r="Y350" i="1"/>
  <c r="AW348" i="1"/>
  <c r="AV348" i="1"/>
  <c r="AE348" i="1"/>
  <c r="AD348" i="1"/>
  <c r="Z348" i="1"/>
  <c r="Y348" i="1"/>
  <c r="AW347" i="1"/>
  <c r="AV347" i="1"/>
  <c r="AE347" i="1"/>
  <c r="AD347" i="1"/>
  <c r="AE346" i="1"/>
  <c r="AD346" i="1"/>
  <c r="Z346" i="1"/>
  <c r="Y346" i="1"/>
  <c r="AW344" i="1"/>
  <c r="AV344" i="1"/>
  <c r="AE344" i="1"/>
  <c r="AD344" i="1"/>
  <c r="Z344" i="1"/>
  <c r="Y344" i="1"/>
  <c r="AE343" i="1"/>
  <c r="AD343" i="1"/>
  <c r="Z343" i="1"/>
  <c r="Y343" i="1"/>
  <c r="AW342" i="1"/>
  <c r="AV342" i="1"/>
  <c r="AE342" i="1"/>
  <c r="AD342" i="1"/>
  <c r="Z342" i="1"/>
  <c r="Y342" i="1"/>
  <c r="AW339" i="1"/>
  <c r="AV339" i="1"/>
  <c r="AW338" i="1"/>
  <c r="AV338" i="1"/>
  <c r="AW337" i="1"/>
  <c r="AV337" i="1"/>
  <c r="AE337" i="1"/>
  <c r="AD337" i="1"/>
  <c r="Z337" i="1"/>
  <c r="Y337" i="1"/>
  <c r="AW336" i="1"/>
  <c r="AV336" i="1"/>
  <c r="AE336" i="1"/>
  <c r="AD336" i="1"/>
  <c r="Z336" i="1"/>
  <c r="Y336" i="1"/>
  <c r="AE329" i="1"/>
  <c r="AD329" i="1"/>
  <c r="Z329" i="1"/>
  <c r="Y329" i="1"/>
  <c r="AW324" i="1"/>
  <c r="AV324" i="1"/>
  <c r="AW322" i="1"/>
  <c r="AV322" i="1"/>
  <c r="AE322" i="1"/>
  <c r="AD322" i="1"/>
  <c r="Z322" i="1"/>
  <c r="Y322" i="1"/>
  <c r="AS320" i="1"/>
  <c r="AW319" i="1"/>
  <c r="AV319" i="1"/>
  <c r="AE319" i="1"/>
  <c r="AD319" i="1"/>
  <c r="Z319" i="1"/>
  <c r="Y319" i="1"/>
  <c r="AE317" i="1"/>
  <c r="AD317" i="1"/>
  <c r="Z317" i="1"/>
  <c r="Y317" i="1"/>
  <c r="AW316" i="1"/>
  <c r="AV316" i="1"/>
  <c r="AE316" i="1"/>
  <c r="AD316" i="1"/>
  <c r="Z316" i="1"/>
  <c r="Y316" i="1"/>
  <c r="AE315" i="1"/>
  <c r="AD315" i="1"/>
  <c r="Z315" i="1"/>
  <c r="Y315" i="1"/>
  <c r="AW314" i="1"/>
  <c r="AV314" i="1"/>
  <c r="AE314" i="1"/>
  <c r="AD314" i="1"/>
  <c r="Z314" i="1"/>
  <c r="Y314" i="1"/>
  <c r="AW310" i="1"/>
  <c r="AV310" i="1"/>
  <c r="AE310" i="1"/>
  <c r="AD310" i="1"/>
  <c r="Z310" i="1"/>
  <c r="Y310" i="1"/>
  <c r="AE308" i="1"/>
  <c r="AD308" i="1"/>
  <c r="Z308" i="1"/>
  <c r="Y308" i="1"/>
  <c r="AW307" i="1"/>
  <c r="AV307" i="1"/>
  <c r="AE307" i="1"/>
  <c r="AD307" i="1"/>
  <c r="Z307" i="1"/>
  <c r="Y307" i="1"/>
  <c r="AW305" i="1"/>
  <c r="AV305" i="1"/>
  <c r="AE304" i="1"/>
  <c r="AD304" i="1"/>
  <c r="Z304" i="1"/>
  <c r="Y304" i="1"/>
  <c r="AW302" i="1"/>
  <c r="AV302" i="1"/>
  <c r="AE302" i="1"/>
  <c r="AD302" i="1"/>
  <c r="Z302" i="1"/>
  <c r="Y302" i="1"/>
  <c r="AW300" i="1"/>
  <c r="AV300" i="1"/>
  <c r="AE300" i="1"/>
  <c r="AD300" i="1"/>
  <c r="Z300" i="1"/>
  <c r="Y300" i="1"/>
  <c r="AW299" i="1"/>
  <c r="AV299" i="1"/>
  <c r="AE299" i="1"/>
  <c r="AD299" i="1"/>
  <c r="Z299" i="1"/>
  <c r="Y299" i="1"/>
  <c r="AW298" i="1"/>
  <c r="AV298" i="1"/>
  <c r="AE298" i="1"/>
  <c r="AD298" i="1"/>
  <c r="Z298" i="1"/>
  <c r="Y298" i="1"/>
  <c r="AV295" i="1"/>
  <c r="AS295" i="1"/>
  <c r="AW295" i="1" s="1"/>
  <c r="AE289" i="1"/>
  <c r="AD289" i="1"/>
  <c r="Z289" i="1"/>
  <c r="Y289" i="1"/>
  <c r="AE287" i="1"/>
  <c r="AD287" i="1"/>
  <c r="Z287" i="1"/>
  <c r="Y287" i="1"/>
  <c r="AW281" i="1"/>
  <c r="AV281" i="1"/>
  <c r="AE281" i="1"/>
  <c r="AD281" i="1"/>
  <c r="Z281" i="1"/>
  <c r="Y281" i="1"/>
  <c r="AE270" i="1"/>
  <c r="AD270" i="1"/>
  <c r="AE268" i="1"/>
  <c r="AD268" i="1"/>
  <c r="Z268" i="1"/>
  <c r="Y268" i="1"/>
  <c r="AE264" i="1"/>
  <c r="AD264" i="1"/>
  <c r="Z264" i="1"/>
  <c r="Y264" i="1"/>
  <c r="AW260" i="1"/>
  <c r="AV260" i="1"/>
  <c r="AE260" i="1"/>
  <c r="AD260" i="1"/>
  <c r="Z260" i="1"/>
  <c r="Y260" i="1"/>
  <c r="AW256" i="1"/>
  <c r="AV256" i="1"/>
  <c r="AW253" i="1"/>
  <c r="AV253" i="1"/>
  <c r="AE253" i="1"/>
  <c r="AD253" i="1"/>
  <c r="Z253" i="1"/>
  <c r="Y253" i="1"/>
  <c r="AV250" i="1"/>
  <c r="AS250" i="1"/>
  <c r="AW250" i="1" s="1"/>
  <c r="AE250" i="1"/>
  <c r="AD250" i="1"/>
  <c r="Z250" i="1"/>
  <c r="Y250" i="1"/>
  <c r="AE247" i="1"/>
  <c r="AD247" i="1"/>
  <c r="Z247" i="1"/>
  <c r="Y247" i="1"/>
  <c r="AW244" i="1"/>
  <c r="AV244" i="1"/>
  <c r="AE244" i="1"/>
  <c r="AD244" i="1"/>
  <c r="Z244" i="1"/>
  <c r="Y244" i="1"/>
  <c r="AW243" i="1"/>
  <c r="AV243" i="1"/>
  <c r="AE243" i="1"/>
  <c r="AD243" i="1"/>
  <c r="Z243" i="1"/>
  <c r="Y243" i="1"/>
  <c r="AE241" i="1"/>
  <c r="AD241" i="1"/>
  <c r="AW237" i="1"/>
  <c r="AV237" i="1"/>
  <c r="AE237" i="1"/>
  <c r="AD237" i="1"/>
  <c r="Z237" i="1"/>
  <c r="Y237" i="1"/>
  <c r="AW236" i="1"/>
  <c r="AV236" i="1"/>
  <c r="AE236" i="1"/>
  <c r="AD236" i="1"/>
  <c r="Z236" i="1"/>
  <c r="Y236" i="1"/>
  <c r="AW235" i="1"/>
  <c r="AV235" i="1"/>
  <c r="AW230" i="1"/>
  <c r="AV230" i="1"/>
  <c r="AE230" i="1"/>
  <c r="AD230" i="1"/>
  <c r="Z230" i="1"/>
  <c r="Y230" i="1"/>
  <c r="AE228" i="1"/>
  <c r="AD228" i="1"/>
  <c r="Z228" i="1"/>
  <c r="Y228" i="1"/>
  <c r="AW226" i="1"/>
  <c r="AV226" i="1"/>
  <c r="AE226" i="1"/>
  <c r="AD226" i="1"/>
  <c r="Z226" i="1"/>
  <c r="Y226" i="1"/>
  <c r="AW223" i="1"/>
  <c r="AV223" i="1"/>
  <c r="AE223" i="1"/>
  <c r="AD223" i="1"/>
  <c r="Z223" i="1"/>
  <c r="Y223" i="1"/>
  <c r="AE218" i="1"/>
  <c r="AD218" i="1"/>
  <c r="Z218" i="1"/>
  <c r="Y218" i="1"/>
  <c r="AW213" i="1"/>
  <c r="AV213" i="1"/>
  <c r="AE213" i="1"/>
  <c r="AD213" i="1"/>
  <c r="Z213" i="1"/>
  <c r="Y213" i="1"/>
  <c r="AW197" i="1"/>
  <c r="AV197" i="1"/>
  <c r="AW192" i="1"/>
  <c r="AV192" i="1"/>
  <c r="AE192" i="1"/>
  <c r="AD192" i="1"/>
  <c r="Z192" i="1"/>
  <c r="Y192" i="1"/>
  <c r="AW191" i="1"/>
  <c r="AV191" i="1"/>
  <c r="AE191" i="1"/>
  <c r="AD191" i="1"/>
  <c r="Z191" i="1"/>
  <c r="Y191" i="1"/>
  <c r="AW189" i="1"/>
  <c r="AV189" i="1"/>
  <c r="AE189" i="1"/>
  <c r="AD189" i="1"/>
  <c r="Z189" i="1"/>
  <c r="Y189" i="1"/>
  <c r="AW187" i="1"/>
  <c r="AV187" i="1"/>
  <c r="AE187" i="1"/>
  <c r="AD187" i="1"/>
  <c r="Z187" i="1"/>
  <c r="Y187" i="1"/>
  <c r="AW186" i="1"/>
  <c r="AV186" i="1"/>
  <c r="AE186" i="1"/>
  <c r="AD186" i="1"/>
  <c r="Z186" i="1"/>
  <c r="Y186" i="1"/>
  <c r="AE185" i="1"/>
  <c r="AD185" i="1"/>
  <c r="AE173" i="1"/>
  <c r="AD173" i="1"/>
  <c r="AW172" i="1"/>
  <c r="AV172" i="1"/>
  <c r="AE172" i="1"/>
  <c r="AD172" i="1"/>
  <c r="Z172" i="1"/>
  <c r="Y172" i="1"/>
  <c r="AW166" i="1"/>
  <c r="AV166" i="1"/>
  <c r="AE166" i="1"/>
  <c r="AD166" i="1"/>
  <c r="Z166" i="1"/>
  <c r="Y166" i="1"/>
  <c r="AW165" i="1"/>
  <c r="AV165" i="1"/>
  <c r="AE165" i="1"/>
  <c r="AD165" i="1"/>
  <c r="Z165" i="1"/>
  <c r="Y165" i="1"/>
  <c r="AW159" i="1"/>
  <c r="AV159" i="1"/>
  <c r="AE159" i="1"/>
  <c r="AD159" i="1"/>
  <c r="Z159" i="1"/>
  <c r="Y159" i="1"/>
  <c r="AW157" i="1"/>
  <c r="AV157" i="1"/>
  <c r="AE157" i="1"/>
  <c r="AD157" i="1"/>
  <c r="Z157" i="1"/>
  <c r="Y157" i="1"/>
  <c r="AE150" i="1"/>
  <c r="AD150" i="1"/>
  <c r="Z150" i="1"/>
  <c r="Y150" i="1"/>
  <c r="AW138" i="1"/>
  <c r="AV138" i="1"/>
  <c r="AE138" i="1"/>
  <c r="AD138" i="1"/>
  <c r="Z138" i="1"/>
  <c r="Y138" i="1"/>
  <c r="AW136" i="1"/>
  <c r="AV136" i="1"/>
  <c r="AE136" i="1"/>
  <c r="AD136" i="1"/>
  <c r="Z136" i="1"/>
  <c r="Y136" i="1"/>
  <c r="AW135" i="1"/>
  <c r="AV135" i="1"/>
  <c r="AE135" i="1"/>
  <c r="AD135" i="1"/>
  <c r="Z135" i="1"/>
  <c r="Y135" i="1"/>
  <c r="AW132" i="1"/>
  <c r="AV132" i="1"/>
  <c r="AE132" i="1"/>
  <c r="AD132" i="1"/>
  <c r="Z132" i="1"/>
  <c r="Y132" i="1"/>
  <c r="AW131" i="1"/>
  <c r="AV131" i="1"/>
  <c r="AE131" i="1"/>
  <c r="AD131" i="1"/>
  <c r="Z131" i="1"/>
  <c r="Y131" i="1"/>
  <c r="AW130" i="1"/>
  <c r="AV130" i="1"/>
  <c r="AE130" i="1"/>
  <c r="AD130" i="1"/>
  <c r="Z130" i="1"/>
  <c r="Y130" i="1"/>
  <c r="AW129" i="1"/>
  <c r="AV129" i="1"/>
  <c r="AE129" i="1"/>
  <c r="AD129" i="1"/>
  <c r="Z129" i="1"/>
  <c r="Y129" i="1"/>
  <c r="AW126" i="1"/>
  <c r="AV126" i="1"/>
  <c r="AE126" i="1"/>
  <c r="AD126" i="1"/>
  <c r="Z126" i="1"/>
  <c r="Y126" i="1"/>
  <c r="AW125" i="1"/>
  <c r="AV125" i="1"/>
  <c r="AE125" i="1"/>
  <c r="AD125" i="1"/>
  <c r="Z125" i="1"/>
  <c r="Y125" i="1"/>
  <c r="AW124" i="1"/>
  <c r="AV124" i="1"/>
  <c r="AE124" i="1"/>
  <c r="AD124" i="1"/>
  <c r="Z124" i="1"/>
  <c r="Y124" i="1"/>
  <c r="AW123" i="1"/>
  <c r="AV123" i="1"/>
  <c r="AE123" i="1"/>
  <c r="AD123" i="1"/>
  <c r="Z123" i="1"/>
  <c r="Y123" i="1"/>
  <c r="AW122" i="1"/>
  <c r="AV122" i="1"/>
  <c r="AE122" i="1"/>
  <c r="AD122" i="1"/>
  <c r="Z122" i="1"/>
  <c r="Y122" i="1"/>
  <c r="AE108" i="1"/>
  <c r="AD108" i="1"/>
  <c r="Z108" i="1"/>
  <c r="Y108" i="1"/>
  <c r="AW106" i="1"/>
  <c r="AV106" i="1"/>
  <c r="AE106" i="1"/>
  <c r="AD106" i="1"/>
  <c r="Z106" i="1"/>
  <c r="Y106" i="1"/>
  <c r="AE98" i="1"/>
  <c r="AD98" i="1"/>
  <c r="Z98" i="1"/>
  <c r="Y98" i="1"/>
  <c r="AE97" i="1"/>
  <c r="AD97" i="1"/>
  <c r="Z97" i="1"/>
  <c r="Y97" i="1"/>
  <c r="AE95" i="1"/>
  <c r="AD95" i="1"/>
  <c r="Z95" i="1"/>
  <c r="Y95" i="1"/>
  <c r="AW91" i="1"/>
  <c r="AV91" i="1"/>
  <c r="AE90" i="1"/>
  <c r="AD90" i="1"/>
  <c r="Z90" i="1"/>
  <c r="Y90" i="1"/>
  <c r="AE89" i="1"/>
  <c r="AD89" i="1"/>
  <c r="Z89" i="1"/>
  <c r="Y89" i="1"/>
  <c r="AW87" i="1"/>
  <c r="AV87" i="1"/>
  <c r="AE87" i="1"/>
  <c r="AD87" i="1"/>
  <c r="Z87" i="1"/>
  <c r="Y87" i="1"/>
  <c r="AW59" i="1"/>
  <c r="AV59" i="1"/>
  <c r="AE59" i="1"/>
  <c r="AD59" i="1"/>
  <c r="Z59" i="1"/>
  <c r="Y59" i="1"/>
  <c r="AW56" i="1"/>
  <c r="AV56" i="1"/>
  <c r="AE56" i="1"/>
  <c r="AD56" i="1"/>
  <c r="Z56" i="1"/>
  <c r="Y56" i="1"/>
  <c r="AW55" i="1"/>
  <c r="AV55" i="1"/>
  <c r="AE55" i="1"/>
  <c r="AD55" i="1"/>
  <c r="Z55" i="1"/>
  <c r="Y55" i="1"/>
  <c r="AW54" i="1"/>
  <c r="AV54" i="1"/>
  <c r="AE54" i="1"/>
  <c r="AD54" i="1"/>
  <c r="Z54" i="1"/>
  <c r="Y54" i="1"/>
  <c r="AW15" i="1"/>
  <c r="AV15" i="1"/>
  <c r="AE15" i="1"/>
  <c r="AD15" i="1"/>
  <c r="Z15" i="1"/>
  <c r="Y15" i="1"/>
  <c r="AW14" i="1"/>
  <c r="AV14" i="1"/>
  <c r="AE14" i="1"/>
  <c r="AD14" i="1"/>
  <c r="Z14" i="1"/>
  <c r="Y14" i="1"/>
  <c r="AW10" i="1"/>
  <c r="AV10" i="1"/>
  <c r="AE9" i="1"/>
  <c r="AD9" i="1"/>
  <c r="Z9" i="1"/>
  <c r="Y9" i="1"/>
  <c r="F7" i="1"/>
  <c r="B216" i="3" l="1"/>
  <c r="B251" i="3" l="1"/>
  <c r="B250" i="3"/>
  <c r="B249" i="3"/>
  <c r="B248" i="3"/>
  <c r="B247" i="3"/>
  <c r="B246" i="3"/>
  <c r="B245" i="3"/>
  <c r="B244" i="3"/>
  <c r="B243" i="3"/>
  <c r="B242" i="3"/>
  <c r="B241" i="3"/>
  <c r="B240" i="3"/>
  <c r="B239" i="3"/>
  <c r="B238" i="3"/>
  <c r="B237" i="3"/>
  <c r="B236" i="3"/>
  <c r="B235" i="3"/>
  <c r="B234" i="3"/>
  <c r="B233" i="3"/>
  <c r="B232" i="3"/>
  <c r="B231" i="3"/>
  <c r="B230" i="3"/>
  <c r="B229" i="3"/>
  <c r="B228" i="3"/>
  <c r="B227" i="3"/>
  <c r="B226" i="3"/>
  <c r="B225" i="3"/>
  <c r="B224" i="3"/>
  <c r="B223" i="3"/>
  <c r="B217" i="3"/>
  <c r="B215" i="3"/>
  <c r="B221" i="3"/>
  <c r="B220" i="3"/>
  <c r="B218" i="3"/>
  <c r="B214" i="3"/>
  <c r="B213" i="3"/>
  <c r="B212" i="3"/>
  <c r="B211" i="3"/>
  <c r="B210" i="3"/>
  <c r="B209" i="3"/>
  <c r="B208" i="3"/>
  <c r="B207" i="3"/>
  <c r="B206" i="3"/>
  <c r="B205" i="3"/>
  <c r="B204" i="3"/>
  <c r="B203" i="3"/>
  <c r="B202" i="3"/>
  <c r="B201" i="3"/>
  <c r="B200" i="3"/>
  <c r="B199" i="3"/>
  <c r="B198" i="3"/>
  <c r="B197" i="3"/>
  <c r="B196" i="3"/>
  <c r="B195" i="3"/>
  <c r="B194" i="3"/>
  <c r="B193" i="3"/>
  <c r="B192" i="3"/>
  <c r="B191" i="3"/>
  <c r="B190" i="3"/>
  <c r="B189" i="3"/>
  <c r="B188" i="3"/>
  <c r="B187" i="3"/>
  <c r="B186" i="3"/>
  <c r="B185" i="3"/>
  <c r="B184" i="3"/>
  <c r="B116" i="3"/>
  <c r="B119" i="3"/>
  <c r="B118" i="3"/>
  <c r="B117" i="3"/>
  <c r="B115" i="3"/>
  <c r="B114" i="3"/>
  <c r="B113" i="3"/>
  <c r="B112" i="3"/>
  <c r="B111" i="3"/>
  <c r="B110" i="3"/>
  <c r="B109" i="3"/>
  <c r="B108" i="3"/>
  <c r="B107" i="3"/>
  <c r="B106" i="3"/>
  <c r="B105" i="3"/>
  <c r="B104" i="3"/>
  <c r="B103" i="3"/>
  <c r="B102" i="3"/>
  <c r="B101" i="3"/>
  <c r="B100" i="3"/>
  <c r="B252" i="3" l="1"/>
  <c r="B120" i="3"/>
  <c r="C234" i="3"/>
  <c r="C251" i="3" l="1"/>
  <c r="C216" i="3"/>
  <c r="C250" i="3"/>
  <c r="C246" i="3"/>
  <c r="C247" i="3"/>
  <c r="C248" i="3"/>
  <c r="C249" i="3"/>
  <c r="C240" i="3"/>
  <c r="C243" i="3"/>
  <c r="C238" i="3"/>
  <c r="C239" i="3"/>
  <c r="C242" i="3"/>
  <c r="C241" i="3"/>
  <c r="C244" i="3"/>
  <c r="C245" i="3"/>
  <c r="C237" i="3"/>
  <c r="C236" i="3"/>
  <c r="C235" i="3"/>
  <c r="C233" i="3"/>
  <c r="C220" i="3"/>
  <c r="C230" i="3"/>
  <c r="C228" i="3"/>
  <c r="C225" i="3"/>
  <c r="C226" i="3"/>
  <c r="C227" i="3"/>
  <c r="C229" i="3"/>
  <c r="C231" i="3"/>
  <c r="C217" i="3"/>
  <c r="C215" i="3"/>
  <c r="C213" i="3"/>
  <c r="C222" i="3"/>
  <c r="C223" i="3"/>
  <c r="C218" i="3"/>
  <c r="C224" i="3"/>
  <c r="C117" i="3"/>
  <c r="C219" i="3"/>
  <c r="C214" i="3"/>
  <c r="C221" i="3"/>
  <c r="C209" i="3"/>
  <c r="C210" i="3"/>
  <c r="C211" i="3"/>
  <c r="C204" i="3"/>
  <c r="C205" i="3"/>
  <c r="C212" i="3"/>
  <c r="C201" i="3"/>
  <c r="C206" i="3"/>
  <c r="C202" i="3"/>
  <c r="C207" i="3"/>
  <c r="C203" i="3"/>
  <c r="C208" i="3"/>
  <c r="C194" i="3"/>
  <c r="C199" i="3"/>
  <c r="C186" i="3"/>
  <c r="C191" i="3"/>
  <c r="C198" i="3"/>
  <c r="C193" i="3"/>
  <c r="C190" i="3"/>
  <c r="C185" i="3"/>
  <c r="C197" i="3"/>
  <c r="C195" i="3"/>
  <c r="C200" i="3"/>
  <c r="C189" i="3"/>
  <c r="C187" i="3"/>
  <c r="C192" i="3"/>
  <c r="C196" i="3"/>
  <c r="C232" i="3"/>
  <c r="C184" i="3"/>
  <c r="C188" i="3"/>
  <c r="C104" i="3"/>
  <c r="C101" i="3"/>
  <c r="C102" i="3"/>
  <c r="C113" i="3"/>
  <c r="C118" i="3"/>
  <c r="C119" i="3"/>
  <c r="C108" i="3"/>
  <c r="C106" i="3"/>
  <c r="C111" i="3"/>
  <c r="C103" i="3"/>
  <c r="C107" i="3"/>
  <c r="C115" i="3"/>
  <c r="C110" i="3"/>
  <c r="C114" i="3"/>
  <c r="C116" i="3"/>
  <c r="C112" i="3"/>
  <c r="C109" i="3"/>
  <c r="C105" i="3"/>
  <c r="C100" i="3"/>
  <c r="T137" i="3"/>
  <c r="T138" i="3"/>
  <c r="T113" i="3"/>
  <c r="T110" i="3"/>
  <c r="T133" i="3"/>
  <c r="T134" i="3"/>
  <c r="T181" i="3"/>
  <c r="T180" i="3"/>
  <c r="T179" i="3"/>
  <c r="T178" i="3"/>
  <c r="T177" i="3"/>
  <c r="T176" i="3"/>
  <c r="T175" i="3"/>
  <c r="T174" i="3"/>
  <c r="T173" i="3"/>
  <c r="T172" i="3"/>
  <c r="X106" i="3" s="1"/>
  <c r="T171" i="3"/>
  <c r="T170" i="3"/>
  <c r="T169" i="3"/>
  <c r="T168" i="3"/>
  <c r="T167" i="3"/>
  <c r="T166" i="3"/>
  <c r="T165" i="3"/>
  <c r="T164" i="3"/>
  <c r="T163" i="3"/>
  <c r="T162" i="3"/>
  <c r="T161" i="3"/>
  <c r="T160" i="3"/>
  <c r="T159" i="3"/>
  <c r="T158" i="3"/>
  <c r="T157" i="3"/>
  <c r="T156" i="3"/>
  <c r="T155" i="3"/>
  <c r="T154" i="3"/>
  <c r="T153" i="3"/>
  <c r="T152" i="3"/>
  <c r="T151" i="3"/>
  <c r="T150" i="3"/>
  <c r="T149" i="3"/>
  <c r="T148" i="3"/>
  <c r="T147" i="3"/>
  <c r="T146" i="3"/>
  <c r="T145" i="3"/>
  <c r="T144" i="3"/>
  <c r="T143" i="3"/>
  <c r="T142" i="3"/>
  <c r="T141" i="3"/>
  <c r="T140" i="3"/>
  <c r="T139" i="3"/>
  <c r="T136" i="3"/>
  <c r="T135" i="3"/>
  <c r="T132" i="3"/>
  <c r="T131" i="3"/>
  <c r="T130" i="3"/>
  <c r="T129" i="3"/>
  <c r="T128" i="3"/>
  <c r="T127" i="3"/>
  <c r="T126" i="3"/>
  <c r="T125" i="3"/>
  <c r="T124" i="3"/>
  <c r="T123" i="3"/>
  <c r="T122" i="3"/>
  <c r="T121" i="3"/>
  <c r="T120" i="3"/>
  <c r="T119" i="3"/>
  <c r="T118" i="3"/>
  <c r="T117" i="3"/>
  <c r="T116" i="3"/>
  <c r="T115" i="3"/>
  <c r="T114" i="3"/>
  <c r="T112" i="3"/>
  <c r="T111" i="3"/>
  <c r="T109" i="3"/>
  <c r="T108" i="3"/>
  <c r="T107" i="3"/>
  <c r="T106" i="3"/>
  <c r="T105" i="3"/>
  <c r="T104" i="3"/>
  <c r="T103" i="3"/>
  <c r="T101" i="3"/>
  <c r="T102" i="3"/>
  <c r="T100" i="3"/>
  <c r="T68" i="3"/>
  <c r="T67" i="3"/>
  <c r="T75" i="3"/>
  <c r="T74" i="3"/>
  <c r="T73" i="3"/>
  <c r="T72" i="3"/>
  <c r="B42" i="3"/>
  <c r="M8" i="3"/>
  <c r="M9" i="3"/>
  <c r="C252" i="3" l="1"/>
  <c r="C120" i="3"/>
  <c r="U115" i="3"/>
  <c r="X100" i="3"/>
  <c r="Y100" i="3" s="1"/>
  <c r="X103" i="3"/>
  <c r="Y103" i="3" s="1"/>
  <c r="U108" i="3"/>
  <c r="U117" i="3"/>
  <c r="X101" i="3"/>
  <c r="Y101" i="3" s="1"/>
  <c r="U111" i="3"/>
  <c r="U120" i="3"/>
  <c r="U128" i="3"/>
  <c r="U140" i="3"/>
  <c r="U148" i="3"/>
  <c r="U156" i="3"/>
  <c r="U164" i="3"/>
  <c r="Y106" i="3"/>
  <c r="U180" i="3"/>
  <c r="U103" i="3"/>
  <c r="X104" i="3"/>
  <c r="Y104" i="3" s="1"/>
  <c r="U121" i="3"/>
  <c r="U129" i="3"/>
  <c r="U141" i="3"/>
  <c r="U149" i="3"/>
  <c r="U157" i="3"/>
  <c r="U165" i="3"/>
  <c r="U173" i="3"/>
  <c r="U181" i="3"/>
  <c r="U104" i="3"/>
  <c r="U114" i="3"/>
  <c r="U122" i="3"/>
  <c r="U130" i="3"/>
  <c r="U142" i="3"/>
  <c r="U150" i="3"/>
  <c r="U158" i="3"/>
  <c r="U166" i="3"/>
  <c r="U174" i="3"/>
  <c r="U134" i="3"/>
  <c r="U105" i="3"/>
  <c r="U143" i="3"/>
  <c r="U151" i="3"/>
  <c r="U159" i="3"/>
  <c r="U167" i="3"/>
  <c r="U175" i="3"/>
  <c r="U133" i="3"/>
  <c r="U106" i="3"/>
  <c r="U116" i="3"/>
  <c r="U124" i="3"/>
  <c r="U132" i="3"/>
  <c r="U144" i="3"/>
  <c r="U152" i="3"/>
  <c r="U160" i="3"/>
  <c r="U168" i="3"/>
  <c r="U176" i="3"/>
  <c r="U110" i="3"/>
  <c r="U125" i="3"/>
  <c r="U135" i="3"/>
  <c r="U145" i="3"/>
  <c r="U153" i="3"/>
  <c r="U161" i="3"/>
  <c r="U169" i="3"/>
  <c r="U177" i="3"/>
  <c r="U113" i="3"/>
  <c r="U118" i="3"/>
  <c r="U126" i="3"/>
  <c r="U136" i="3"/>
  <c r="U146" i="3"/>
  <c r="U154" i="3"/>
  <c r="U162" i="3"/>
  <c r="U170" i="3"/>
  <c r="U178" i="3"/>
  <c r="U138" i="3"/>
  <c r="U102" i="3"/>
  <c r="U109" i="3"/>
  <c r="U119" i="3"/>
  <c r="U127" i="3"/>
  <c r="U137" i="3"/>
  <c r="U101" i="3"/>
  <c r="U172" i="3"/>
  <c r="X105" i="3"/>
  <c r="Y105" i="3" s="1"/>
  <c r="U179" i="3"/>
  <c r="U171" i="3"/>
  <c r="U163" i="3"/>
  <c r="U155" i="3"/>
  <c r="U147" i="3"/>
  <c r="U139" i="3"/>
  <c r="U131" i="3"/>
  <c r="U123" i="3"/>
  <c r="U107" i="3"/>
  <c r="U112" i="3"/>
  <c r="X102" i="3"/>
  <c r="Y102" i="3" s="1"/>
  <c r="T182" i="3"/>
  <c r="T69" i="3"/>
  <c r="U69" i="3" s="1"/>
  <c r="U100" i="3"/>
  <c r="T76" i="3"/>
  <c r="U68" i="3"/>
  <c r="U67" i="3"/>
  <c r="U75" i="3"/>
  <c r="U73" i="3"/>
  <c r="U72" i="3"/>
  <c r="T65" i="3"/>
  <c r="U65" i="3" s="1"/>
  <c r="T64" i="3"/>
  <c r="U64" i="3" s="1"/>
  <c r="T60" i="3"/>
  <c r="U60" i="3" s="1"/>
  <c r="T50" i="3"/>
  <c r="T51" i="3"/>
  <c r="U51" i="3" s="1"/>
  <c r="T44" i="3"/>
  <c r="U44" i="3" s="1"/>
  <c r="T43" i="3"/>
  <c r="T32" i="3"/>
  <c r="U32" i="3" s="1"/>
  <c r="T31" i="3"/>
  <c r="U31" i="3" s="1"/>
  <c r="T26" i="3"/>
  <c r="U26" i="3" s="1"/>
  <c r="T25" i="3"/>
  <c r="U25" i="3" s="1"/>
  <c r="M15" i="3"/>
  <c r="N15" i="3" s="1"/>
  <c r="M14" i="3"/>
  <c r="N14" i="3" s="1"/>
  <c r="M13" i="3"/>
  <c r="N13" i="3" s="1"/>
  <c r="M12" i="3"/>
  <c r="N12" i="3" s="1"/>
  <c r="M11" i="3"/>
  <c r="N11" i="3" s="1"/>
  <c r="M10" i="3"/>
  <c r="N10" i="3" s="1"/>
  <c r="N8" i="3"/>
  <c r="M7" i="3"/>
  <c r="N7" i="3" s="1"/>
  <c r="M6" i="3"/>
  <c r="N6" i="3" s="1"/>
  <c r="M5" i="3"/>
  <c r="N5" i="3" s="1"/>
  <c r="M4" i="3"/>
  <c r="B71" i="3"/>
  <c r="C71" i="3" s="1"/>
  <c r="B70" i="3"/>
  <c r="C70" i="3" s="1"/>
  <c r="B69" i="3"/>
  <c r="C69" i="3" s="1"/>
  <c r="B68" i="3"/>
  <c r="C68" i="3" s="1"/>
  <c r="B67" i="3"/>
  <c r="C67" i="3" s="1"/>
  <c r="B66" i="3"/>
  <c r="C66" i="3" s="1"/>
  <c r="B65" i="3"/>
  <c r="B64" i="3"/>
  <c r="C64" i="3" s="1"/>
  <c r="B5" i="3"/>
  <c r="C5" i="3" s="1"/>
  <c r="B6" i="3"/>
  <c r="C6" i="3" s="1"/>
  <c r="B9" i="3"/>
  <c r="C9" i="3" s="1"/>
  <c r="B8" i="3"/>
  <c r="C8" i="3" s="1"/>
  <c r="B7" i="3"/>
  <c r="C7" i="3" s="1"/>
  <c r="B19" i="3"/>
  <c r="B47" i="3"/>
  <c r="B30" i="3"/>
  <c r="B23" i="3"/>
  <c r="B25" i="3"/>
  <c r="B44" i="3"/>
  <c r="B24" i="3"/>
  <c r="B29" i="3"/>
  <c r="B37" i="3"/>
  <c r="B45" i="3"/>
  <c r="B41" i="3"/>
  <c r="B40" i="3"/>
  <c r="B35" i="3"/>
  <c r="B34" i="3"/>
  <c r="B27" i="3"/>
  <c r="B26" i="3"/>
  <c r="B36" i="3"/>
  <c r="B22" i="3"/>
  <c r="B48" i="3"/>
  <c r="B31" i="3"/>
  <c r="B28" i="3"/>
  <c r="B21" i="3"/>
  <c r="B33" i="3"/>
  <c r="B32" i="3"/>
  <c r="B43" i="3"/>
  <c r="B46" i="3"/>
  <c r="C65" i="3" l="1"/>
  <c r="C72" i="3" s="1"/>
  <c r="B74" i="3"/>
  <c r="N4" i="3"/>
  <c r="M18" i="3"/>
  <c r="Y107" i="3"/>
  <c r="X107" i="3"/>
  <c r="U182" i="3"/>
  <c r="T45" i="3"/>
  <c r="U45" i="3" s="1"/>
  <c r="T52" i="3"/>
  <c r="U52" i="3" s="1"/>
  <c r="T66" i="3"/>
  <c r="U66" i="3" s="1"/>
  <c r="T33" i="3"/>
  <c r="U33" i="3" s="1"/>
  <c r="U34" i="3" s="1"/>
  <c r="T27" i="3"/>
  <c r="U27" i="3" s="1"/>
  <c r="U28" i="3" s="1"/>
  <c r="U50" i="3"/>
  <c r="U43" i="3"/>
  <c r="M16" i="3"/>
  <c r="N9" i="3"/>
  <c r="B72" i="3"/>
  <c r="B10" i="3"/>
  <c r="N16" i="3" l="1"/>
  <c r="T53" i="3"/>
  <c r="U53" i="3"/>
  <c r="T28" i="3"/>
  <c r="U46" i="3"/>
  <c r="T46" i="3"/>
  <c r="T34" i="3"/>
  <c r="C74" i="3"/>
  <c r="B38" i="3"/>
  <c r="B20" i="3"/>
  <c r="U74" i="3" s="1"/>
  <c r="U76" i="3" s="1"/>
  <c r="B39" i="3"/>
  <c r="B50" i="3" l="1"/>
  <c r="C19" i="3" l="1"/>
  <c r="C26" i="3"/>
  <c r="C27" i="3"/>
  <c r="C35" i="3"/>
  <c r="C43" i="3"/>
  <c r="C33" i="3"/>
  <c r="C30" i="3"/>
  <c r="C23" i="3"/>
  <c r="C29" i="3"/>
  <c r="C24" i="3"/>
  <c r="C36" i="3"/>
  <c r="C28" i="3"/>
  <c r="C31" i="3"/>
  <c r="C47" i="3"/>
  <c r="C25" i="3"/>
  <c r="C40" i="3"/>
  <c r="C42" i="3"/>
  <c r="C32" i="3"/>
  <c r="C22" i="3"/>
  <c r="C37" i="3"/>
  <c r="C41" i="3"/>
  <c r="C21" i="3"/>
  <c r="C44" i="3"/>
  <c r="C45" i="3"/>
  <c r="C34" i="3"/>
  <c r="C48" i="3"/>
  <c r="C46" i="3"/>
  <c r="C38" i="3"/>
  <c r="C20" i="3"/>
  <c r="C39" i="3"/>
  <c r="C10" i="3" l="1"/>
  <c r="C50"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N14" authorId="0" shapeId="0" xr:uid="{25740CD8-9E7E-4398-853D-2C3E16844A56}">
      <text>
        <r>
          <rPr>
            <sz val="11"/>
            <color theme="1"/>
            <rFont val="Calibri"/>
            <scheme val="minor"/>
          </rPr>
          <t>======
ID#AAAAJ1bMVPw
Autor    (2020-07-27 14:26:56)
fecha en a que pasa de venpres a ABN</t>
        </r>
      </text>
    </comment>
    <comment ref="N90" authorId="0" shapeId="0" xr:uid="{3D5B4D9B-EEA3-4FC5-A160-F3F9DB17B2BE}">
      <text>
        <r>
          <rPr>
            <sz val="11"/>
            <color theme="1"/>
            <rFont val="Calibri"/>
            <scheme val="minor"/>
          </rPr>
          <t>======
ID#AAAAJ1bMVQ0
Autor    (2020-07-27 14:26:56)
fecha en la que se modifica el decreto ley del banco y pasa a ser banco de desarrollo</t>
        </r>
      </text>
    </comment>
    <comment ref="O108" authorId="0" shapeId="0" xr:uid="{3A77689B-6817-4929-A577-5344BA54D73E}">
      <text>
        <r>
          <rPr>
            <sz val="11"/>
            <color theme="1"/>
            <rFont val="Calibri"/>
            <scheme val="minor"/>
          </rPr>
          <t>======
ID#AAAAJ1bMVQ4
    (2020-07-27 14:26:56)
Dos años después fue creada nuevamente mediante el decreto 6.851 publicado en la gaceta oficial 39.236 de fecha 06 de agosto de 2019. Mediante dicho decreto se derogó el 5.474.</t>
        </r>
      </text>
    </comment>
    <comment ref="P108" authorId="0" shapeId="0" xr:uid="{A89D6EF0-5C02-4B07-B4EE-F296A7E6C989}">
      <text>
        <r>
          <rPr>
            <sz val="11"/>
            <color theme="1"/>
            <rFont val="Calibri"/>
            <scheme val="minor"/>
          </rPr>
          <t>======
ID#AAAAJ1bMVP8
    (2020-07-27 14:26:56)
Dos años después fue creada nuevamente</t>
        </r>
      </text>
    </comment>
    <comment ref="N111" authorId="0" shapeId="0" xr:uid="{0D6A231D-B532-4C7D-B690-F4E670CAAD8E}">
      <text>
        <r>
          <rPr>
            <sz val="11"/>
            <color theme="1"/>
            <rFont val="Calibri"/>
            <scheme val="minor"/>
          </rPr>
          <t>======
ID#AAAAJ1bMVRI
Autor    (2020-07-27 14:26:56)
chavez anuncia nacionalizacion</t>
        </r>
      </text>
    </comment>
    <comment ref="M133" authorId="0" shapeId="0" xr:uid="{DDBD89FA-0E97-4FE1-81AF-6483B4948A75}">
      <text>
        <r>
          <rPr>
            <sz val="11"/>
            <color theme="1"/>
            <rFont val="Calibri"/>
            <scheme val="minor"/>
          </rPr>
          <t>======
ID#AAAAJ1bMVQY
Autor    (2020-07-27 14:26:56)
fecha obtenida de wikipedia (verificar)</t>
        </r>
      </text>
    </comment>
    <comment ref="M134" authorId="0" shapeId="0" xr:uid="{92726021-6A81-4B76-AA7A-456CECB82100}">
      <text>
        <r>
          <rPr>
            <sz val="11"/>
            <color theme="1"/>
            <rFont val="Calibri"/>
            <scheme val="minor"/>
          </rPr>
          <t>======
ID#AAAAJ1bMVQ8
Autor    (2020-07-27 14:26:56)
se funda la asociacion anonima metro e caracas</t>
        </r>
      </text>
    </comment>
    <comment ref="X134" authorId="0" shapeId="0" xr:uid="{525912AF-4CAC-4A6E-A281-F7B7C4E53A44}">
      <text>
        <r>
          <rPr>
            <sz val="11"/>
            <color theme="1"/>
            <rFont val="Calibri"/>
            <scheme val="minor"/>
          </rPr>
          <t>======
ID#AAAAJ1bMVPo
Autor    (2020-07-27 14:26:56)
A mi me dio según Ley de Presupuesto 7.740.585.720</t>
        </r>
      </text>
    </comment>
    <comment ref="X135" authorId="0" shapeId="0" xr:uid="{3CB1BDE0-095A-43A2-9907-0B4EC73DAB04}">
      <text>
        <r>
          <rPr>
            <sz val="11"/>
            <color theme="1"/>
            <rFont val="Calibri"/>
            <scheme val="minor"/>
          </rPr>
          <t>======
ID#AAAAJ1bMVP4
Autor    (2020-07-27 14:26:56)
A mi me da 687.059.275 según Ley de Presupuesto 2016</t>
        </r>
      </text>
    </comment>
    <comment ref="X136" authorId="0" shapeId="0" xr:uid="{16922C02-E8C7-4A65-8CD5-680E611A0F07}">
      <text>
        <r>
          <rPr>
            <sz val="11"/>
            <color theme="1"/>
            <rFont val="Calibri"/>
            <scheme val="minor"/>
          </rPr>
          <t>======
ID#AAAAJ1bMVQw
Autor    (2020-07-27 14:26:56)
A mi me dio Bs. 3.691.866.368, según la Ley del Presupuesto de 2016</t>
        </r>
      </text>
    </comment>
    <comment ref="N138" authorId="0" shapeId="0" xr:uid="{56FB00E8-3D4D-4A9B-9169-F88AD7FC70B4}">
      <text>
        <r>
          <rPr>
            <sz val="11"/>
            <color theme="1"/>
            <rFont val="Calibri"/>
            <scheme val="minor"/>
          </rPr>
          <t>======
ID#AAAAJ1bMVRA
Autor    (2020-07-27 14:26:56)
fecha  en la ue empezo a transmitir como una canal perteneciente al edo.</t>
        </r>
      </text>
    </comment>
    <comment ref="AY222" authorId="0" shapeId="0" xr:uid="{9FBCEBC0-1862-404F-B1EF-5F6B34A5FD84}">
      <text>
        <r>
          <rPr>
            <sz val="11"/>
            <color theme="1"/>
            <rFont val="Calibri"/>
            <scheme val="minor"/>
          </rPr>
          <t>Acta en G.O. 42.213 de fecha 15/09/2021</t>
        </r>
      </text>
    </comment>
    <comment ref="AZ222" authorId="0" shapeId="0" xr:uid="{CE55D079-66BE-4591-9F6A-657055111782}">
      <text>
        <r>
          <rPr>
            <sz val="11"/>
            <color theme="1"/>
            <rFont val="Calibri"/>
            <scheme val="minor"/>
          </rPr>
          <t xml:space="preserve">Se utilizó el tipo de cambio del BCV de fecha 10/12/2020. Fecha de Acta de la Asamblea General que se aprueba el presupuesto 2021, según G.O. 42.213 </t>
        </r>
      </text>
    </comment>
    <comment ref="BC222" authorId="0" shapeId="0" xr:uid="{41334ACB-C2D8-4D96-9468-B71946C62E83}">
      <text>
        <r>
          <rPr>
            <sz val="11"/>
            <color theme="1"/>
            <rFont val="Calibri"/>
            <scheme val="minor"/>
          </rPr>
          <t>Acta en G.O. 42.213 de fecha 15/09/2021</t>
        </r>
      </text>
    </comment>
    <comment ref="BD222" authorId="0" shapeId="0" xr:uid="{927580F6-0E65-4B63-9B73-F52F968B8B91}">
      <text>
        <r>
          <rPr>
            <sz val="11"/>
            <color theme="1"/>
            <rFont val="Calibri"/>
            <scheme val="minor"/>
          </rPr>
          <t xml:space="preserve">Se utilizó el tipo de cambio del BCV de fecha 10/12/2020. Fecha de Acta de la Asamblea General que se aprueba el presupuesto 2021, según G.O. 42.213 </t>
        </r>
      </text>
    </comment>
    <comment ref="BG222" authorId="0" shapeId="0" xr:uid="{5019B8FA-2631-4D5D-8F36-CDF9DB43513A}">
      <text>
        <r>
          <rPr>
            <sz val="11"/>
            <color theme="1"/>
            <rFont val="Calibri"/>
            <scheme val="minor"/>
          </rPr>
          <t>Acta en G.O. 42.213 de fecha 15/09/2021</t>
        </r>
      </text>
    </comment>
    <comment ref="BH222" authorId="0" shapeId="0" xr:uid="{9708FA0C-B237-4637-955C-CCD51F3C3346}">
      <text>
        <r>
          <rPr>
            <sz val="11"/>
            <color theme="1"/>
            <rFont val="Calibri"/>
            <scheme val="minor"/>
          </rPr>
          <t xml:space="preserve">Se utilizó el tipo de cambio del BCV de fecha 10/12/2020. Fecha de Acta de la Asamblea General que se aprueba el presupuesto 2021, según G.O. 42.213 </t>
        </r>
      </text>
    </comment>
    <comment ref="BK256" authorId="0" shapeId="0" xr:uid="{7F4CAF7E-A455-4FCC-B000-A9B70B6083A9}">
      <text>
        <r>
          <rPr>
            <sz val="11"/>
            <color theme="1"/>
            <rFont val="Calibri"/>
            <scheme val="minor"/>
          </rPr>
          <t>======
ID#AAAAJ1bMVPg
Autor    (2020-07-27 14:26:56)
se delega en el ciudadano Roigar Luis López Rivas, las gestiones administrativas y operativas de los bienes tangibles e intangibles, muebles e inmuebles y bienechurías, presuntamente propiedad de la empresa Consolidada de Ferrys, C.A. (CONFERRY) segun Gaceta Oficial N° 40.934</t>
        </r>
      </text>
    </comment>
    <comment ref="BK499" authorId="0" shapeId="0" xr:uid="{37D12121-1F41-4CF1-BF92-89384EA986FB}">
      <text>
        <r>
          <rPr>
            <sz val="11"/>
            <color theme="1"/>
            <rFont val="Calibri"/>
            <scheme val="minor"/>
          </rPr>
          <t>======
ID#AAAAJ1bMVQk
Autor    (2020-07-27 14:26:56)
La gerente, junto a dos directores mas  fueron acusados y detenidos por delito de extracción de material estratégico de la nación. No se consiguio mas informacion</t>
        </r>
      </text>
    </comment>
    <comment ref="AC518" authorId="0" shapeId="0" xr:uid="{2A7BBBF3-AEC6-485D-BDF4-73C8DC8E97D3}">
      <text>
        <r>
          <rPr>
            <sz val="11"/>
            <color theme="1"/>
            <rFont val="Calibri"/>
            <scheme val="minor"/>
          </rPr>
          <t>======
ID#AAAAJ1bMVRU
    (2020-07-27 14:26:56)
Según Gaceta Oficial del 
12-09-2017 se aprobó una providencia de la Vicepresidencia Ejecutiva de la Estatal</t>
        </r>
      </text>
    </comment>
    <comment ref="BK629" authorId="0" shapeId="0" xr:uid="{EF4E79AD-6CA9-4979-B74F-77334F66176D}">
      <text>
        <r>
          <rPr>
            <sz val="11"/>
            <color theme="1"/>
            <rFont val="Calibri"/>
            <scheme val="minor"/>
          </rPr>
          <t>======
ID#AAAAJ1bMVPc
Autor    (2020-07-27 14:26:56)
el acta fue modificada y aún no se tiene conocimiento sobre quienes son los demás miembros de la junta directiva</t>
        </r>
      </text>
    </comment>
    <comment ref="BK647" authorId="0" shapeId="0" xr:uid="{3AC2F44A-69F0-4E22-8C8D-61AC920D14A0}">
      <text>
        <r>
          <rPr>
            <sz val="11"/>
            <color theme="1"/>
            <rFont val="Calibri"/>
            <scheme val="minor"/>
          </rPr>
          <t>======
ID#AAAAJ1bMVQI
Autor    (2020-07-27 14:26:56)
La estructura Organizativa no se cumple. El hotel está constituido por Gerencias</t>
        </r>
      </text>
    </comment>
    <comment ref="M826" authorId="0" shapeId="0" xr:uid="{ACABC449-4BF4-4C58-B2A8-73AE88BF28D9}">
      <text>
        <r>
          <rPr>
            <sz val="11"/>
            <color theme="1"/>
            <rFont val="Calibri"/>
            <scheme val="minor"/>
          </rPr>
          <t>======
ID#AAAAJ1bMVRQ
Autor    (2020-07-27 14:26:56)
fundacion empresa Vinccler</t>
        </r>
      </text>
    </comment>
  </commentList>
</comments>
</file>

<file path=xl/sharedStrings.xml><?xml version="1.0" encoding="utf-8"?>
<sst xmlns="http://schemas.openxmlformats.org/spreadsheetml/2006/main" count="22320" uniqueCount="8811">
  <si>
    <t>Empresa</t>
  </si>
  <si>
    <t>Tipo de empresa</t>
  </si>
  <si>
    <t>Sector</t>
  </si>
  <si>
    <t>Segmento</t>
  </si>
  <si>
    <t>Objetivos</t>
  </si>
  <si>
    <t xml:space="preserve">Bienes o servicios ofrecidos </t>
  </si>
  <si>
    <t>Origen de las empresas</t>
  </si>
  <si>
    <t>Antecedentes</t>
  </si>
  <si>
    <t>Estatus de Operación Actual</t>
  </si>
  <si>
    <t>Situación actual</t>
  </si>
  <si>
    <t>Ubicación Física</t>
  </si>
  <si>
    <t xml:space="preserve">Fecha de Creación </t>
  </si>
  <si>
    <t>Año en que la empresa empezó a ser propiedad del Estado</t>
  </si>
  <si>
    <t>Decreto de Creación</t>
  </si>
  <si>
    <t>Gaceta Oficial o de los estados</t>
  </si>
  <si>
    <t>Propiedad</t>
  </si>
  <si>
    <t>Municipio</t>
  </si>
  <si>
    <t>Estado en Venezuela o país en caso de las EPE internacionales</t>
  </si>
  <si>
    <t>Forma Jurídica</t>
  </si>
  <si>
    <t xml:space="preserve">Estructura Organizativa </t>
  </si>
  <si>
    <t xml:space="preserve">Recursos con los que fue creada/ Capital de creación Bs. </t>
  </si>
  <si>
    <t>Presupuesto 2016 en Bolívares Fuertes</t>
  </si>
  <si>
    <t>Presupuesto 2016  en USD$ DIPRO</t>
  </si>
  <si>
    <t>Presupuesto 2016  en USD$ SICAD</t>
  </si>
  <si>
    <t>Presupuesto 2016 en USD$</t>
  </si>
  <si>
    <t>N° de Empleados en 2016</t>
  </si>
  <si>
    <t>Presupuesto 2017 en bolívares fuertes</t>
  </si>
  <si>
    <t>Presupuesto 2017  en USD$ DIPRO</t>
  </si>
  <si>
    <t>Presupuesto 2017 en USD$ SICAD</t>
  </si>
  <si>
    <t>Presupuesto 2017 en USD$</t>
  </si>
  <si>
    <t>Resultado Económico 2017 (estimado por la empresa)</t>
  </si>
  <si>
    <t>Resultados Financieros 2017 (estimado por la empresa)</t>
  </si>
  <si>
    <t>N° de Empleados 2017</t>
  </si>
  <si>
    <t>Presupuesto estimado para 2018 en bolívares soberanos</t>
  </si>
  <si>
    <t>Créditos adicionales asignados a las EPE en 2018 en bolívares soberanos</t>
  </si>
  <si>
    <t>Presupuesto + Transferencias del gobierno central en 2018 (Bolívares Soberanos)</t>
  </si>
  <si>
    <t>Presupuesto + Transferencias del gobierno central en 2018 (USD$)</t>
  </si>
  <si>
    <t>N° de Empleados 2018</t>
  </si>
  <si>
    <t>Presupuesto estimado para 2019 en Bs. Soberanos</t>
  </si>
  <si>
    <t>Créditos adicionales asignados a las EPE en 2019</t>
  </si>
  <si>
    <t>N° de Empleados 2019</t>
  </si>
  <si>
    <t>Presupuesto 2020 en Bs.S.</t>
  </si>
  <si>
    <t>Presupuesto 2020 USD$</t>
  </si>
  <si>
    <t>Créditos adicionales asignados a las EPE en 2020 en Bs.S.</t>
  </si>
  <si>
    <t>Créditos adicionales asignados a las EPE en 2020 en USD$</t>
  </si>
  <si>
    <t>Presupuesto + Transferencias del gobierno central en 2020 (Bolívares Soberanos)</t>
  </si>
  <si>
    <t>Presupuesto + Transferencias del gobierno central en 2020 (USD$)</t>
  </si>
  <si>
    <t>N° de Empleados 2020</t>
  </si>
  <si>
    <t>Presupuesto 2021 en Bs.S.</t>
  </si>
  <si>
    <t>Presupuesto 2021 USD$</t>
  </si>
  <si>
    <t>Créditos adicionales asignados a las EPE en 2021 Bs.</t>
  </si>
  <si>
    <t>Créditos adicionales asignados a las EPE en 2021 USD$</t>
  </si>
  <si>
    <t>Presupuesto 2022 en Bs.</t>
  </si>
  <si>
    <t>Presupuesto 2022 USD$</t>
  </si>
  <si>
    <t>Créditos adicionales asignados a las EPE en 2022 Bs.</t>
  </si>
  <si>
    <t>Créditos adicionales asignados a las EPE en 2022 USD$</t>
  </si>
  <si>
    <t>Presupuesto 2023 en Bs.</t>
  </si>
  <si>
    <t>Presupuesto 2023 USD$</t>
  </si>
  <si>
    <t>Créditos adicionales asignados a las EPE en 2023 Bs.</t>
  </si>
  <si>
    <t>Créditos adicionales asignados a las EPE en 2023 USD$</t>
  </si>
  <si>
    <t>Autoridad y Miembros del Cuerpo Directivo</t>
  </si>
  <si>
    <t>Presencia de mujeres en la junta directiva de la EPE</t>
  </si>
  <si>
    <t>Mujer como máxima autoridad de la EPE</t>
  </si>
  <si>
    <t>Presencia de militares en la junta directiva de la EPE</t>
  </si>
  <si>
    <t>Militar como máxima autoridad de la EPE</t>
  </si>
  <si>
    <t>Antecedentes laborales y políticos de su Junta Directiva</t>
  </si>
  <si>
    <t xml:space="preserve">Composición Accionaria </t>
  </si>
  <si>
    <t>Datos de Registro Mercantil</t>
  </si>
  <si>
    <t>Instancias que la Controlan o Rendición de Cuentas</t>
  </si>
  <si>
    <t>Participación en otras empresas del Estado o Mixtas</t>
  </si>
  <si>
    <t>Participación en Programas Sociales o Misiones</t>
  </si>
  <si>
    <t>Denuncias públicas de corrupción, malas prácticas y manejos ineficientes</t>
  </si>
  <si>
    <t>Número de empleados antes y después de ser expropiada</t>
  </si>
  <si>
    <t>Fuentes</t>
  </si>
  <si>
    <t>País asociado</t>
  </si>
  <si>
    <t>AB NYNÄS PETROLEUM</t>
  </si>
  <si>
    <t>Internacional</t>
  </si>
  <si>
    <t>Hidrocarburos</t>
  </si>
  <si>
    <t>Petróleo</t>
  </si>
  <si>
    <t>Transformar  petróleo crudo en productos especiales en dos áreas principales: aceites especiales nafténicos (aceites para transformadores, aceites para procesos, aceites de base y aceites para neumáticos) y bitumen</t>
  </si>
  <si>
    <t>Aceites especiales</t>
  </si>
  <si>
    <t>Creación</t>
  </si>
  <si>
    <t>Es una empresa sueca que produce aceites especiales nafténicos y productos asfálticos. El propietario con una mayor participación es la finlandesa Neste, con un 50%. El otro propietario principal es una fundación independiente sueca, mientras que Petróleos de Venezuela (PDVSA) detenta una cartera más pequeña.
A través de Nynas AB, empresa mixta propiedad 50% de PDV Europa B.V. y 50% de Neste Oil, PDVSA tiene una participación de 50% en dos refinerías especializadas: Nynäshamn y Gothenburg, en Suecia, y un complejo para bases lubricantes en Hamburg, Alemania, a través de Nynas AB también posee 25% de participación en una refinería en Eastham, Inglaterra.
En mayo de 2020 Nynas anunció que PDVSA cedió 35 % de sus acciones (de un paquete de 50 %) en dicha refinería a una fundación sueca de nombre Nyna Sstiftelsen. Según el diputado de la Asamblea Nacional esa cesión es ilegal ya que  según el artículo 150 de la Constitución este tipo de operaciones debe contar con el aval de la Asamblea Nacional.</t>
  </si>
  <si>
    <t>En la propuesta de reestructuración de PDVSA  de marzo de 2020, se informa que de las empresas dependientes Propernyn B.V. se mantendrá la empresa de almacenamiento de crudo y productos Bonaire
Petroleum Corporation N.V. (BOPEC). En cuanto a Propernyn Venezuela, S.A, PDV Europa B.V, PDV Portugal y Energy and Petroleum Resources Services (GMBH) se eliminan por no tener actividad y estar en proceso de liquidación. Las empresas Aktiebolaget Nynäs Petroleum (AB NYNÄS) y APS, S.P.A, serán reubicadas en PDVSA Rusia S.A.
En enero de 2023 Nynas informó que PDVSA vendió un 35% de sus papeles a una fundación sueca independiente y que ahora solamente posee un 15% de todas las acciones. (https://gestion.pe/economia/empresas/refineria-sueca-nynas-dice-que-pdvsa-ya-no-tiene-mayoria-accionaria-en-la-empresa-noticia/)</t>
  </si>
  <si>
    <t>Box 5842, S-10248 Estocolmo, Suecia</t>
  </si>
  <si>
    <t>Suecia</t>
  </si>
  <si>
    <t>Ministerio del Poder Popular de Petróleo</t>
  </si>
  <si>
    <t>PDVSA 15%, Fundación Nyna Sstiftelsen 35% y Nesté Oil 50%. Enero de 2023 PDVSA vendió el 35% de sus acciones</t>
  </si>
  <si>
    <t>Ministerio del Poder Popular de Petróleo 
PDVSA</t>
  </si>
  <si>
    <t>José Ignacio Hernández: Pdvsa «puede perder» a Propernyn y lo poco que queda en Nynas (https://www.bancaynegocios.com/jose-ignacio-hernandez-pdvsa-puede-perder-a-propernyn-y-lo-poco-que-queda-en-nynas/)</t>
  </si>
  <si>
    <t>https://es.wikipedia.org/wiki/Nynas
https://www.elnacional.com/economia/pdvsa-ya-no-tiene-mayoria-accionaria-en-refinador-nynas/</t>
  </si>
  <si>
    <t xml:space="preserve">Abastecimiento Lara ABASTLARA, C.A. </t>
  </si>
  <si>
    <t>Regional</t>
  </si>
  <si>
    <t>Comercio</t>
  </si>
  <si>
    <t xml:space="preserve">Distribución de alimentos </t>
  </si>
  <si>
    <t>Empresa para coadyuvar, impulsa, promover y desarroller actividades del sector económico y productivo</t>
  </si>
  <si>
    <t>Empresa operativa</t>
  </si>
  <si>
    <t>Calle 4, entre carreras 1 y 2. Zona Industrial #3. Ciudad Barquisimeto, 3001</t>
  </si>
  <si>
    <t>Iribarren</t>
  </si>
  <si>
    <t>Lara</t>
  </si>
  <si>
    <t>Gobernación de Lara</t>
  </si>
  <si>
    <t>Compañía Anónima</t>
  </si>
  <si>
    <t>100% estatal</t>
  </si>
  <si>
    <t>Gran Misión Abastecimiento Soberano</t>
  </si>
  <si>
    <t>http://plataformaperiodistalara.blogspot.com/2018/01/clel-aprobo-creacion-de-empresas-y.html</t>
  </si>
  <si>
    <t>Aceites y Solventes Venezolanos VASSA S.A.</t>
  </si>
  <si>
    <t>Nacional</t>
  </si>
  <si>
    <t xml:space="preserve">Petroquímico y Químico </t>
  </si>
  <si>
    <t xml:space="preserve">
Producción y comercialización de aceites blancos, dieléctricos y solventes alifáticos , y cualquiera otras actividades de lícito comercial relacionadas o no con las anteriores</t>
  </si>
  <si>
    <t xml:space="preserve">Aceites automotores diesel, gasolina y transmisión; lubricantes para motocicletas, fuera de borda, especialidades automotrices, desengrasantes, grasas, una línea de productos para el cuidado de vehículos, como mejoradores de viscosidad, limpia inyectores.
Aceites agrícolas (banana spray oil)
 Aceites de baja toxicidad para fluidos de perforación
 Aceites de laminación, Aceites dieléctricos
 Aceites livianos, Aceites minerales blancos, grado técnico y medicinal.  Aceites para tintas
 Refrigerantes para tornos y cortes de metales
Además procesa y distribuye químicos como: Alquilbenceno Lineal (LAB): (Alquilato Liviano Lineal y Alquilato Pesado Lineal); Alquilbenceno Ramificado (BAB): (Alquilato Liviano Ramificado y Alquilato Pesado Ramificado) y Ácido Fenil Sulfónico Lineal (Labsa): (Veno SL, Benzol y Venobooster CT); 
</t>
  </si>
  <si>
    <t>Confiscación</t>
  </si>
  <si>
    <t>Fue creada en el 1992 y usada para la expropiación de  Industrias VENOCO, C.A., Química VENOCO, C.A., Lubricantes VENOCO Internacional, C.A., y Servicios Técnicos Administrativos VENOCO, C.A. en el  2010.
Aceites y Solventes Venezolanos Vassa, S. A. es una empresa de Petróleos de Venezuela S.A. PDVSA, filial de PDVSA Industrial. Fue fundada en Diciembre de 1992 en Cardón, Punto Fijo, estado Falcón, e inició sus operaciones en 1996. Hay que resaltar que es la primera compañía desarrollada en el programa de industrialización de las corrientes de refinería.
A casi dos años de materializar la expropiación de Industrias Venoco, se crea también Pdvsa Vassa Guacara.
Cabe recordar que según decreto 7712 de fecha 10 de octubre 2010 y, posterior a la sentencia del Tribunal Supremo de Justicia Nro 01269, desde el 17 de septiembre de 2014, el complejo industrial VENOCO pasó a manos del Estado Venezolano, convirtiéndose en Venezolana de Aceites y Solventes Vassa, S.A, filial de Pdvsa.
Complejo de Lubricantes y Químicos Guacara (antigua Industrias Venoco, C.A.) es una empresa dentro del sector petroquímico y de lubricantes, que manufactura y comercializa sus productos tanto en el mercado nacional como internacional.
El 11 de octubre de 2010 por decreto N° 7.712 publicado en gaceta oficial N° 39.528, el  Presidente  Hugo Chávez ordenó:“La adquisición forzosa de los bienes muebles e inmuebles, incluyendo bienhechurías, instalaciones, plantas, equipos industriales, de oficina y demás activos, requeridos o necesarios para la actividad de producción, procesamiento, transporte y almacenamiento, que pertenezcan o se encuentren en posesión de las sociedades mercantiles Industrias VENOCO, C.A., Química VENOCO, C.A., Lubricantes VENOCO Internacional, C.A., y Servicios Técnicos Administrativos VENOCO, C.A., o de cualesquiera otras empresas o personas relacionadas, y que sean necesarios para la ejecución de la obra "Soberanía en la Elaboración y Suministro de Bases Lubricantes, Lubricantes Terminados, Aceites Dieléctricos, Grasas y liga para Frenos”
El 18 de septiembre de 2014 el Tribunal Supremo de Justicias en sentencia N° 01269; declaró sin lugar los recursos legales ejercidos por Industrias Venoco, C.A. en contra del decreto N° 7.712 del 11 de octubre de 2010 e indica a PDVSA, tomar posesión inmediata de los bienes objeto de adquisición forzosa.  El 26 de septiembre 2014, se tomó el control de la administración del complejo industrial y pasó a ser parte del Estado, el  Ministro del Poder Popular para la Energía y el Petróleo giró las instrucciones para que sea VASSA la filial designada (de manera temporal hasta definir la filial definitiva).</t>
  </si>
  <si>
    <t>Empresa operativa. Es una empresa  filial de PDVSA Industrial, filial de Petróleos de Venezuela S.A. PDVSA. Actualmente tiene  una capacidad operativa de 94.000 Tm/año, en su planta de Punta Cardon, estado Falcón y ha extendido su producción, al establecer nuevas plantas en el país: en Guacara, estado Carabobo y El Tablazo, estado Zulia, además de oficinas comerciales en Puerto Ordaz, estado Bolívar.
Pdvsa Vassa Guacara tiene actualmente en funcionamiento dos (2) divisiones: Química y Lubricantes: La división química cuenta con las plantas de: alquilación y sulfonación. Mientras que la división de lubricantes la componen las plantas de acuosos, lubricantes, grasas y tambores.</t>
  </si>
  <si>
    <t>Oficina: Av. Francisco de Miranda con Calle San Ignacio de Loyola, Torre Metálica, Piso 3 Chacao, Caracas
Plantas: Av. Intercomunal Punto Fijo-Punta Cardón, Parcelamiento Industrial Cardón, Av. B, Paraguaná, Edo. Falcón
Guacara, Estado Carabobo</t>
  </si>
  <si>
    <t>República</t>
  </si>
  <si>
    <t xml:space="preserve">
Chacao
Carirubana
Guacara</t>
  </si>
  <si>
    <t>Sociedad Anónima</t>
  </si>
  <si>
    <t>Julio García Presidente</t>
  </si>
  <si>
    <t>No</t>
  </si>
  <si>
    <t>Ministerio del Poder Popular de Petróleo
PDVSA
PDVSA Industrial</t>
  </si>
  <si>
    <t>Es filial de PDVSA Industrial</t>
  </si>
  <si>
    <t>Participa de las políticas y planes de Desarrollo Social de PDVSA</t>
  </si>
  <si>
    <t>Se han denunciado  atropellos laborales (http://www.caraotadigital.net/regionales/planta-de-grasas-de-pdvsa-vassa-tiene-un-mes-paralizada/)
Ingreso de al menos 80 personas que, sin estar sindicalizadas ni estar en el padrón electoral, podrían participar dentro de las elecciones sindicales. Demanda de elecciones sindicales ( https://www.el-carabobeno.com)
Ineficiencia del chavismo tiene paralizado el complejo industrial Pdvsa Vassa en Carabobo (https://www.lapatilla.com/2022/07/07/ineficiencia-del-chavismo-tiene-paralizado-el-complejo-industrial-pdvsa-vassa-en-carabobo/)
Cerrada desde el lunes la empresa Pdvsa Vassa (https://www.el-carabobeno.com/cerrada-desde-el-lunes-la-empresa-pdvsa-vassa/)</t>
  </si>
  <si>
    <r>
      <rPr>
        <sz val="12"/>
        <color theme="1"/>
        <rFont val="Calibri"/>
      </rPr>
      <t xml:space="preserve">www.pdvsa.com
http://www.venelogia.com/archivos/4712/
http://vassaguacara.com.ve/desarrollo/
http://www.caraotadigital.net/regionales/planta-de-grasas-de-pdvsa-vassa-tiene-un-mes-paralizada/
menpet.gob.ve/noticias.php?option=view&amp;idNot=389
https://www.el-carabobeno.com
</t>
    </r>
    <r>
      <rPr>
        <sz val="12"/>
        <color rgb="FF000000"/>
        <rFont val="Calibri"/>
      </rPr>
      <t>https://transparencia.org.ve/project/epe-ii-estudio-sector-hidrocarburos/</t>
    </r>
  </si>
  <si>
    <t>Acerías Iberovenezolanas C.A. (ACERVEN)</t>
  </si>
  <si>
    <t>Manufactura</t>
  </si>
  <si>
    <t>Metalmecánico</t>
  </si>
  <si>
    <t>Partes para válvula; compuerta, globo, y retención
Cementera: Forro para molinos, engranajes, rejillas de clasificación
Siderúrgica y Aluminio: Repuestos para hornos, rieles de deslizamientos
Automotriz: Componentes para quinta rueda, arañas de dirección, partes de fijación, etc</t>
  </si>
  <si>
    <t xml:space="preserve">El 5 de mayo de 2010, la Asamblea mediante acuerdo declara de Utilidad Pública y Social los bienes muebles e inmuebles y demás bienhechurías que conforman el activo de la sociedad mercantil Acerías Iberovenezolanas C.A. (ACERVEN) [Vigente]
En vista de que la empresa ACERÍAS IBEROVENEZOLANAS C.A.(ACERVEN), desde diciembre del año 2002, cerró sus puertas, trayendo como consecuencia un desabastecimiento en la producción y comercialización de válvulas industriales necesarias para la industria petrolera; en tal sentido se acordó: "Declarar de Utilidad Pública y Social los bienes muebles e inmuebles y demás bienhechurías que conforman el activo de la referida empresa, y en consecuencia, su puesta en operatividad, bienes éstos necesarios para la producción y comercialización de válvulas y otros productos de fundición, así como la protección e incluso generación de fuentes de ocupación productiva". Este acuerdo fue publicado en la Gaceta Oficial  Nº 39.417
El 15 de febrero de 2011 se ordena la expropiación (adquisición forzosa) de los bienes muebles, inmuebles y bienhechurias que sirven de funcionamiento de la sociedad mercantil  ACERIAS IBEROVENEZOLANAS C.A (ACERVEN), ubicada en la Población Tinaquillo, Municipio Falcón del Estado Cojedes.Los bienes expropiados se utilizarán para la obra 'Consolidación de la Capacidad Industrial del Sector Metalúrgico para el Pueblo Venezolano' . Esta empresa era propiedad de Andrés Sosa Pietri. 
Esta expropiación se ejecuta mediante  el Decreto N° 8.055, por el cual se ordena la adquisición forzosa de los bienes muebles, inmuebles y bienhechurías que sirven para el funcionamiento de la Sociedad Mercantil «Acerías Iberovenezolanas C.A. (ACERVEN)» o sirvan para la producción, procesamiento, transformación especializada, comercialización y distribución de piezas diversas, mediante el proceso de modelados de fusión y fundición, los cuales son indispensables para la ejecución de la obra «Consolidación de la Capacidad Industrial del Sector Metalúrgico para el Pueblo Venezolano». el Decreto fue publicado en la Gaceta Nº 39.616. La citada acción fue ejecutada por el Ministerio del Poder Popular de Ciencia, Tecnología e Industrias Intermedias </t>
  </si>
  <si>
    <t>Empresa no operativa</t>
  </si>
  <si>
    <t>Cerrada</t>
  </si>
  <si>
    <t>Local LOC 51-52, Sector Zona Industrial Municipal, Tinaquillo, Cojedes Tinaquillo</t>
  </si>
  <si>
    <t>Falcón</t>
  </si>
  <si>
    <t>Cojedes</t>
  </si>
  <si>
    <t>Registro Mercantil de la Circunscripción Judicial del Distrito Federal y Estado Miranda, bajo el Nº 10, Tomo 29-A Sgdo.</t>
  </si>
  <si>
    <t>Antes: 80 trabajadores</t>
  </si>
  <si>
    <t xml:space="preserve">https://www.marxist.com/venezuela-trabajadores-acerven-reactivar-empresa.htm
http://www.luchadeclases.org.ve/venezuela/lucha-obrera/6704-acerven-asamblea
https://www.aporrea.org/actualidad/n156623.html
https://www.aporrea.org/actualidad/n92673.html
https://www.aporrea.org/poderpopular/a76854.html
</t>
  </si>
  <si>
    <t xml:space="preserve">Aceros del Alba C.A. </t>
  </si>
  <si>
    <t xml:space="preserve">Sus objetivos serían la producción y distribución de aceros inoxidables y especiales para la comercialización en el mercado venezolano y la exportación a terceros mercados, con prioridad para los países de América Latina y del Caribe. 
Asimismo, la compañía atendería el desarrollo de producciones en empresas aguas abajo y los demás actos y negocios jurídicos de lícito comercio, inherentes a su propósito. </t>
  </si>
  <si>
    <t>Aceros inoxiblabes y especiales</t>
  </si>
  <si>
    <t>El decreto mediante el cual el Ejecutivo Nacional autorizó la creación de una empresa mixta del Estado, con carácter de compañía anónima, denominada Aceros del Alba C.A. está publicado en la Gaceta Oficial número 38.673, de fecha lunes 30 de abril de 2007. 
Se trata del decreto número 5.312, en el cual se especifica que dicha empresa, la cual estará adscrita al Ministerio del Poder Popular para las Industrias Básicas y Minería,.
Con el fin de fortalecer y consolidar las estrechas relaciones que mantienen la Estatal Bolivariana de Venezuela y la Estatal de Cuba, el 24 de enero de 2007, se suscribió un Memorando de Entendimiento mediante el cual las partes manifestaron su voluntad de constituir una empresa mixta para la producción de acero inoxidable en la nación venezolana. 
Este acuerdo surge en consideración de que para el aprovechamiento racional y sustentable naturales dentro de un modelo productivo de desarrollo endógeno es necesario proceder a la creación de una empresa mixta del Estado, que colabore con la economía nacional, a fin de recuperar y reutilizar los desechos y materias primas reciclables.
Alba de Acero de Venezuela, una empresa mixta constituida en 2007 de la que casi no hay información pese a que en 2008 se le asignaron 1.500 millones de dólares para conformarse con un capital mixto, en el que Cuba controla el 49 por ciento.
Por el Decreto extraordinario N° 6.382 del 15 de junio de 2018 se  modifica la denominación del Ministerio del Poder Popular para Industrias Básicas, Estratégicas y Socialistas, por la de Ministerio del Poder Popular de Industrias y Producción Nacional.</t>
  </si>
  <si>
    <t>En proyecto</t>
  </si>
  <si>
    <t>El proyecto ha cumplido la etapa de visualización, ingeniería conceptual y estudios
(Estudio geotécnico de suelos, estudio hidrológico de los ríos Yabo y Morichal
Largo, Levantamiento planialtimétrico, estudio hidrogeológico del terreno). Se tienen evaluadas y definidas por el equipo de Aceros del Alba –SIDOR las posibles
propuestas técnicas a utilizar en el proyecto enviadas por proveedores
tecnológicos de reconocido prestigio internacional y que cumplen estrictamente
con los requerimientos solicitados, Falta definición de fuente financiera para
continuar el cronograma de ejecución, se tienen propuestas de financiamiento
externo a través de los mismos posibles proveedores de tecnología.
La falta de recursos financieros ha comprometido darle continuidad al proyecto,
debido a que el mismo esta es su fase de levantamiento y estudios de factibilidad en la zona determinada al inicio del mismo pero por consiguiente el cambio de
ubicación geografía es necesario replantear los costos de inversión inicial en
SIDOR.</t>
  </si>
  <si>
    <t xml:space="preserve">
La empresa tendría su domicilio en Temblador</t>
  </si>
  <si>
    <t>Libertador</t>
  </si>
  <si>
    <t>Monagas</t>
  </si>
  <si>
    <t xml:space="preserve">
* Asamblea de Accionistas
* Junta Directiva
*Presidencia
*Vicepresidencia Ejecutiva
* Consultoría Jurídica
* Gestión Comunal
Coordinación de Ingeniería Técnica
* Coordinación Asuntos Administrativos y Organizacionales
</t>
  </si>
  <si>
    <t xml:space="preserve">10.750.000
En el 2008 se le asignaron 1.500 millones de dólares para conformarse con un capital mixto, en el que Cuba controla el 49 por ciento.
</t>
  </si>
  <si>
    <t>Presidente Jesús Paredes</t>
  </si>
  <si>
    <t>El presidente fue Jesús Paredes, vinculadoa José Khan y a Rodolfo Sanz</t>
  </si>
  <si>
    <t>51% Venezuela a través de Compañía Nacional de Industrias Básicas y 49% Cuba a través de Grupo Industrial de la Siderúrgica de SIME (ACINOX)</t>
  </si>
  <si>
    <t>Corporación Siderúrgica de Venezuela 
SIDOR</t>
  </si>
  <si>
    <t>Posee en su estructura organizativa llamada Gestión Comunal
Supuestamente en la Misión Vivienda</t>
  </si>
  <si>
    <t>Un reporte de la Contraloría General de la Estatal de 2014 deja en evidencia irregularidades cometidas por las empresas Planta de Estructuras Metálicas Leonarda Rivas, Planta de Estructuras Metálicas Tinaquillo, Constructora Nacional de Rieles para Vías Férreas y Estructuras Metálicas, y Acero del Alba. Las cuatro compañías acaban de ser transferidas a la Corporación Siderúrgica de Venezuela. 
El escándalo sobre estas empresas ha sido tal, que un informe de la Contraloría General de la Estatal terminó por confirmar las denuncias que desde 2013 venían publicándose.</t>
  </si>
  <si>
    <t>https://www.aporrea.org/endogeno/a135708.html
http://www.mediactual.com/firma.php?id=3695&amp;c=19&amp;s=23
www.derechos.org.ve/pw/wp-content/uploads/MEMORIA-Aceros-del-Alba-Listo.pdf
Decreto extraordinario N° 6.382</t>
  </si>
  <si>
    <t>Cuba</t>
  </si>
  <si>
    <t>Acuarios Amazonas</t>
  </si>
  <si>
    <t>Recreación</t>
  </si>
  <si>
    <t>Acuario</t>
  </si>
  <si>
    <t>Promover la producción de peces para el consumo humano</t>
  </si>
  <si>
    <t>Av. Los Raudales Sector Ecos del Raudal 7101 Puerto Ayacucho, Venezuela</t>
  </si>
  <si>
    <t>Atures</t>
  </si>
  <si>
    <t>Amazonas</t>
  </si>
  <si>
    <t xml:space="preserve">Gobernación de Amazonas </t>
  </si>
  <si>
    <t>Gobernación de Amazonas</t>
  </si>
  <si>
    <t>http://amazonas.gob.ve/
https://www.wakanoticias.com/actualidad/acuarios-amazonas-inauguro-1era-expoferia-de-peces-y-alevines.html</t>
  </si>
  <si>
    <t>Adriática de Seguros, C.A.</t>
  </si>
  <si>
    <t>Financiero</t>
  </si>
  <si>
    <t>Instituciones de seguros</t>
  </si>
  <si>
    <t>Brindar servicios de seguros en los Ramos de Salud, Automóviles, Personas y Patrimoniales</t>
  </si>
  <si>
    <t>Seguros Médicos y de Salud, Seguros Directos de Propiedad y Accidentes</t>
  </si>
  <si>
    <t>Adriática de Seguros C.A. hace parte del Grupo Allianza. La compañía se encuentra ubicada en Caracas y ofrece programas de gestión de riesgo para las empresas, y seguros en salud, pensiones, accidentes personales y de grupo, y transporte. También ofrece seguros comerciales e industriales. En el 2007 fue adquirida por el Grupo Multinacional de Seguros.
Adriática de Seguros C.A. fue una empresa aseguradora que fue intervenida por el Ministerio de Industrias y Producción Nacional en noviembre de 2019. El Ministerio de Industrias y Producción Nacional designó una Junta Interventora Especial para las empresas aseguradoras Multinacional de Seguros, Seguros Guayana, Interbank Seguros y Adriática de Seguros. Multinacional de Seguros, Seguros Guayana, Interbank Seguros y Adriática Seguros pasaron a formar parte del sector público, al menos de manera temporal, luego de que el Tribunal Supremo de Justicia (TSJ) decretara su intervención y ordenara al Gobierno que designara unos administradores ad hoc en la mismas, mientras se resuelve una demanda que la estatal Corporación Venezolana de Guayana (CVG) interpuso contra una de ellas por presuntamente no pagarle a la estatal Corporación Venezolana de Guayana por los daños que sufrió una celda en 2004, pese a tenerla asegurada a todo riesgo. Estas empresas eran propiedad del empresario Tobías Carrero. Tobías Carrero, gracias a sus vínculos con el fallecido Luis Miquilena llegó a hacerse con los contratos de seguros de varias dependencias gubernamentales al inicio del gobierno del también desaparecido Hugo Chávez. Sin embargo, una vez que se produjo la ruptura entre Miquilena y Chávez a finales de 2001 lo convirtieron en blanco de los ataques del oficialismo.</t>
  </si>
  <si>
    <t>Av. Andrés Bello, Torre Adriática de Seguros
Chacao; Miranda</t>
  </si>
  <si>
    <t>19/5/1952</t>
  </si>
  <si>
    <t xml:space="preserve">Decisión la adoptó la Sala Constitucional del TSJ en su sentencia 410 </t>
  </si>
  <si>
    <t>Privada-Ocupación</t>
  </si>
  <si>
    <t>Chacao</t>
  </si>
  <si>
    <t>Miranda</t>
  </si>
  <si>
    <t>Ministerio del Poder Popular de Economía y Finanzas</t>
  </si>
  <si>
    <t>Mediante Resolución No. 004 del Ministerio del Poder Popular de Economía y Finanzas de fecha 5 de febrero de 2025 y publicada en la Gaceta Oficial No. 43.062 de la misma fecha,  se designa a las ciudadanas y ciudadanos que en ella se mencionan, como integrantes de la Junta Interventora Especial de las sociedades mercantiles Multinacional de Seguros, S.A., Seguros Guayana, C.A., Interbank Seguros, C.A. y Adriática de Seguros, C.A. 
Presidente: Jimmy Alexander Berríos Ojeda
Directores principales: José Luis Fuentes Guillén, Christian Michel Colson Pinto, Anny Ivonett Pérez González, Yorli Beryeny Méndez Ceballos
Directores suplentes: Edward Alexander Colombo Oviedo, Edgar Enrique Farías Andrade, Rommel Ricardo Salgado Melchor, Karem Emilk Martínez Paz</t>
  </si>
  <si>
    <t>Sí</t>
  </si>
  <si>
    <t>Jimmy Alexander Berríos Ojeda  es licenciado en Letras, egresado de la Universidad Central de Venezuela (UCV) en el año 2007, Magister Scienciarum en Historia de América Contemporánea graduado en 2016, estudia actualmente maestría en Moneda e Instituciones Financieras en la misma casa de estudios. En 2019 fue designado por la vicepresidencia de la República Bolivariana de Venezuela como presidente del Conglomerado Productivo (área textil). En marzo de 2021 asumió la vicepresidencia de Bolivariana de Puertos, S.A. (BOLIPUERTOS) y en octubre del mismo año fue nombrado presidente del Fondo de Protección Social de los Depósitos Bancarios (FOGADE). Fue nombrado presidente del Banco del Tesoro el 3 de agosto de 2022, mediante la Gaceta Oficial Ordinaria No. 42.4326​7​8​ y Superintendente de Bienes Públicos (SUDEBIP) en 2023. El 6 de enero de 2025 fue nombrado por el presidente de la República como viceministro de Economía Digital, Banca, Seguros y Valores del Ministerio del Poder Popular de Economía, Finanzas y Comercio Exterior en la Gaceta Oficial Extraordinaria No. 6.875 y bajo el decreto presidencial número 5.076,9​10​ asumiendo de manera inmediata esta responsabilidad.</t>
  </si>
  <si>
    <t xml:space="preserve"> Inscrita ante el Registro Mercantil de la Circunscripción Judicial del Distrito Federal y Estado Miranda, el día diecinueve (19) de mayo de 1952, anotado bajo el N°268, Tomo 1-B, cuya acta constitutiva y estatutos vigentes está asentada en el Registro Mercantil Segundo de la Circunscripción Judicial del Distrito Federal y Estado Miranda el día siete (7) de septiembre del 2000, bajo el número 48, Tomo 207-A Segundo.</t>
  </si>
  <si>
    <t>https://cronica.uno/el-tsj-intervino-multinacional-de-seguros-y-otras-tres-aseguradoras/
Poderopedia
Wikipedia</t>
  </si>
  <si>
    <t>Administradora Serdeco, C.A.</t>
  </si>
  <si>
    <t>Servicios empresariales</t>
  </si>
  <si>
    <t>Facturación de servicio eléctrico</t>
  </si>
  <si>
    <t>La prestación de servicios de facturación y recaudación del servicio eléctrico a Corpoelec y  a las alcaldías y gobernaciones para los servicios de aseo y relleno sanitario, a escala   nacional.</t>
  </si>
  <si>
    <t>Servicios de facturación y cobro de electricidad y recolección de basura en Caracas.</t>
  </si>
  <si>
    <t>Expropiación</t>
  </si>
  <si>
    <t>Serdeco era una empresa filial de la C.A. Electricidad de Caracas fundada en 1986.. Cuando esta empresa fue adquirida el 14 de junio de 2007 por el gobierno nacional  Serdeco pasó oficialmente a manos del Estado-</t>
  </si>
  <si>
    <t>Empresa operativa,  filial de Corpoelec </t>
  </si>
  <si>
    <t>Caracas. Parroquia El Recreo, Urb. Santa Rosa, Calle Principal con esquina La Línea, Edificio Centro de Operaciones Santa Rosa (CORPOELEC), Piso 5. Caracas. </t>
  </si>
  <si>
    <t xml:space="preserve">  </t>
  </si>
  <si>
    <t xml:space="preserve"> </t>
  </si>
  <si>
    <t>Distrito Capital</t>
  </si>
  <si>
    <t>Ministerio del Poder Popular para la Energía Eléctrica</t>
  </si>
  <si>
    <t xml:space="preserve">La empresa esta conformada por una Junta Directiva,  integrada por 1 presidente y 6 directores.  La empresa es dirigida por la Gerencia General y dos gerencias:  la Gerencia de Operaciones y la Gerencia de Administración y Gestión.  </t>
  </si>
  <si>
    <t>La síntesis del presupuesto no indica el número de empleados de la empresa.</t>
  </si>
  <si>
    <t xml:space="preserve">Presidente de la Junta Directiva: Haydée Guillén </t>
  </si>
  <si>
    <t>Ministerio del Poder Popular para la Energía Eléctrica
CORPOELEC</t>
  </si>
  <si>
    <t>Detenidos 6 trabajadores por presuntos hechos de corrupción en CORPOELEC (http://www.corpoelec.gob.ve/noticias/detenidos-6-trabajadores-por-presuntos-hechos-de-corrupci%C3%B3n-en-corpoelec)
Atención Indecu: "Serdeco nos está robando" (https://www.aporrea.org/actualidad/n8742.html)
ADMINISTRADORA SERDECO, C.A. (https://chavismoinc.com/backend/agentes/423?listado=1&amp;lang=es)</t>
  </si>
  <si>
    <t>http://www.corpoelec.gob.ve/
http://www.corpoelec.gob.ve/junta-directiva</t>
  </si>
  <si>
    <t xml:space="preserve">Aeropostal Alas de Venezuela, C.A. </t>
  </si>
  <si>
    <t>Transporte</t>
  </si>
  <si>
    <t>Transporte aéreo</t>
  </si>
  <si>
    <t>El objeto de la compañía es la explotación del transporte aéreo por rutas nacionales y/o internacionales, actuales y futuras, a cuyo uso tenga derecho Venezuela, pudiendo utilizar para la llegada, partida y movimiento de sus aeronaves aeródromos terrestres, hidroaeródromos o aeródromos mixtos cualquier clase técnica, sea de servicio público, mediante el pago de las tarifas o tasas correspondientes, o de servicio privado, aeródromos internacionales o de tráfico interno y/o aeropuertos que sirvan de modo regular al tráfico aéreo empleando para tal fin aeronaves de diversos tipos, modelos y capacidad, destinadas principalmente al transporte de pasajeros, de carga y/o correo, pudiendo igualmente y de una manera alternativa destinarse a la exhibición, propaganda, turismo, operaciones deportivas aeronáuticas, operaciones aeronáuticas conexas a la explotación de la industria privada o a otros fines comerciales, agrícolas y/o científicos.</t>
  </si>
  <si>
    <t>Transporte comercial aéreo nacional de pasajeros, carga y correspondencia</t>
  </si>
  <si>
    <t xml:space="preserve">Se fundó como Línea Aeropostal Venezolana a partir de la compra por el Gobierno Nacional de la Compañía General Aeropostal Francesa, en 1933.
En el año 1994 sus operaciones comerciales cesaron, en un esfuerzo del Gobierno Nacional por reducir los gastos del gobierno, por lo que en 1996 Aeropostal fue adquirida por la Corporación Alas de Venezuela, empresa de capital 100 % privado, reiniciando sus operaciones el 7 de enero de 1997.
Este martes 22 de agosto se venció el seguro a la aeronave YV-2957  que pertenece a la Línea Aeropostal Venezolana (LAV). Es el único avión que le queda operativo, por lo que si el Estado venezolano no envía los recursos suficientes para renovar la póliza, la primera aerolínea que llegó a Venezuela puede caer en cierre técnico.
Esta  situación es respònsabilidad de la junta interventora que se creó en 2010 para tomar el control de LAV, luego de que al empresario Walid Makled se le congelaran sus bienes por las investigaciones penales relacionadas con casos de narcotráfico y homicidio.
A través de un conglomerado familiar, la aerolínea fue adquirida por el Grupo Makled en mayo de 2008, el mismo año en el que el conglomerado quedó congelado al descubrirse los lazos delictivos de uno de sus integrantes.
Dos años después fue que se anunció la creación de una Junta Interventora Especial, la cual fue designada por un tribunal y la Oficina Nacional Antidrogas (ONA), la cual al principio intentó liquidar a todos los empleados, “pero los mismos aseguraron que podrían mantener la empresa con autofinanciamiento”, explicó Dugarte.
Desde ese fecha, Aeropostal ha pasado por varias administraciones vinculadas a entes del Estado venezolano como el Ministerio de Transporte Acuático y Aéreo.
Actualmente la aerolínea cuenta con una flota de cuatro aviones, de los cuales tres están averiados, según indicó el especialista en aeronáutica civil y agregó que en 2002 esta empresa contaba con 22 aeronaves y recorrió 12 rutas internacionales. Ahora solo viaja a Maracaibo (Zulia), Porlamar (Nueva Esparta) y Panamá.
El Instituto Nacional de Aeronáutica Civil (Inac) le dio una prorroga a la aerolínea para actualizar la estructura de esta aeronave hasta el 24 de septiembre, lo que hace presumir que ante la falta de divisas de no realizarse esta inversión el cierre técnico es evidente.  </t>
  </si>
  <si>
    <t>Cerrada.
El 24 de agosto de 2017 Aeropostal cesó temporalmente sus operaciones depués de 88 años de servicio debido al vencimiento del certificado de vuelo de la aeronave YV2957 , falta de divisas para operar vuelos nacionales, la falta de repuestos para los aviones debido a la crisis económica que dejaba a la aerolínea con un solo avión disponible.</t>
  </si>
  <si>
    <t>Av. Paseo Colón, Torre Polar Oeste, Piso 22, Plaza Venezuela,</t>
  </si>
  <si>
    <t>Ministerio del Poder Popular para el Transporte</t>
  </si>
  <si>
    <t>* Junta Interventora Especial
* Presidencia Ejecutiva
* Vicepresidencia
 * Consultoría Jurídica
* Auditoría Interna
 Aseguramiento de la Calidad Total
* Dirección de Tecnología de Información
* Dirección de Gestión del Talento Humano
* Dirección de Secrtetaría
* Comunicación y Relaciones Institucvionales
* Dirección de Planificación Estratégica y Gestión
* Dirección de Administración y Finanzas
* Seguridad AVESEC
* Seguridad Operacional
* Dirección de Operaciones Aéreas y Terrestres
* Dirección de Mantenimiento Aeronáutico
* Dirección de Comercialización</t>
  </si>
  <si>
    <t>Cierre de la empresa</t>
  </si>
  <si>
    <r>
      <rPr>
        <b/>
        <sz val="12"/>
        <color theme="1"/>
        <rFont val="Calibri"/>
      </rPr>
      <t>Presidente</t>
    </r>
    <r>
      <rPr>
        <sz val="12"/>
        <color theme="1"/>
        <rFont val="Calibri"/>
      </rPr>
      <t xml:space="preserve"> Arturo José Táriba Guillén sutituyó a Eduardo Legaspi Zuazua. Designado a través de la Resolución No. 001, publicada en la Gaceta Oficial No. 41.796 del  09-01-2020
Vicepresidente General de Brigada José Gregorio Pereira (Año 2008)</t>
    </r>
  </si>
  <si>
    <t>Su presidente también preside la Corporación Alas de Venezuela. Es general de la aviación</t>
  </si>
  <si>
    <t>Makled estuvo involucrado en tráfico de drogas</t>
  </si>
  <si>
    <r>
      <rPr>
        <sz val="12"/>
        <color theme="1"/>
        <rFont val="Calibri"/>
      </rPr>
      <t xml:space="preserve">http://www.aeropostal.com/2014/home/
La Fuerza Armada venezolana tiene luz propia en la corrupción (https://transparencia.org.ve/wp-content/uploads/2018/06/La-Fuerza-Armada-Venezolana-tiene-luz-propia-en-la-corrupci%C3%B3n.pdf)
https://transparencia.org.ve/wp-content/uploads/2020/10/Los-militares-y-su-rol-en-las-Empresas-Propiedad-del-Estado.pdf
</t>
    </r>
    <r>
      <rPr>
        <sz val="12"/>
        <color rgb="FF000000"/>
        <rFont val="Calibri"/>
      </rPr>
      <t>https://transparencia.org.ve/wp-content/uploads/2020/07/III-PODER-MILITAR-CRIMEN-Y-CORRUPCIOON.pdf</t>
    </r>
  </si>
  <si>
    <t xml:space="preserve">Aga Gas, C.A. </t>
  </si>
  <si>
    <t>Químico</t>
  </si>
  <si>
    <t>Satisfacer las necesidades de clientes, proveedores y accionistas, y que siguen claros y definidos patrones de comportamiento ético tanto en la producción como en la comercialización donde prevalecen la seguridad, calidad, tecnología, protección y equilibrio ambiental.</t>
  </si>
  <si>
    <t>Manufactura y venta de nitrógeno líquido, el cual resulta indispensable para los diferentes procesos de la industria petrolera y petroquímica y es necesario para reiniciar las actividades productivas de gasolina. 
Nitrógeno líquido, oxigeno, hidrógeno, aire comprimido, gases especiales</t>
  </si>
  <si>
    <t>AGA Gas, C.A., subsidiaria de LINDE AG, se inició en Venezuela el 27 de febrero de 1948.  AGA Gas C.A., posee la mayor capacidad instalada de producción de gases industriales, medicinales y especiales en el país, siendo ésta de 200 millones de metros cúbicos por año. A comienzos del año 2000 el grupo alemán Linde Gas adquirió el grupo AGA. Al principio se denominaba AGA Venezolana, C.A.
En la Gaceta Oficial No. 41.956 del 02/09/2020, se publicó la Resolución Conjunta de los MPP para el Proceso Social del Trabajo No. 213 y de Petróleo No. 031 de fecha 01/09/2020, mediante la cual se dispone la ocupación temporal, por un período de 180 días, de la sociedad mercantil AGA GAS, C.A., antes denominada AGA Venezolana, C.A., incluyendo todos sus activos operacionales y sedes administrativas, ubicados en cualquier parte del territorio nacional.
El  6 de octubre de 2021 en la Gaceta Oficial  No. 42.228 se publicó la prórroga de  la ocupación temporal, por un período de ciento ochenta (180) días continuos, contados a partir de la fecha de publicación de la Resolución Conjunta de los ministerios del poder popular para el proceso social del trabajo (Resolución No. 370) y de petróleo  (Resolución No. 017), incluyendo todos sus activos operacionales y sedes administrativas, ubicados en cualquier parte del territorio nacional, a la entidad AGA GAS, C.A.; y se prorroga la vigencia de la Junta Administradora Especial.</t>
  </si>
  <si>
    <t>Empresa operativa, se mantiene la ocupación temporal con todas las atribuciones para el Estado que ello implica, pero hasta ahora han respetado la operación en manos privadas. El Estado actúa principalmente para vigilar que haya suministro, principalmente para la industria petroleras y más recientemente para asegurar el abastecimiento de oxígeno en el contexto de la pandemia.</t>
  </si>
  <si>
    <t>Av. José María Vargas, Edf. Torre del Colegio, P-14, Santa Fe, Caracas, Venezuela
NÚMERO DE TELÉFONO
(0212)907.6888
FAX
(0212)907.6817</t>
  </si>
  <si>
    <t xml:space="preserve"> Resolución Conjunta de los MPP para el Proceso Social del Trabajo No. 213 y de Petróleo No. 031 </t>
  </si>
  <si>
    <t>Baruta</t>
  </si>
  <si>
    <t>Ministerio del Poder Popular para el Proceso Social de Trabajo
Ministerio del Poder Popular de Petróleo</t>
  </si>
  <si>
    <t xml:space="preserve">Junta Administradora Especial: tendrá vigencia de 180 días, pudiendo ser prorrogada si las circunstancias debidamente comprobadas así lo ameriten; estará integrada por dos (2) representantes de los trabajadores y trabajadoras, uno de los cuales la presidirá; y un (1) representante del patrono o patrona. En caso que el patrono decida no incorporarse a la Junta Administradora Especial, será sustituido por otro representante de los trabajadores. </t>
  </si>
  <si>
    <t>Registro de Comercio llevado por el Juzgado de Primera Instancia en lo Mercantil del Distrito Federal, en fecha 27 de Febrero de 1948, bajo el N° 119, Tomo 1-B, Rif J-00038827-0 actualmente llevada por el Registro Mercantil Primero de la Circunscripción Judicial del Distrito Capital y Estado Miranda, cuya modificación a su Denominación Social quedó registrada ante la citada Oficina de Registro Mercantil en fecha 28 de Diciembre de 1995, lo cual quedó anotado bajo el N° 27, Tomo 396-A Pro</t>
  </si>
  <si>
    <t>Ministerio del Poder Popular para el Proceso Social de Trabajo
Ministerio del Poder Popular para el Petróleo</t>
  </si>
  <si>
    <t>Ocupación temporal de la empresa AGA GAS, C.A. (https://accesoalajusticia.org/ocupacion-temporal-de-la-empresa-aga-gas-c-a/)
Empresas ocupadas por el Estado, la vía más expedita a la confiscación (https://transparenciave.org/empresas-ocupadas-empresas-fracasadas/)</t>
  </si>
  <si>
    <t>200 empleados antes</t>
  </si>
  <si>
    <t>Microjuris
http://blogdepuebasypracticas.blogspot.com/p/blog-page_3.html
https://accesoalajusticia.org/ocupacion-temporal-de-la-empresa-aga-gas-c-a/
https://elcooperante.com/decretan-ocupacion-temporal-de-aga-gas-para-reiniciar-actividades-productivas-de-gasolina/</t>
  </si>
  <si>
    <t>Agencia de Promoción de
Exportaciones, S.A.</t>
  </si>
  <si>
    <t>Servicios de exportación</t>
  </si>
  <si>
    <t>Promover las exportaciones y el impulso del posicionamiento hacia los mercados
internacionales de bienes y servicios no petroleros.</t>
  </si>
  <si>
    <t>1. Identificar, sistematizar y mantener actualizada la oferta exportable de bienes y servicios no petroleros del país.
2. Monitorear de modo continuo el posicionamiento de la oferta exportable del país en los mercados internacionales.
3. Realizar análisis comparativos, de modo constante, con respecto
a las mejores prácticas de promoción de las exportaciones y
fortalecimiento del modelo de integración.
4. Desarrollar programas que permitan realizar estudios de mercado
5. Proponer las estrategias y plan de acción para la inserción
internacional efectiva de la oferta exportable de bienes y
servicios no petroleros del país.
6. Promover la realización y participación en ruedas de negocios,
misiones comerciales y ferias nacionales e internacionales.
7. Generar programas de asistencia técnica a los exportadoras</t>
  </si>
  <si>
    <t>Fue creada en el año 2024, luego de declarar la liquidación del Centro Nacional de Comercio Exterior, se autoriza su creación mediante Decreto Presidencial No. 5007 del 19 de septiembre de 2024 y publicado en la Gaceta Oficial Extraordinaria No. 6.843 de la misma fecha. Su justificación es que es deber del Estado promover las exportaciones y el impulso del posicionamiento hacia los mercados internacionales de bienes y servicios no petroleros, de manera de contribuir con la soberanía económica.</t>
  </si>
  <si>
    <t xml:space="preserve">Avenida Urdaneta, esquina de Carmelitas, Edificio Norte del MEF, Mezzanina, Parroquia Altagracia. </t>
  </si>
  <si>
    <t xml:space="preserve">100% estatal </t>
  </si>
  <si>
    <t>Imprenta Nacional de Venezuela
Wikipedia</t>
  </si>
  <si>
    <t>Agência Portuária de Porto Murtinho (APPM) Ltda</t>
  </si>
  <si>
    <t>Transporte acuático</t>
  </si>
  <si>
    <t xml:space="preserve"> Servicios vinculadas al transporte acuático</t>
  </si>
  <si>
    <t>En el documento "Reestructuración integral de PDVSA y simplificación de su estructura" de marzo de 2020 aparece como empresa filial de Fluvialba International Limited</t>
  </si>
  <si>
    <t>Lgo Do Rio Paraguai S / N, Terminal de puerto, Porto Murtinho, Mato Grosso Do Sul, 79280-000 Brasil</t>
  </si>
  <si>
    <t>Brasil</t>
  </si>
  <si>
    <t>Ltda</t>
  </si>
  <si>
    <t>Ministerio del Poder Popular de Petróleo
PDVSA 
Fluvialba International Limited</t>
  </si>
  <si>
    <t>https://www.sumarium.es/2020/04/28/reforma-petrolera-de-el-aissami-eliminara-12-filiales-no-medulares-para-pdvsa-y-crearan-filial-en-rusia/
https://trade.nosis.com/es/APPM-AGENCIA-PORTUARIA-DE-PORTO-MURTINHO-LTDA/4588909/315/p#.XvNsxZpKjIU
https://www.dnb.com/business-directory/company-profiles.appm agencia_portuaria_de_porto_murtinho_ltda.b1831d3e1f52004e049c91489cbf7e08.html</t>
  </si>
  <si>
    <t>Agencia Venezolana de Noticias, C.A.</t>
  </si>
  <si>
    <t>Comunicaciones</t>
  </si>
  <si>
    <t>Agencia de noticias</t>
  </si>
  <si>
    <t>Agencia de noticias del gobierno venezolano, nacional e internacional. </t>
  </si>
  <si>
    <t>Información</t>
  </si>
  <si>
    <t>La creación de la Agencia Venezolana de Noticias, C.A. (AVN), que sustituye a la Agencia Bolivariana de Noticias (ABN) quedó oficializada en la Gaceta Oficial Número 39.276, del 01 de octubre de 2009. La constitución de esta sociedad mercantil fue autorizada por el Presidente de la República, Hugo Chávez, en Consejo de Ministros, según decreto Nº 6.467, de fecha 07 de octubre de 2008.</t>
  </si>
  <si>
    <t>Caracas, Venezuela. Sabana Grande.  Torre Lincoln, Nivel Nº. 7.  0212)781.2711</t>
  </si>
  <si>
    <t>Ministerio del Poder Popular para la Comunicación y la Información</t>
  </si>
  <si>
    <r>
      <rPr>
        <b/>
        <sz val="12"/>
        <color theme="1"/>
        <rFont val="Calibri"/>
      </rPr>
      <t>Presidente</t>
    </r>
    <r>
      <rPr>
        <sz val="12"/>
        <color theme="1"/>
        <rFont val="Calibri"/>
      </rPr>
      <t xml:space="preserve"> según Decreto N° 4.466 de fecha 16/03/2021 en Gaceta Oficial N° 6.627 de fecha 1/07/2021: Yusbely Coromoto Ramírez Uzcátegui</t>
    </r>
  </si>
  <si>
    <t>Yusbely Coromoto Ramírez Uzcátegui, fue designada como Directora General de la Oficina de Gestión Administrativa, del Ministerio del Poder Popular para la Comunicación e Información, en la Gaceta Oficial N° 42.060 de fecha 2/02/2021.</t>
  </si>
  <si>
    <t>100% estatal </t>
  </si>
  <si>
    <t>Ministerio del Poder Popular para la Comunicacion e Informacion </t>
  </si>
  <si>
    <t>www.avn.info.ve</t>
  </si>
  <si>
    <t>Agencia Venezolana de Publicidad AVP, S.A.</t>
  </si>
  <si>
    <t>La producción, difusión y comercialización de campañas publicitarias de organismos del Estado.</t>
  </si>
  <si>
    <t>Publicidad</t>
  </si>
  <si>
    <t>Mediante el decreto No. 1.242, publicado en Gaceta Oficial 40.497, del 15-9-2014, se autorizó  la creación de la Agencia Venezolana de Publicidad (AVP), adscrita al Ministerio para la Comunicación y la Información.</t>
  </si>
  <si>
    <t>Caracas.  La Pastora.   Cerca de Panteon Nacional. Teléfonos: (0212)781.2711.  avp.gob.ve</t>
  </si>
  <si>
    <t>La administración de la sociedad está a cargo de Junta Directiva, integrada por cinco miembros principales: el Presidente, el Vicepresidente, tres Directores Principales y sus respectivos suplentes</t>
  </si>
  <si>
    <t>Registro Mercantil Séptimo de la Circunscripción Judicial del Distrito Capital y Estado Miranda, en el Tomo 137-A Registro Mercantil VII bajo Nº 12 de fecha 22/09/2014</t>
  </si>
  <si>
    <t>Ministerio del Poder Popular para la Comunicacion e iInformacion </t>
  </si>
  <si>
    <t xml:space="preserve">No </t>
  </si>
  <si>
    <t>http://www.minci.gob.ve/
https://ccnesnoticias.com/2020/09/16/que-se-sabe-de-abel-duran-nuevo-director-del-saren-es-del-circulo-de-jorge-rodriguez-y-tiene-la-mision-de-enfrentar-la-delincuencia-organizada</t>
  </si>
  <si>
    <t>Agroalimentario</t>
  </si>
  <si>
    <t>Av Sendrea, San Juan de Los Morros 2301</t>
  </si>
  <si>
    <t>Municipio Juan Germán Roscio​</t>
  </si>
  <si>
    <t>Guárico</t>
  </si>
  <si>
    <t>Gobernación de Guárico</t>
  </si>
  <si>
    <t xml:space="preserve">Empresa de venta de insumos para la siembra </t>
  </si>
  <si>
    <t>Zona Industrial I,  Barquisimeto, Lara</t>
  </si>
  <si>
    <t>https://www.laprensalara.com.ve/nota/14022/2020/03/gobernadora-anuncio-cambios-en-su-gabinete</t>
  </si>
  <si>
    <t>AgroBolívar, C.A.</t>
  </si>
  <si>
    <t>Producción de alimentos</t>
  </si>
  <si>
    <t>Empresa encargada de la producción de alimentos, con modelo tecnología bajo ambiente controlado</t>
  </si>
  <si>
    <t>Cdad. Bolívar 8001, Bolívar</t>
  </si>
  <si>
    <t>Heres</t>
  </si>
  <si>
    <t>Bolívar</t>
  </si>
  <si>
    <t>Gobernación de Bolívar</t>
  </si>
  <si>
    <t>https://www.e-bolivar.gob.ve/ https://twitter.com/agrobolivar_?lang=es</t>
  </si>
  <si>
    <t>Agrobolivariana de Mérida C.A. (Agrobolmerca)</t>
  </si>
  <si>
    <t>Comercialización de insumos agrícolas</t>
  </si>
  <si>
    <t>Impulsar las políticas generadas hacia el Sector agrícola del estado hacia la población, con la finalidad de garantizar la atención de los productores y el acceso eficaz de éstos a la cadena agrícola, para reforzar las políticas nacionales del gobierno en cuanto a los precios justos</t>
  </si>
  <si>
    <t>Fertilizantes y otros insumos agrícolas</t>
  </si>
  <si>
    <t>Mérida</t>
  </si>
  <si>
    <t>Gobernación de Mérida</t>
  </si>
  <si>
    <t>Hernán Crespo, presidente</t>
  </si>
  <si>
    <t>Proyecto de presupuesto 2023 de la Gobernación del estado Mérida</t>
  </si>
  <si>
    <t>Suplementos agrícolas del gobierno venezolano, suministra fertilizantes, semilla y agroquímicos, así como préstamos a los productores agricolas</t>
  </si>
  <si>
    <t xml:space="preserve">Centro Manamo Oceánica 98.5FM Planta Baja </t>
  </si>
  <si>
    <t>Tucupita</t>
  </si>
  <si>
    <t>Delta Amacuro</t>
  </si>
  <si>
    <t>Gobernación de Delta Amacuro</t>
  </si>
  <si>
    <t>https://tanetanae.com/gobernadora-de-delta-amacuro-dota-de-maquinarias-y-semillas-a-la-eps-agrodelta/  
http://pymesvenezuela.com/ficha/agro-delta-rl-74732  
https://m.facebook.com/agrodeltaamacuro/?locale2=es_ES</t>
  </si>
  <si>
    <t>Agropecuaria Bella Vista C.A.</t>
  </si>
  <si>
    <t>Ganadería</t>
  </si>
  <si>
    <t>Cria de ganado bovino</t>
  </si>
  <si>
    <t>Ganado bovino</t>
  </si>
  <si>
    <t>Esta empresa, es una de las propietarias del Hato "Los Caujaticos", en Barinas, fue confiscada en el 2012 por el presidente Hugo Chávez.  Esta es una de las empresas de Ricardo Fernández Barruecos procesado por la  comisión de delitos bancarios</t>
  </si>
  <si>
    <t>Empresa operativa. Se desconoce su capacidad actual de producción</t>
  </si>
  <si>
    <t xml:space="preserve">
Agropecuaria Bella Vista CA
Barinas, Cl. San Silvestre, Finca Caguatico
0273-5526898 </t>
  </si>
  <si>
    <t>Barinas</t>
  </si>
  <si>
    <t>Ministerio del Poder Popular para la Agricultura Productiva y Tierras</t>
  </si>
  <si>
    <t>La última información obtenida sobre esta agropecuaria es la  Providencia No. 001-13 mediante la cual se designan como Co-Administradores Especiales de las sociedades mercantiles FEXTUN FÁBRICA DE EXQUISITECES DE ATÚN, S.A.; ALMACENES y TRANSPORTES CEREALEROS ATC, C.A.; GANADERÍA JENGIBRAL y ZAPATICO, C.A.; HACIENDA EL GUACHE, C.A.; AGROPECUARIA RÍO PAGUEY, C.A.; AGROPECUARIA BELLA VISTA, C.A.; AGROPECUARIA PUERTO MIRANDA, C.A. y PRODUCTOS Y FINANCIAMIENTOS AGRÍCOLA PROFINCA, C.A., y sus correspondientes activos, relacionados o vinculados con el ciudadano Ricardo Fernández Barruecos, a los ciudadanos: ELIO CÉSAR MEJÍAS FUENTES y ALFREDO JOSÉ ANDERSEN RIVERO. Publicada en la Gaceta Nº 40.219 del 1 de agosto de 2013
En sustitución de los ciudadanos JORGE ANTONIO MOLINA CASTILLO, y JOSÉ MANUEL ÁLVAREZ PASTRAN, respectivamente, quienes fueran designados, según Providencia Administrativa S/N de fecha 20 de diciembre de 2012, publicada en la Gaceta Oficial Nº 40.079 en fecha 27 de diciembre de 2012, corregida por error material según Providencia Administrativa Nº 002-13 de fecha 21 de enero de 2013, publicada en la Gaceta Oficial Nº 40.095 en fecha 22 de enero de 2013.</t>
  </si>
  <si>
    <t>Elio César Mejías ha sido presidente de la Corporación Venezolana de Alimentos (Cval), designado el 23 de mayo de 2013, hasta la intervención de este organismo en septiembre de 2014. En 2013, además, fue nombrado director principal de la junta directiva de Agropatria, con Yván Gil como presidente encargado. También fue miembro de la junta interventora y liquidadora de CVA Azúcar, en representación del Ministerio de Agricultura y Tierras (MAT). Anteriormente, se desempeñó como viceministro de Desarrollo Rural Integral del MAT, cargo que asumió en marzo de 2006.</t>
  </si>
  <si>
    <t xml:space="preserve">Registro Mercantil Primero de la Circunscripción Judicial del Estado Barinas, en fecha 06-04-1.974, </t>
  </si>
  <si>
    <t>Los quinta columna (https://www.aporrea.org/ideologia/a190266.html)
Trabajadores de fincas expropiadas en Apure esperan cumplimiento de pagos (Trabajadores de fincas expropiadas en Apure esperan cumplimiento de pagos)</t>
  </si>
  <si>
    <t>Microjuris
https://poderopediave.org/persona/elio-mejias-fuentes/</t>
  </si>
  <si>
    <t>Agropecuaria Ezequiel Zamora, S.A.</t>
  </si>
  <si>
    <t xml:space="preserve">Empresa destinada a la producción de ganado vacuno y bovino </t>
  </si>
  <si>
    <t>Era una empresa administrada por el Ejecutivo Nacional el 21 Octubre 21 de 2017 fue transferida a la Gobernación de Barinas</t>
  </si>
  <si>
    <t>Sector Los Guasimitos Carretera Nacional Via Guanare Casa S/N Primer Piso 200 Mts Antes De Y El Jobal</t>
  </si>
  <si>
    <t xml:space="preserve">
Sergio Garrido calificó de mezquindades el arrebato de empresas a la gobernación (https://okprensa24.com/sergio-garrido-califico-de-mezquindades-el-arrebato-de-empresas-a-la-gobernacion/)</t>
  </si>
  <si>
    <t>https://www.bancaynegocios.com/ejecutivo-transfiere-administracion-de-empresas-a-gobernacion-de-barinas/  
https://psuvtinaquillo.wordpress.com/2017/05/06/empresa-agropecuaria-ezequiel-zamora-brindara-asistencia-tecnica-a-productores-de-barinas/
https://notascorsobain.wordpress.com/2015/07/16/corsobain-cumple-seis-anos-al-servicio-del-pueblo-de-barinas/</t>
  </si>
  <si>
    <t>Agropecuaria Flora, C.A. (AGROFLORA)</t>
  </si>
  <si>
    <t>Agroflora es un conglomerado de 11 hatos, en Apure, Guárico y Falcón que realiza todo el ciclo para la ceba y cría de ganado vacuno y bufalino</t>
  </si>
  <si>
    <t>Ganado bovino y bufalino</t>
  </si>
  <si>
    <t>Esta empresa formaba parte de la Compañía Inglesa, Vestey Farm, la empresa ganadera más grande del país.que llegó a Venezuela en 1909. Fue expropiada en el 2011 por el presidenteHugo Chávez tras un “acuerdo amistoso” y “pago justo” con Agropecuaria Flora, subsidiaria del Vestey Group.</t>
  </si>
  <si>
    <t>Av. Centro Comercial La Viña Plaza, Nivel 5, Oficina 4 Y 5, Urbanización La Viña. Valencia</t>
  </si>
  <si>
    <t>Valencia</t>
  </si>
  <si>
    <t>Carabobo</t>
  </si>
  <si>
    <t>El porqué no hay carne en Venezuela (investigación) (https://www.lapatilla.com/site/2015/04/13/el-porque-no-hay-carne-en-venezuela-investigacion)</t>
  </si>
  <si>
    <t>https://transparencia.org.ve/project/epe-ii-estudio-sector-agroalimentario/
http://www.correodelorinoco.gob.ve/reestructurado-directorio-empresa-agroflora/</t>
  </si>
  <si>
    <t>Agropecuaria Puerto Miranda, C.A.</t>
  </si>
  <si>
    <t>Producción agropecuaria</t>
  </si>
  <si>
    <t>Búfalos</t>
  </si>
  <si>
    <t xml:space="preserve">Fue fundada el 20 de junio de 1995. Esta es otra de las empresas confiscadas en 2011,  perteneciente a Ricardo Fernández Barruecos,  empresario que inicialmente se benefició mucho de sus vinculaciones con el gobierno de Hugo Chávez, y luego fue  procesado por la comisión de delitos bancarios.
En noviembre de 2017 la agropecuaria Puerto Miranda fue asumida con la firma de un convenio de Encomienda de Gestión, figura de la administración pública que ahora le permite al gobernador José Vásquez, engranar este centro de producción a las políticas públicas. </t>
  </si>
  <si>
    <t xml:space="preserve">Puerto Miranda, estado Guárico. </t>
  </si>
  <si>
    <t>Camaguán</t>
  </si>
  <si>
    <t>La última información obtenida sobre esta agropecuaria es la  Providencia No. 001-13 mediante la cual sedesignan como Co-Administradores Especiales de las sociedades mercantiles FEXTUN FÁBRICA DE EXQUISITECES DE ATÚN, S.A.; ALMACENES y TRANSPORTES CEREALEROS ATC, C.A.; GANADERÍA JENGIBRAL y ZAPATICO, C.A.; HACIENDA EL GUACHE, C.A.; AGROPECUARIA RÍO PAGUEY, C.A.; AGROPECUARIA BELLA VISTA, C.A.; AGROPECUARIA PUERTO MIRANDA, C.A. y PRODUCTOS Y FINANCIAMIENTOS AGRÍCOLA PROFINCA, C.A., y sus correspondientes activos, relacionados o vinculados con el ciudadano Ricardo Fernández Barruecos, a los ciudadanos: ELIO CÉSAR MEJÍAS FUENTES y ALFREDO JOSÉ ANDERSEN RIVERO. Publicada en la Gaceta Nº 40.219 del 1 de agosto de 2013
En sustitución de los ciudadanos JORGE ANTONIO MOLINA CASTILLO, y JOSÉ MANUEL ÁLVAREZ PASTRAN, respectivamente, quienes fueran designados, según Providencia Administrativa S/N de fecha 20 de diciembre de 2012, publicada en la Gaceta Oficial Nº 40.079 en fecha 27 de diciembre de 2012, corregida por error material según Providencia Administrativa Nº 002-13 de fecha 21 de enero de 2013, publicada en la Gaceta Oficial Nº 40.095 en fecha 22 de enero de 2013.</t>
  </si>
  <si>
    <t>https://transparencia.org.ve/project/epe-ii-estudio-sector-agroalimentario/
mmpat.gob.ve</t>
  </si>
  <si>
    <t>Agropecuaria Río Paguey C.A.</t>
  </si>
  <si>
    <t xml:space="preserve">Ganado bovino </t>
  </si>
  <si>
    <t>Esta empresa, es una de las propietarias del Hato "Los Caujaticos", en Barinas, fue confiscada en el 2012 por el presidente Hugo Chávez.  Esta es una de las empresas de Ricardo Fernández Barruecos procesado por la  comisión de delitos bancarios.</t>
  </si>
  <si>
    <t>Carretera El Paguicito km. 14. Parroquia San Silvestre,  estado Barinas</t>
  </si>
  <si>
    <t>Registro Mercantil Segundo de la Circunscripción Judicial del Distrito Capital del Estado Miranda, bajo el Nº 26, Tomo 162-A, folio 86, de fecha 21-01-1.998</t>
  </si>
  <si>
    <t>Los quinta columna (https://www.aporrea.org/ideologia/a190266.html)</t>
  </si>
  <si>
    <t>https://transparencia.org.ve/project/epe-ii-estudio-sector-agroalimentario/
https://vlexvenezuela.com/vid/carrizo-edgar-287431587
https://vlexvenezuela.com/vid/universal-agropecuaria-paguey-compaa-438408354</t>
  </si>
  <si>
    <t>Preparación de semillas</t>
  </si>
  <si>
    <t>Municipio Heres</t>
  </si>
  <si>
    <t>https://www.eldiariodeguayana.com.ve/bolivar-punta-lanza-produccion-plantulas-hortalizas/</t>
  </si>
  <si>
    <t>Agroservicios de Oriente, C.A.</t>
  </si>
  <si>
    <t>Servicios al sector agroalimentario</t>
  </si>
  <si>
    <t>idrofalcon</t>
  </si>
  <si>
    <t>Fertilizantes y otros insumos agricolas</t>
  </si>
  <si>
    <t>En Consejo de Ministros, el presidente de la República Hugo Chávez ordenó la ocupación temporal de la empresa Agroservicios Oriente. Mediante  Resolución N° DM/029/2012,  el 12 de marzo de 2012, se  ordenó y adoptó medida preventiva de Ocupación Temporal de los bienes muebles e inmuebles, así como de las demás bienhechurías que constituyen o sirven al funcionamiento de la empresa «AGROSERVICIOS DE ORIENTE, C.A.».
En vista de esta medida se resuelve designar como miembros de la Junta Administradora Pro Tempore, a los siguientes ciudadanos:
- ANDREÍNA CH. MEDINA P., C.I. N° V-17.103.815.
- JOSÉ L. GERALDO G., C.I. N° V-9.443.739.
- EDUARDO RODRÍGUEZ G., C.I. N° V-6.815.080.
El establecimiento cuenta con un galpón que consta de una nave de 3.200 m2 con capacidad para almacenar 7.000 TM de producto a granel, así como una Planta de Ensacado que consta de una tolva de recepción de capacidad de 6 TM, una línea de ensacado con dos picos de salida y una remontadora que envía el producto a la plataforma de un camión que luego lo distribuirá, la cual posee una capacidad de producción de 15 sacos por minuto para 300 TM por un turno de ocho horas.
Dentro de esta planta se realiza el ensacado de fertilizante simple como urea, fosfato diamónico, cloruro de potasio y fertilizante compuesto genérico para todos los cultivos agrícolas, como maíz, sorgo y arroz; soya; hortalizas como cebolla, tomate, ají y pimentón; caña de azúcar y café, cuyo financiamiento se corresponde en mayor proporción a programas del Estado.</t>
  </si>
  <si>
    <t>Empresa operativa. Sew desconoce su capacidad actual de producción</t>
  </si>
  <si>
    <t> Zona Industrial Los Montones, Av. 01, galpón 181, Barcelona, estado Anzoátegui.</t>
  </si>
  <si>
    <t>Municipio Simón Bolívar</t>
  </si>
  <si>
    <t>Anzoátegui</t>
  </si>
  <si>
    <t xml:space="preserve">La última información obtenida sobre las autoridades de Agroservicios de Oriente, C.A.  es la Resolución N° DM/029/2012, mediante la cual se designa a los ciudadanos y la ciudadana que en ella se señalan como Miembros de la Junta Administradora Pro Tempore para ejercer la administración, posesión y uso de los bienes muebles, inmuebles y bienhechurías, pertenecientes a la empresa «Agroservicios de Oriente, C.A.». Se ordenó y adoptó Medida Preventiva de Ocupación Temporal de los bienes muebles e inmuebles, así como de las demás bienhechurías que constituyen o sirven al funcionamiento de la empresa «AGROSERVICIOS DE ORIENTE, C.A.», ubicada en la Zona Industrial Los Montones, Av. 01, galpón 181, Barcelona, estado Anzoátegui, con Registro de Información Fiscal (RIF) J-31004602.
En vista de esta medida se resuelve designar como miembros de la Junta Administradora Pro Tempore, a los siguientes ciudadanos:
- ANDREÍNA CH. MEDINA P., C.I. N° V-17.103.815.
- JOSÉ L. GERALDO G., C.I. N° V-9.443.739.
- EDUARDO RODRÍGUEZ G., C.I. N° V-6.815.080.
Esta Resolución fue publicada en la Gaceta Nº 39.881 del 12 maarzo de 2012 </t>
  </si>
  <si>
    <t>Registro Mercantil Primero de la Circunscripción Judicial del Estado Bolívar en fecha 22 de abril de 2.003, anotada bajo el Nº 61, Tomo 10-A-Pro</t>
  </si>
  <si>
    <t>https://transparencia.org.ve/project/epe-ii-estudio-sector-agroalimentario/
amerpages.com/spa/venezuela/items/view/42945/agroservicios-de-oriente-c-a
http://prensamat.blogspot.com/2012/03/planta-de-ensacado-y-despacho-de.html</t>
  </si>
  <si>
    <t>Aguas de Cojedes C.A.</t>
  </si>
  <si>
    <t>Agua</t>
  </si>
  <si>
    <t>Empresa  dedicada al suministro de agua potable y saneamiento en el estado</t>
  </si>
  <si>
    <t>Edificio piso 1, CC IZAMAR, San Carlos 2201, Cojedes</t>
  </si>
  <si>
    <t>Ezequiel Zamora</t>
  </si>
  <si>
    <t>Gobernación de Cojedes</t>
  </si>
  <si>
    <t>http://www.contraloriadecojedes.gob.ve/index.php?sub=RI&amp;comp=LO</t>
  </si>
  <si>
    <t>Aguas de Mérida, C.A. (AGUAMERCA)</t>
  </si>
  <si>
    <t>Misión
Aguas de Mérida, C.A. garantiza de manera efectiva y oportuna, la administración de la prestación de los servicios públicos de agua potable, recolección, tratamiento y disposición de aguas servidas, preserva los recursos hídricos, protege el ambiente y contribuye a elevar la calidad de vida de la población del estado Mérida.
Visión
Aguas de Mérida, C.A. aspira ser una empresa hidrológica moderna y eficiente, líder en el país y reconocida en el ámbito internacional, en continuo crecimiento y desarrollo, con capacidad técnica y financiera, orientada a satisfacer las necesidades del servicio  a  toda  la  población del estado Mérida, promoviendo el equilibrio ambiental, la participación protagónica de las comunidades y el compromiso de las municipalidades.
Objetivo General
Garantizar de manera efectiva y oportuna, la administración de la prestación de los servicios públicos de abastecimiento de agua potable, recolección, tratamiento y disposición de aguas servidas a la población del estado Mérida, con la participación protagónica de las comunidades y municipios, preservando los recursos hídricos y protegiendo el ambiente.</t>
  </si>
  <si>
    <t xml:space="preserve">Agua potable y recolección, tratamiento y diposición de aguas </t>
  </si>
  <si>
    <t>Aguas de Mérida c.a., es una empresa hidrológica descentralizada, que opera como una Compañía Anónima, fundada el 01 de Septiembre de 1998.
El 27 de abril de 2018 mediante Decreto N° 3.388 publicado en la Gaceta Oficial Nº 41.386  se ordena a la C.A. Hidrológica de Venezuela (HIDROVEN) que, en ejercicio de sus funciones de regulación y control de la prestación de los servicios de agua potable y saneamiento, proceda a la apertura del correspondiente procedimiento administrativo sancionador a la empresa hidrológica Aguas de Mérida, C.A
El 15 de junio de 2018 mediante el Decreto N° 3.466 publicado en la Gaceta Nº 6.382 se crea el Ministerio del Poder Popular de Atención de las Aguas  se modifica la denominación del Ministerio del Poder Popular para el Ecosocialismo y Aguas por la de Ministerio del Poder Popular para el Ecosocialismo, y se crea el Ministerio del Poder Popular de Atención de las Aguas y se adscriben al Ministerio del Poder Popular de Atención de las Aguas entre otros entes a Aguas de Mérida C.A. (AGUAMERCA)</t>
  </si>
  <si>
    <t>Av. Las Américas, C.C. El Rodeo, Nivel 2, Local S/N, Urb. El Rodeo, estado Mérida</t>
  </si>
  <si>
    <t>Ministerio del Poder Popular de Atención de las Aguas</t>
  </si>
  <si>
    <t xml:space="preserve">Junta Directiva
Presidente, 
3 Directores principales y 3 suplntes en representación de la Gobernación del estado Mérida
1 Director principal y 1 suplente en representación del Municipio Libertador
3 Directores principales y sus suplentes en representación de los Municipio accionarios
1 Comisario
1 Auditor externo
Gerencia de Ingeniería y Operaciones
Unidad de Desarrollo Comercial
Unidad de Consultoría Jurídica
Gerencia de Administración y Finanzas
Sub-gerencia Libertador
Sub-gerencia El Vigía
Sub.gerencia Sur del Lago
Sub-gerencia El Páramo
Sub-gerencia Sucre 
</t>
  </si>
  <si>
    <t>Gobernación del Estado Mérida (40%) y 22 Municipios del Estado Mérida (60%):
1. Libertador (10%),
2. Alberto Adriani (5%),
3. Resto de Municipios: (45%) Campo Elías, Tovar, Sucre, Tulio Febres Cordero, Caracciolo Parra y Olmedo, Obispo Ramos de Lora, Miranda, Rivas Dávila, Rangel, Arzobispo Chacón, Julio César Salas, Santos Marquina, Andrés Bello, Guaraque, Pueblo Llano, Cardenal Quintero, Justo Briceño, Aricagua, Padre Noguera y Antonio Pinto Salinas.
Del municipio Campo Elias hasta el municipio Antonio Pinto Salinas, el porcentaje accionario oscila entre 2,5% a 2,1% de acuerdo al número de habitantes.
Con la intervención se desconoce si la participación accionaria se mantiene</t>
  </si>
  <si>
    <r>
      <rPr>
        <sz val="12"/>
        <color theme="1"/>
        <rFont val="Calibri"/>
      </rPr>
      <t xml:space="preserve">Microjuris
https://www.aguasdemerida.com.ve
</t>
    </r>
    <r>
      <rPr>
        <sz val="12"/>
        <color rgb="FF000000"/>
        <rFont val="Calibri"/>
      </rPr>
      <t>https://transparencia.org.ve/project/epe-ii-estudios-sector-agua/</t>
    </r>
  </si>
  <si>
    <t>Aguas de Monagas C.A.</t>
  </si>
  <si>
    <t>Misión
Planificar, diseñar, ampliar, reconstruir, ejecutar, operar, mantener, administrar  comercializar los procesos asociados a la prestación de los servicios de Agua Potable y de Saneamiento de los Municipios del Estado Monagas, solucionando las demandas y necesidades de una forma eficiente, participativa y consensuada, contribuyendo al desarrollo nacional y al bienestar social de la población Venezolana.
Visión
Ser una empresa moderna, que preste los servicios públicos de agua potable y alcantarillado de manera permanente, eficiente, y con elevado grado de responsabilidad social reconocida a nivel nacional con gestión autofinanciable y con el mayor numero de clientes satisfechos por el buen servicio en calidad y continuidad que asegure la mejor calidad de vida a la familia monaguense.</t>
  </si>
  <si>
    <t>Empresa para el suministro, saneamiento de aguas y comercialización del agua potable</t>
  </si>
  <si>
    <t xml:space="preserve">Enmarcados en el proceso de descentralización de los servicios de acueductos y saneamiento de Venezuela, la Gobernación del Estado Monagas motiva a las alcaldías para crearla Mancomunidad Monaguense de Acueductos, con el principal objetivo de establecer el régimen de prestaciones de los servicios de acueductos y saneamientos en la extensión del Estado Monagas.
La gobernación del Estado Monagas, la Mancomunidad Monaguense e HIDROVEN, inician gestiones ante el Banco Mundial en busca de recursos financieros para la rehabilitación de los sistemas de acueductos en la Entidad Federal. Como consecuencia de estas negociaciones el Banco Mundial recomienda la creación de una empresa entre la Gobernación y la Mancomunidad, así nace la empresa AGUAS DE MONAGAS. C.A.
La empresa AGUAS DE MONAGAS C.A, se constituyó el 27 de Octubre de 1993, producto de las relaciones de la Gobernación del Estado Monagas, la Mancomunidad de Acueductos e HIDROVEN, con el Banco Mundial; con la finalidad de rehabilitar los sistemas de acueductos, alcantarillados y saneamiento en el estado.
Empresa en período de liquidación, por cumplir un ciclo de vida institucional bajo dependencia de la Gobernación del Estado Monagas y la Mancomunidad de Municipios de este estado. Mediante un convenio con HIDROVEN se asume su liquidación, para la formación de una nueva empresa adscrita a esta corporación nacional.  Este proceso de liquidación, que se retomó en septiembre 2014
El 15 de junio de 2018 mediante el Decreto N° 3.466 publicado en la Gaceta Nº 6.382 se crea el Ministerio del Poder Popular de Atención de las Aguas  se modifica la denominación del Ministerio del Poder Popular para el Ecosocialismo y Aguas por la de Ministerio del Poder Popular para el Ecosocialismo, y se crea el Ministerio del Poder Popular de Atención de las Aguas y se adscriben al Ministerio del Poder Popular de Atención de las Aguas entre otros entes a Aguas de Monagas, C.A.
</t>
  </si>
  <si>
    <t>Empresa operativa, en proceso de liquidación para ls formación de una nueva empresa adscrita a HIDROVEN.</t>
  </si>
  <si>
    <t>Avenida Raúl Leoni, Edificio: La Palma . Planta Baja. Maturín, estado Monagas</t>
  </si>
  <si>
    <t>Maturín</t>
  </si>
  <si>
    <t>Gobernación de Monagas</t>
  </si>
  <si>
    <t>Junta Directiva
Presidencia
Vicepresidencia
División de Planificación, Organización y Desarrollo
División de Atención al Cidadano y Gestión Comunitaria
Unidad de Informática
Unidad de Imagen
Gerencia de Consultoría Jurídica
Gerencia de Ingenieria, Proyectos y Construcción
Gerencia de Administración
Gerencia de Producción y Trtamiento
Gerencia de Distribución
Gerencia de Comercialización
Gerencia de Recursos Humanos</t>
  </si>
  <si>
    <t>Miembros de la Junta liquidadora de Aguas de Monagas C.A.;
Ing. Israel Ramírez, Presidente de la Comisión liquidadora;  Lcdo. Concepción Chacón , Miembro de la Comisión Liquidadora; y Gerente de Administración, Ing. Heberto Solarte</t>
  </si>
  <si>
    <t>La realidad es que la planta no está funcionando porque no cuenta con los materiales necesarios, la realidad es que su ineficiencia y corrupción destruyó todo a su paso. Hay sectores en Maturín que tienen más de un mes sin recibir el servicio de agua potable, como el sector La Manga, donde los ciudadanos tienen que ingeniárselas por sus medios para cargar el líquido vital y tratar de cubrir sus necesidades (malversación).
https://www.asambleanacionalvenezuela.org/noticias/diputado-mendoza-desde-aguas-de-monagas-la-ineficiencia-y-corrupcion-destruyo-todo-a-su-paso</t>
  </si>
  <si>
    <t xml:space="preserve">Microjuris
http://www.monagas.gob.ve/aguasdemonagas
https://twitter.com/aguasdemonagas?lang=es
</t>
  </si>
  <si>
    <t>Aguas de Yaracuy C.A.</t>
  </si>
  <si>
    <t xml:space="preserve">Misión
Gestionar el aprovechamiento del recurso agua y la recolección, tratamiento y disposición de las aguas servidas, de una manera oportuna, eficiente y de calidad para prestar un servicio a la población en general del Estado Yaracuy, a través de un modelo de gestión sostenible, participativo y de excelencia.
Visión
Consolidarse como una empresa de referencia nacional en la planificación, administración y ejecución de las políticas y estrategias de gestión del recurso natural agua en el Estado Yaracuy; con una alta calidad de servicio, satisfaciendo en alto grado las demandas de los usuarios.
</t>
  </si>
  <si>
    <t>Garantiza el suministro de agua potable, saneamiento y disposición de aguas de agua de los habitantes del estado Yaracuy</t>
  </si>
  <si>
    <t>Ente adscrito a la Gobernación del estado Yaracuy en su fundación en 1999.
El 15 de junio de 2018 mediante el Decreto N° 3.466 publicado en la Gaceta Nº 6.382 se crea el Ministerio del Poder Popular de Atención de las Aguas  se modifica la denominación del Ministerio del Poder Popular para el Ecosocialismo y Aguas por la de Ministerio del Poder Popular para el Ecosocialismo, y se crea el Ministerio del Poder Popular de Atención de las Aguas y se adscriben al Ministerio del Poder Popular de Atención de las Aguas entre otros entes a Aguas de Yaracuy, C.A.
Posteriormente se adscribe de nuevo a la gobernación del estado Yaracuy</t>
  </si>
  <si>
    <t xml:space="preserve">San Felipe, callejón La Mosca, Edificio Aguas de Yaracuy, estado Yaracuy </t>
  </si>
  <si>
    <t>San Felipe</t>
  </si>
  <si>
    <t>Yaracuy</t>
  </si>
  <si>
    <t>Gobernación de Yaracuy</t>
  </si>
  <si>
    <t xml:space="preserve">Aguas negras y blancas invaden calles de Yaritagua  (http://www.elimpulso.com/noticias/regionales/aguas-negras-y-blancas-invaden-calles-de-yaritagua-fotos)
Vecinos protestan por falta de agua potable en San Felipe-Independencia (http://infociudad24.com/vecinos-protestan-falta-agua-potable-san-felipe-independencia/)
En Agua Negra, El Pozón y Agua Linda faltan servicios y sobra contaminación (http://www.elimpulso.com/noticias/regionales/en-agua-negra-el-pozon-y-agua-linda-faltan-servicios-y-sobra-contaminacion)
Vivir sin agua (http://factor.prodavinci.com/vivirsinagua/index.html)
</t>
  </si>
  <si>
    <t>Microjuris
http://www.aguasdeyaracuy.gob.ve/
http://yaracuy.gob.ve
https://transparencia.org.ve/project/epe-ii-estudios-sector-agua/
http://www.aguasdeyaracuy.gob.ve/</t>
  </si>
  <si>
    <t>Al Quds, S.A.</t>
  </si>
  <si>
    <t>Minería</t>
  </si>
  <si>
    <t>Oro, diamante y coltán</t>
  </si>
  <si>
    <t>Explotación integral de todas las minas de oro, diamante y coltán</t>
  </si>
  <si>
    <t>Creada mediante el Decreto N° 3.400 publicado en la  Gaceta Nº 41.391 el 7 de mayo de 2018, se autoriza la creación de una Empresa Mixta entre la Corporación Venezolana de Minería, S.A. y Sakan, C.A., la cual se denominará «Empresa Mixta Al Quds, S.A.», y estará adscrita al Ministerio del Poder Popular de Desarrollo Minero Ecológico. En el momento de la firma estuvo presente por la empresa Sakan C.A. el Sr. Mohamed Sinawi Tahala</t>
  </si>
  <si>
    <t>Empresa operativa, esta recién creada, se desconoce si iniciaron actividades de producción</t>
  </si>
  <si>
    <t>Ministerio del Poder Popular de Desarrollo Minero Ecológico</t>
  </si>
  <si>
    <t>Corporación Venezolana de Minería, S.A. tendrá una participación inicial del (55%) y Sakan, C.A., tendrá una participación inicial del (45%)</t>
  </si>
  <si>
    <t>EL ORO VENEZOLANO SE FUNDE ENTRE LA ILEGALIDAD Y LA MUERTE (http://transparencia.org.ve/oromortal/project/el-oro-venezolano-se-funde-entre-la-ilegalidad-y-la-muerte/)
ORO MORTAL: Entre el crimen organizado, el ecocidio y la corrupción (http://transparencia.org.ve/oromortal/)</t>
  </si>
  <si>
    <r>
      <rPr>
        <sz val="12"/>
        <color theme="1"/>
        <rFont val="Calibri"/>
      </rPr>
      <t xml:space="preserve">Microjuris
http://www.correodelcaroni.com/index.php/economia/item/64123-oficializan-creacion-de-dos-empresas-mixtas-mas-para-exploracion-de-yacimientos-de-coltan
</t>
    </r>
    <r>
      <rPr>
        <sz val="12"/>
        <color rgb="FF000000"/>
        <rFont val="Calibri"/>
      </rPr>
      <t>https://transparencia.org.ve/project/epe-ii-estudio-sector-mineria/</t>
    </r>
  </si>
  <si>
    <t>Palestina</t>
  </si>
  <si>
    <t xml:space="preserve">Distribución y venta de  alimentos de primera necesidad </t>
  </si>
  <si>
    <t>Sector Zona Industrial San Vicente</t>
  </si>
  <si>
    <t>Girardot</t>
  </si>
  <si>
    <t>Aragua</t>
  </si>
  <si>
    <t xml:space="preserve">Gobernación de Aragua </t>
  </si>
  <si>
    <t>http://ciudadmcy.info.ve/?p=34579</t>
  </si>
  <si>
    <t>Alba Alimentos de Nicaragua, S.A. (ALBALINISA)</t>
  </si>
  <si>
    <t>Comercialización</t>
  </si>
  <si>
    <t>Exportar alimentos hacia Venezuela</t>
  </si>
  <si>
    <t>Comercialización de alimentos</t>
  </si>
  <si>
    <t>Empresa nicaraguense adscrita a la Corporación Venezolana de Alimentos (Cval) e integrante del consorcio privado Alba de Nicaragua S.A. Está encargada de comercializar los productos alimenticios entre Venezuela y Nicaragua: compra los rubros a productores y empresas nicaraguenses para luego canalizarlos hacia Venezuela, según declaraciones del vicepresidente de la compañía, Antonio Contreras. Los productos exportados por Nicaragua hacia el país son carne bovina, leche, café, frijol negro, aceite de soya refinado, azúcar cruda, vaquillas. La compañía se administra con los fondos del acuerdo petrolero entre ambos países, en el marco de la Alternativa Bolivariana de las Américas (Alba), recursos que son manejados de forma discrecional por el Gobierno de Nicaragua, denuncia la prensa de ese país. Albalinisa -vinculada a la familia del presidente nicaraguense, Daniel Ortega- se ubicó en septiembre de 2014 como la tercera mayor exportadora de Nicaragua.
La creación de Alba Alimentos de Nicaragua (Albalinisa) fue financiada por un crédito de $880 mil aprobado por la Asamblea Nacional de Venezuela a fines del 2008. La prensa nicaragüense vincula a Albalinisa y a sus directivos a Albanisa, la empresa que gestiona el suministro a Nicaragua de petróleo venezolano. Albalinisa mantiene el monopolio de las exportaciones a Venezuela, siendo el único intermediario autorizado por el gobierno del presidente Daniel Ortega para hacer negocios con el gobierno de esa naciónVenezuela es el segundo destino en importancia de las exportaciones nicaragüenses, alcanzando los 248 millones de dólares anuales. El principal producto nicaragüense exportado por Albalinisa a Venezuela es la carne bovina, que deshuesada o empacada registra totales de más de $80 millones al año.
En el 2016 se anunció su cierre  como consecuencia de la importante merma en las ventas a Venezuela. Desde que la crisis económica en Venezuela se agravó, las ventas de la empresa Alba Alimentos de Nicaragua S.A. no han dejado de caer y la decisión de cerrar las operaciones de la empresa procesadora de alimentos se deriva esta situación.</t>
  </si>
  <si>
    <t>Nicaragua</t>
  </si>
  <si>
    <t>Es parte del consorcio Alba de Nicaragua S.A. (Albanisa)</t>
  </si>
  <si>
    <t xml:space="preserve">Nicaragua: Hijos y entenados en puerto Corinto (https://www.centralamericadata.com/es/article/home/Nicaragua_Hijos_y_entenados_en_puerto_Corinto)
La bonanza de Daniel Ortega se llama Venezuela (https://www.connectas.org/la-bonanza-de-daniel-ortega-se-llama-venezuela/)
</t>
  </si>
  <si>
    <t>https://transparencia.org.ve/project/epe-ii-estudio-sector-agroalimentario/
https://poderopediave.org/organizacion/albalinisa/
https://www.centralamericadata.com/es/search?q1=content_es_le:%22Albalinisa+S.A.%22
https://www.centralamericadata.com/es/article/home/Alba_Alimentos_de_Nicaragua</t>
  </si>
  <si>
    <t>Alba de Nicaragua, S.A. (ALBANISA)</t>
  </si>
  <si>
    <t>Petróleo y gas</t>
  </si>
  <si>
    <t>Su objetivo inicial era importar, distribuir y refinar el petróleo recibido de Venezuela con condiciones favorables de pago, utilizando el crédito para generar ingresos a través de iniciativas empresariales para pagar la deuda pendiente
Desarrollar una  nueva refinería en Nicaragua, así como ampliar el sistema de distribución eléctrica y de almacenaje de hidrocarburos</t>
  </si>
  <si>
    <t>Alba de Nicaragua, S.A. (Albanisa) es una empresa privada mixta propiedad de la petrolera estatal venezolana PDVSA (51%) y su par nicaragüense Petronic (49%). Se constituyó en 2007 como parte de la entrada de Nicaragua a la Alianza Bolivariana para los Pueblos de Nuestra América (Alba), una organización intergubernamental que busca promover la integración social, económica y política en América Latina y el Caribe. . El proyecto emblemático de Albanisa es el complejo industrial El Supremo Sueño de Bolívar en Miramar, municipio de Nagarote. Sin embargo, sólo la primera fase del proyecto - un almacenamiento de petróleo - se ha completado por falta de recursos.
Sociedad anónima del sector hidrocarburos (Petróleo),  su objetivo inicial era importar, distribuir y refinar el petróleo recibido de Venezuela con condiciones favorables de pago, utilizando el crédito para generar ingresos a través de iniciativas empresariales para pagar la deuda pendiente. Se constituyó en 2007 como parte de la entrada de Nicaragua a la Alianza Bolivariana para los Pueblos de Nuestra América (Alba), una organización intergubernamental que busca promover la integración social, económica y política en América Latina y el Caribe. El proyecto emblemático de Albanisa es el complejo industrial El Supremo Sueño de Bolívar en Miramar, municipio de Nagarote.
Desde su creación, Albanisa ha diversificado rápidamente sus actividades, y a su propósito inicial de distribución del petróleo llegado desde Venezuela, ha agregado, a través de la creación de distintas empresas, operaciones e intereses en sectores como maquinaria de construcción, generación de energía, servicios de seguridad, hoteles, ganadería, transporte, préstamos, manejo portuario y distribución de gas.
La creación de Alba Alimentos de Nicaragua (Albalinisa) fue financiada por un crédito de $880 mil aprobado por la Asamblea Nacional de Venezuela a fines del 2008. La prensa nicaragüense vincula a Albalinisa y a sus directivos a Albanisa, la empresa que gestiona el suministro a Nicaragua de petróleo venezolano. Un artículo de Moisés Martínez y Gisella Canales Ewest en Laprensa.com.ni señala que dos años después de su creación, "Albalinisa mantiene el monopolio de las exportaciones a Venezuela, siendo el único intermediario autorizado por el gobierno del presidente Daniel Ortega para hacer negocios con el gobierno de esa nación. El país sudamericano es el segundo destino en importancia de las exportaciones nicaragüenses, alcanzando los 248 millones de dólares anuales. El principal producto nicaragüense exportado por Albalinisa a Venezuela es la carne bovina, que deshuesada o empacada registra totales de más de $80 millones al año.</t>
  </si>
  <si>
    <t>Lomas de Monserrat (Lomas de Monserrat)
Managua, Managua
Nicaragua</t>
  </si>
  <si>
    <t>PDVSA (51%) y su par nicaragüense Petronic (49%).</t>
  </si>
  <si>
    <t>Ministerio del Poder Popular del Petróleo
PDVSA 
PDV Caribe</t>
  </si>
  <si>
    <t>https://www.bnamericas.com/company-profile/es/alba-de-nicaragua-sa-albanisa
https://www.centralamericadata.com/es/article/home/Alba_Alimentos_de_Nicaragua
http://www.pdvsa.com/images/pdf/RELACION%20CON%20INVERSIONISTAS/Informes%20Anuales/informe%20de%20gestion/2015/Informe%20Gestio%CC%81n%20Anual%20%202015.pdf
http://www.pdvsa.com/index.php?option=com_content&amp;view=article&amp;id=2220:4158&amp;catid=10&amp;Itemid=589&amp;lang=es
https://www.centralamericadata.com/es/article/home/Alba_de_Nicaragua_Sociedad_Anonima</t>
  </si>
  <si>
    <t>Alba Equipos, S.A.</t>
  </si>
  <si>
    <t>Servicios</t>
  </si>
  <si>
    <t>Manejo de equipos</t>
  </si>
  <si>
    <t>Compañía filial de Alba de Nicaragua (Albanisa). Se encarga del manejo de los equipos del grupo al que pertenece</t>
  </si>
  <si>
    <t>https://www.connectas.org/especiales/petrofraude/el-desvio-de-los-petrodolares.html</t>
  </si>
  <si>
    <t xml:space="preserve">Alba Forestal, S.A. </t>
  </si>
  <si>
    <t>Forestal</t>
  </si>
  <si>
    <t xml:space="preserve">Filial de Alba de Nicaragua (Albanisa). Se encarga de explotar los recursos madereros de Nicaragua. Fue beneficiada con la explotación de una vasta zona de bosques en el país. La empresa Alba Forestal SA nació en 2009 con capital mixto venezolano-nicaragüense bajo la razón social de Alba Alimentos de Nicaragua SA (Albalinisa) para la extracción de la madera “caída” por el huracán Félix </t>
  </si>
  <si>
    <t>https://www.connectas.org/especiales/petrofraude/el-desvio-de-los-petrodolares.html
https://www.laprensa.com.ni/tag/alba-forestal</t>
  </si>
  <si>
    <t>Alba Generación, S.A.</t>
  </si>
  <si>
    <t>Electricidad</t>
  </si>
  <si>
    <t>Generar electricidad</t>
  </si>
  <si>
    <t>Servicio eléctrico</t>
  </si>
  <si>
    <t>Compañía filial de Alba de Nicaragua (Albanisa). Está a cargo de las plantas termoeléctricas incorporadas gracias a la cooperación venezolana. Igualmente maneja los sistemas de generación eólica del sur de Nicaragua. Desde el 2009 hasta el 2018, Albanisa era la principal importadora de fuel oil, para abastecer a su subsidiaria: Alba Generación, que cubre el 50 por ciento de la capacidad instalada y el 25 por ciento de la demanda eléctrica del país</t>
  </si>
  <si>
    <t>Fuente cercana al sector confirma que la operación de Alba Generación está en jaque porque la empresa no ha podido comprar repuestos, siendo que la mayoría de estos eran importados de Estados Unidos.</t>
  </si>
  <si>
    <t>Del Colegio Ramírez Goyena 1c Abajo 2c al Sur. (Las Brisas)
Managua, Managua
Nicaragua</t>
  </si>
  <si>
    <t>ALBA GENERACIÓN: El negocio voraz de Daniel Ortega (https://confidencial.com.ni/alba-generacion-el-negocio-voraz-de-daniel-ortega/)
 Qué está pasando con Alba Generación? (https://www.laprensa.com.ni/2020/01/28/economia/2634345-que-esta-pasando-con-alba-generacion-desde-enero-ya-no-aporta-a-la-red-el-25-de-la-demanda-de-electricidad-en-nicaragua)
Alba Generación no paga deudas al Estado (https://www.laprensa.com.ni/2017/09/27/nacionales/2303816-alba-generacion-no-paga-deudas-al-estado)
Fuertes movimiento a lo interno de Alba Generación (https://www.laprensa.com.ni/2019/03/11/economia/2532157-fuertes-movimientos-lo-interno-de-alba-generacion-el-brazo-electrico-de-albanisa)</t>
  </si>
  <si>
    <t>https://www.connectas.org/especiales/petrofraude/el-desvio-de-los-petrodolares.html
https://es.foursquare.com/v/alba-generaci%C3%B3n-sa/4f8c73bfe4b0183208a6e5ad</t>
  </si>
  <si>
    <t>Alba Petrocaribe Belize Energy Limited</t>
  </si>
  <si>
    <t>Promover y facilitar la cooperación entre Venezuela y Belice en relación con proyectos energéticos en Belice</t>
  </si>
  <si>
    <t>Venta de productos derivados del petróleo</t>
  </si>
  <si>
    <t>Alba Petrocaribe Belize Energy Limited (APBEL) es una empresa conjunta de 55:45 entre PDV Caribe, filial estatal de PDVSA y la estatal Belice Petroleum and Energy Limited (BPEL). La compañía se centra en promover y facilitar la cooperación entre ambos países en relación con proyectos energéticos en Belice. Además, es la entidad ejecutora de las operaciones del acuerdo PetroCaribe en el país. APBEL es parte de una red de empresas encargadas de asegurar el suministro de petróleo para Belice, que está a cargo de recibir las órdenes de compra de petróleo de la estatal Trafigura y colocarlas en la estatal venezolana PDVSA. APBEL se creó en 2006 y tiene su sede en la ciudad de Belice. El acuerdo se firmó entre Belice y Venezuela el 29 de junio de 2005. 
El objetivo declarado de Venezuela (del Acuerdo): es fomentar la solidaridad regional y aliviar las dificultades financieras sufridas por los países de la región de América Latina y el Caribe ante el alza de los precios del petróleo. El Acuerdo es para la venta directa de productos derivados del petróleo, incluidos diésel, gasolina, fuel oil residual, GLP, petróleo crudo y lubricantes, en condiciones de financiamiento concesionario, de parte de PDVSA de Venezuela.
Belice puede importar hasta un promedio mensual de cuatro mil barriles por día. Esto es alrededor de 1.46 millones de barriles de productos derivados del petróleo por año. Belice actualmente utiliza un poco menos de 1 millón de barriles de productos derivados del petróleo por año. El Acuerdo estipula que una parte de cada factura (por cada producto diferente que se compre), denominada 'Porción financiada', se pagará durante 15 años a una tasa de interés del 2% con un período de gracia de dos años, si el precio spot FOB de El producto que se compra es igual o inferior a $ 40 USD por barril. Si el precio spot FOB del producto comprado es superior a $ 40 USD por barril, entonces el período de financiamiento se extiende a 25 años y la tasa de interés cae a 1%. El nivel de la "Porción financiada" también aumenta a medida que aumenta el precio por barril de los productos petroleros comprados. La parte restante de la factura, denominada "Porción en efectivo", se paga dentro de los 90 días, con un cargo de financiamiento del 2% anual cobrado después de los 30 días.
En el año 2017 Belice anunció su retiro de Petrocaribe</t>
  </si>
  <si>
    <t>1643 Coney Drive, PetroCaribe building, Belize City</t>
  </si>
  <si>
    <t>Belice</t>
  </si>
  <si>
    <t>PDV Caribe, S.A. 55% y Belize Petroleum and Energy Limited 45%</t>
  </si>
  <si>
    <t xml:space="preserve">El desvío de los petrodólares (https://www.connectas.org/especiales/petrofraude/el-desvio-de-los-petrodolares.html)
</t>
  </si>
  <si>
    <t>https://www.bnamericas.com/company-profile/es/alba-petrocaribe-belize-energy-limited-petrocaribe
 http://www.petrocaribe.bz/
https://www.laprensa.com.ni/2017/09/25/internacionales/2302667-belice-se-retiro-petrocaribe</t>
  </si>
  <si>
    <t>ALBA Petróleos de El Salvador (ALBAPES), S.E.M de CV</t>
  </si>
  <si>
    <t>Importar productos derivados del petróleo de Venezuela, pero con una escritura que le permite incursionar en toda clase de actividades económicas.</t>
  </si>
  <si>
    <t>Venta de gasolina, diésel y aceites PDV</t>
  </si>
  <si>
    <t>ALBA Petróleos de El Salvador nace como iniciativa de Hugo Chávez , y de Schafik Hándal, presidente de El Salvador, para lograr una integración entre los pueblos latinoamericanos, en especial de Centroamérica y el Caribe, para obtener un desarrollo pleno bajo los principios de la Alternativa Bolivariana para los pueblos de Nuestra América (ALBA). Es así como en enero de 2006, conformada por un grupo de alcaldes, se constituye la Asociación Intermunicipal Energía para El Salvador (ENEPASA). En marzo del mismo año, los presidentes de PDV Caribe y ENEPASA firman la carta de intención para la constitución de la empresa mixta en el Palacio de Miraflores (Caracas – Venezuela). Esto permitió que en abril de 2006 se firmara la constitución de la Sociedad por Acciones de Economía Mixta, ALBA Petróleos de El Salvador, en la ciudad de San Salvador, con una participación accionaria del 60% por parte de PDV Caribe y 40% de ENEPASA.
Comercializa productos derivados del petróleo. ALBA Petróleos cuenta con el respaldo de Petróleos de Venezuela S.A. (PDVSA),
Ha funcionado, en la práctica, como una empresa financiera que ha otorgado créditos millonarios a numerosas compañías incluidas algunas manejadas por relacionados con dirigentes del Frente Farabundo Martí para la Liberación Nacional (FMLN), partido de gobierno en El Salvador. Entre sus asesores figura José Luis Merino, dirigente del FMLN, investigado por entidades del gobierno de Estados Unidos por presunto lavado de dinero.
Durante siete años, la empresa mixta fundada con fondos de alcaldías del FMLN, Alba Petróleos de El Salvador, realizó millonarias transferencias a la sociedad anónima Apes Inc., fundada por dirigentes del FMLN en 2008 bajo la ley que permite crear empresas offshore en Panamá
Ninguna de las propiedades a nombre de Alba Petróleos El Salvador puede ser vendida o traspasada desde el pasado 17 de diciembre de 2019, por orden del juez Décimo Primero de Paz de San Salvador, luego que la Fiscalía General de la República argumentara indicios de lavado de dinero y activos.</t>
  </si>
  <si>
    <t>Empresa operativa en proceso de embargo de sus propiedades</t>
  </si>
  <si>
    <t>Boulevard Orden de Malta Sur
Block “A”, Casa número 1
Urbanización Santa Elena
Parque Industrial El Boquerón
Antiguo Cuscatlán, La Libertad. El Salvador
(503) 2526 7700 /
sugerencias@albapetroleos.com.sv</t>
  </si>
  <si>
    <t>El Salvador</t>
  </si>
  <si>
    <t>S.E.M.</t>
  </si>
  <si>
    <t>PDV Caribe, S.A. 60% y la Asociación Intermunicipal Energía para El Salvador ENEPASA 40%</t>
  </si>
  <si>
    <t>ALBA Petróleos: Las cifras ocultas de la corrupción chavista en El Salvador (https://konzapata.com/noticia/72201/katalejo/alba-petroleos:-las-cifras-ocultas-de-la-corrupcion-chavista-en-el-salvador.html)
El Salvador: Evalúan vender la operación de Alba Petróleos por sanciones de EEUU (https://www.estrategiaynegocios.net/lasclavesdeldia/1284492-330/el-salvador-eval%C3%BAan-vender-la-operaci%C3%B3n-de-alba-petr%C3%B3leos-por-sanciones-de)
Alba Petróleos ya no dispone de sus biene (https://diario.elmundo.sv/alba-petroleos-ya-no-dispone-de-sus-bienes/)
Alba Petróleos y su hoyo de US$600 millones en El Salvador (https://www.no-ficcion.com/project/alba-petroleos-hoyode-600millones-dolares)
También Panamá investiga por lavado de dinero a Alba Petróleos (http://diario1.com/politica/2019/12/tambien-panama-investiga-por-lavado-de-dinero-a-alba-petroleos/)
Alba tiene ocho offshore en Panamá y así reduce impuestos en El Salvador (https://www.elfaro.net/es/201604/el_salvador/18388/Alba-tiene-ocho-offshore-en-Panam%C3%A1-y-as%C3%AD-reduce-impuestos-en-El-Salvador.htm)</t>
  </si>
  <si>
    <t>http://albapetroleos.com.sv/nuestra-historia/
 https://www.connectas.org/especiales/petrofraude/el-desvio-de-los-petrodolares.html
https://diario.elmundo.sv/alba-petroleos-ya-no-dispone-de-sus-bienes/
https://mx.boell.org/sites/default/files/alba_petroleos_final_lorena_argueta.pdf</t>
  </si>
  <si>
    <t>Alba Refining Company Latin América, S.A.</t>
  </si>
  <si>
    <t>En enero de 2014, El Faro ya publicó que una buena parte de las ganancias de Alba Petróleos se había destinado a financiar el nacimiento de una veintena de empresas manejadas por familiares, socios y abogados relacionados con José Luis Merino, asesor de Alba Petróleos y uno de los principales dirigentes del FMLN. Pero además de en sus inversiones en El Salvador, Alba Petróleos ha utilizado su dinero para montar ocho empresas en Panamá: Atlantic Pacific Logistic, Inversiones para el Desarrollo Internacional, Conemite Internacional, Guazapa, Subes Panamá, Alba Refining Company Latin América, Apalsa Marítima y Apes Inc</t>
  </si>
  <si>
    <t>Empresa en proceso judicial</t>
  </si>
  <si>
    <t>Panamá</t>
  </si>
  <si>
    <t>100% ALBAPES</t>
  </si>
  <si>
    <t>Ficha: 733796
Folio (MERCANTIL)  Nº 733796 (S)
Fecha Registro: 2011-04-25</t>
  </si>
  <si>
    <t>ALBAPES y PDV Caribe S.A.</t>
  </si>
  <si>
    <t>La red de testaferros del viceministro José Luis Merino (https://www.connectas.org/la-red-de-testaferros-del-viceministro-jose-luis-merino/)
Alba tiene ocho offshore en Panamá y así reduce impuestos en El Salvador (https://www.elfaro.net/es/201604/el_salvador/18388/Alba-tiene-ocho-offshore-en-Panam%C3%A1-y-as%C3%AD-reduce-impuestos-en-El-Salvador.htm)
Merino, con vínculos ‘oscuros' en Panamá (https://www.laestrella.com.pa/nacional/politica/170628/merino-panama-oscuros-vinculos)
Gobierno salvadoreño desestima acusaciones de EEUU contra José Luis Merino (https://www.maibortpetit.info/2017/09/gobierno-salvadoreno-desestima.html)</t>
  </si>
  <si>
    <t>https://opencorporates.com/companies/pa/733796
https://www.panadata.net/es/organizaciones/1030484</t>
  </si>
  <si>
    <t>Alba Transporte, S.A.</t>
  </si>
  <si>
    <t>Transporte terrestre</t>
  </si>
  <si>
    <t>Apoyar a las coopertaivas de transporte terrestre de Managua</t>
  </si>
  <si>
    <t>Créditos y apoyo técnico a cooperativas de transporte terrestre</t>
  </si>
  <si>
    <t>Empresa filial de Alba de Nicaragua (Albanisa). Alba Transporte se encarga de trabajar con cooperativas de transporte urbano de Managua y ha entregado a crédito flotas de autobuses y de taxis a diversas cooperativas</t>
  </si>
  <si>
    <t>Los LADA están a la interperie en los talleres de Alba Transporte (https://www.laprensa.com.ni/2010/12/29/nacionales/47551-los-lada-estan-a-la-intemperie-en-talleres-de-alba-transporte</t>
  </si>
  <si>
    <t xml:space="preserve"> https://www.connectas.org/especiales/petrofraude/el-desvio-de-los-petrodolares.html</t>
  </si>
  <si>
    <t>Albanave</t>
  </si>
  <si>
    <t>Prestar servicio de transporte marítimo, fluvial y lacustre de productos, bienes, servicios (carga seca, granel y  conteneirizada),  transporte  de  pasajeros  y  logística</t>
  </si>
  <si>
    <t>Transporte marítimo, Fluvial y lacustre de pasajeros y carga</t>
  </si>
  <si>
    <t>Empresa Naviera (ALBANAVE). Filial de PDVSA Naval, creada el 5 de marzo de 2008 para prestar servicio de transporte marítimo, fluvial y lacustre de productos, bienes, servicios (carga seca, granel y  conteneirizada),  transporte  de  pasajeros  y  logística.  Inicia  las operaciones comerciales de transporte de mercancías y alimentos con  tres  Buques  Multipropósitos  (Manuel  Gual,  José  Leonardo Chirino y José María España), con el propósito de cubrir las rutas desde y hacia los países de América Latina, el Caribe, Europa, Asia y África. El 13 de agosto de 2009, el vicepresidente de Refinación, Comercio y Suministro de de Petróleos de Venezuela, S.A. (PDVSA), Asdrúbal Chávez y el presidente de la compañía argentina Fluviomar, Andrés Guzmán, firmaron un acuerdo para la constitución de Fluvialba, empresa mixta conformada por Fluviomar y la filial de PDVSA dedicada al transporte de carga general y granel, Albanave. Esta empresa tendrá como objetivo el transporte de alimentos e hidrocarburos utilizando el eje fluvial Paraguay-Paraná, conformado por Argentina, Uruguay, Paraguay, Brasil y Bolivia. En situaciones coyunturales transportó mercancías de ayuda humanitaria hacia Cuba y Haiti. 
En fecha 11 de noviembre de 2009, el Gobierno Nacional decidió transferir la titularidad accionaria al Ministerio del Poder Popular para Obras Públicas y Vivienda, aunque en el Decreto de Transferencia 2.550  no aparece.
Actualmente Albanave cubre  servicios  de  Gerencia  de  Administración  de  Personal, Soporte Técnico y Mantenimiento de las Gabarras denominadas IGUANAI y II, de Corpoelec,ubicadas en Tacoa, Estado Vargas, las  cuales  son  usadas  para  el  tancaje  de  agua  desmineralizada  y  combustibles  a  ser  suplidos  en  las  gabarras  de  Generación de Tacoa. Se desarrollan proyectos para suministrar Transporte Acuático de personal y carga a los proyectos Costa Afuera y al Astillero Astialba.
En el informe de gestión de PDVSA de 2016 se dice: "Las fliales que se desincorporarán son: PDVSA América, S.A.; PDVSA Industrial, S.A.; PDVSA Naval, S.A.; PDVSA Salud, S.A.; PDVSA Agrícola, S.A.; PDVSA Gas Comunal, S.A., PDVSA Desarrollos Urbanos, S.A. y la Empresa Nacional de Transporte, S.A. y las respectivas fliales de estas compañías.
Argentina en la creación conjunta de la empresa Fluvialba, empresa mixta conformada por Fluviomar y Albanave S.A.</t>
  </si>
  <si>
    <t>Empresas con escasas operaciones. En el informe de gestión de PDSA 2016 aparece como activa. En este informe de gestión se dice: "Las fliales que se desincorporarán son: PDVSA América, S.A.; PDVSA Industrial, S.A.; PDVSA Naval, S.A.; PDVSA Salud, S.A.; PDVSA Agrícola, S.A.; PDVSA Gas Comunal, S.A., PDVSA Desarrollos Urbanos, S.A. y la Empresa Nacional de Transporte, S.A. y las respectivas fliales de estas compañías.</t>
  </si>
  <si>
    <t>CENTRO EMPRESARIAL SABANA GRANDE, PISO PH-26, AV. FRANCISCO SOLANO CON CALLE NEGRIN, SABANA GRANDE, CARACAS – VENEZUELA. ATENCIÓN: LUIS SERRANO/JENNY RAMIREZ 02127079236 O 7079205</t>
  </si>
  <si>
    <t>Sin información</t>
  </si>
  <si>
    <t>Ministerio del Poder Popular de Petróleo
PDVSA
PDVSA Naval</t>
  </si>
  <si>
    <t>Filial de PDVSA</t>
  </si>
  <si>
    <t>http://sch.pdvsa.com/index.php?tpl=interface.sp/design/readmenu.tpl.html&amp;newsid_obj_id=9540&amp;newsid_temas=15
https://www.aporrea.org/actualidad/n140503.html</t>
  </si>
  <si>
    <t>Argentina</t>
  </si>
  <si>
    <t>Alcoholes del Uruguay, S.A. (ALUR)</t>
  </si>
  <si>
    <t>Petrólero, gas y petroquímica</t>
  </si>
  <si>
    <t>Realizar por cuenta propia o de terceros o asociado a terceros las actividades de producción, industrialización, fraccionamiento, comercialización, distribución, importación y exportación de alcohol, azúcar, melaza, biodiesel y derivados y subproductos de las cadenas agroindustriales generadas de los mismos. Realizar por cuenta propia y/o de terceros las instalaciones, obras civiles y demás actividades relacionadas al objeto descrito anteriormente. Ejercer representaciones y comisiones y distribuir. Participar en otras empresas o sociedades que operen en los ramos preindicados.</t>
  </si>
  <si>
    <t>Suministro de alcohol, azúcar, melaza, biodiesel y derivados y subproductos de las cadenas agroindustriales</t>
  </si>
  <si>
    <t>Es actualmente el principal productor de biocombustibles, azúcar y harinas proteicas del Uruguay. Tiene cinco emprendimientos industriales, Complejo Agroindustrial Ing. Mones Quintela en Bella Unión (producción bioetanol, azúcar, energía eléctrica y alimento animal), Microdestilería en Artigas (producción alcohol hidratado), Planta Bioetanol Paysandú Fase II (producción bioetanol y alimento animal), Planta de Biodiesel Paso de la Arena (producción biodiesel, glicerina y harinas proteicas) además de Planta de Biodiesel Capurro (producción de biodiesel y glicerina) y oficinas y depósitos en el Polo Industrial y Tecnológico Capurro.
Cuenta con experiencia acumulada en la gestión de las cadenas agroindustriales en las que opera y es el único proveedor en la actualidad de biodiesel y bioetanol de ANCAP, asegurando que se pueda cumplir con la mezcla requerida por la Ley 18.195, en gasoil y naftas respectivamente.</t>
  </si>
  <si>
    <t>Empresa operativa. En el documento "Reestructuración integral de PDVSA y simplificación de su estructura" de marzo de 2020 aparece como empresa filial de PDVSA América, S.A. y está en la lista de las emprewsas que PDVSA se plantea eliminar o vender</t>
  </si>
  <si>
    <t>ALUR - Alcoholes del Uruguay S.A.
 Planta química, Departamento de Artigas, Uruguay
Alcoholes del Uruguay | Planta Capurro, Montevideo, Uruguay
+598 2309 0242
 Planta química
Departamento de Paysandú, Uruguay, +598 2309 0242</t>
  </si>
  <si>
    <t>Uruguay</t>
  </si>
  <si>
    <t>Es una sociedad anónima cerrada donde el accionista mayoritario es la Administración Nacional de Combustibles, Alcoholes y P rtland (ANCAP) con el 90,79% del total de las acciones emitidas y el restante 9.21% a PDVSA Uruguay S.A.</t>
  </si>
  <si>
    <t>PDVSA América y PDVSA</t>
  </si>
  <si>
    <t>A fin de mes cierra filial local de Pdvsa
La oficina local de Petróleos de Venezuela (Pdvsa) ubicada sobre la peatonal Sarandí, cerrará sus puertas a fin de mes y sus nueve trabajadores serán despedidos. (https://www.elpais.com.uy/informacion/mes-cierra-filial-local-pdvsa.html)</t>
  </si>
  <si>
    <t>https://www.sumarium.es/2020/04/28/reforma-petrolera-de-el-aissami-eliminara-12-filiales-no-medulares-para-pdvsa-y-crearan-filial-en-rusia/
https://www.ancap.com.uy/Memoria_anual_2015/es/2-2-1.html</t>
  </si>
  <si>
    <t xml:space="preserve">Alentuy C.A. </t>
  </si>
  <si>
    <t>Producir, procesar y distribuir envases de metal</t>
  </si>
  <si>
    <t>Envases de aluminio para el sector alimenticio, industrial, farmacéutico, cosmético</t>
  </si>
  <si>
    <t xml:space="preserve">Por años, Alentuy C.A. se destacó en todo el país por ser una de las empresas que exportaba el 95% de su producción, y sólo un 5% se dirigía al mercado nacional. No obstante, el Ejecutivo Nacional procedió a un proceso de confiscación en el año 2010, y desde entonces, las proyecciones de productividad no fueron nada favorables.
El 14 de junio de 2010 mediante el Decreto N° 7.463 publicado en la Gaceta Oficial Nº 39.445 ,  se ordena la adquisición forzosa de los bienes muebles, inmuebles y bienhechurías que sirven al funcionamiento de la Sociedad Mercantil Alentuy, C.A., o sirvan para la producción, procesamiento y distribución de envases de metal o plástico en el Complejo Industrial conocido como Alentuy indispensables para la ejecución de la obra Consolidación de la Capacidad Industrial del Sector Público de Envases Diversos para el Pueblo Venezolano. Los Ministros del Poder Popular para la Ciencia, Tecnología e Industrias Intermedias, para el Comercio, para el Trabajo y Seguridad Social y de Planificación y Finanzas quedaron encargados de la ejecución del presente Decreto, en virtud de lo cual, se les ordena dictar las providencias y medidas necesarias a objeto de garantizar la ejecución de la referida obra.
Ha recibido el apoyo de la empresa brasileña Hocaiz-Group en materia exportadora.
Estuvo adscrita al Ministerio del Poder Popular para Industrias Básicas, Estratégicas y Socialista, a través de CORPIVENSA.
Por el Decreto extraordinario N° 6.382 del 15 de junio de 2018 se  modifica la denominación del Ministerio del Poder Popular para Industrias Básicas, Estratégicas y Socialistas, por la de Ministerio del Poder Popular de Industrias y Producción Nacional.
</t>
  </si>
  <si>
    <t xml:space="preserve"> Para el año 2016, extraoficialmente se conoció que luego de estar produciendo en su capacidad instalada entre 80% a 100%, mientras se manutuvo en manos privadas, Alentuy bajó la producción a menos del 20% después que pasó al Estado venezolano, en estos cuatro años.</t>
  </si>
  <si>
    <t>Carretera 05 con calle 03, Edificio Alentuy, Zona Industrial II, Barquisimeto, Estado Lara</t>
  </si>
  <si>
    <t>Presidente: Genaro Lugo</t>
  </si>
  <si>
    <t>100% Estatal</t>
  </si>
  <si>
    <t>Registro Mercantil de la Circunscripción Judicial del Distrito Federal y Estado Miranda, el 27 de septiembre de 1.976, bajo el N° 86, Tomo 95-A, con última modificación inscrita en el Registro Mercantil Primero de la Circunscripción Judicial del Estado Lara, en fecha 13 de enero de 2001, bajo el N° 37, Tomo 6-A.</t>
  </si>
  <si>
    <t>Trabajadores rechazan regreso de Nagen a Alentuy (http://www.elimpulso.com/noticias/regionales/trabajadores-rechazan-regreso-de-nagen-a-alentuy)
Evalúan transferir Alentuy (http://www.elimpulso.com/noticias/regionales/evaluan-transferir-alentuy)
Trabajadores de Alentuy apelan sentencia (http://www.elimpulso.com/noticias/economia/trabajadores-de-alentuy-apelan-sentencia)
Trabajadores de Alentuy expulsan a la junta administradora #Lara (http://www.elinformador.com.ve/2017/03/24/trabajadores-de-alentuy-expulsan-a-la-junta-administradora-lara/)
Aprehendidos ingenieros de Alentuy por delito informático (http://www.elinformador.com.ve/2017/03/24/trabajadores-de-alentuy-expulsan-a-la-junta-administradora-lara/)</t>
  </si>
  <si>
    <t>Microjuris
http://www.corpivensa.gob.ve/?p=4861
http://www.minppibes.gob.ve/web-final/Doc/pdf/Catalogo_Productos/Ctlg_Product_(ALENTUY).pdf
https://elpitazo.net/investigacion/alentuy-la-exportadora-de-envases-de-aluminio-arruinada-por-el-gobierno/#:~:text=El%20ingeniero%20Genaro%20Lugo%20es,envases%20de%20aluminio%20a%20Brasil.
http://promar.tv/2016/10/04/desde-la-empresa-socialista-alentuy-exportan-envases-aluminio-brasil/</t>
  </si>
  <si>
    <t>Alfarería Bolívar</t>
  </si>
  <si>
    <t>Bloques para construcción</t>
  </si>
  <si>
    <t>Empresa para la fabricación de bloques de arcilla</t>
  </si>
  <si>
    <t>Troncal 19, Complejo Alfarero Hugo Chávez</t>
  </si>
  <si>
    <t>https://www.e-bolivar.gob.ve/ https://www.eldiariodeguayana.com.ve/alfareria-bolivar-contribuye-al-desarrollo-de-sectores/</t>
  </si>
  <si>
    <t>Alfombras y fieltros Iberia, C.A., (ALFICA)</t>
  </si>
  <si>
    <t>Textil</t>
  </si>
  <si>
    <t>Alfombras  y fieltros</t>
  </si>
  <si>
    <t xml:space="preserve">Es una empresa privada creada  en 1976. a empresa Alfombras y Fieltros Iberia C.A. (Alfica), ubicada en la zona industrial de Las Tejerías, en el estado Aragua, cerró sus puertas de manera sorpresiva dejando sin empleo a más de 140 trabajadores que prestaban servicio directa e indirectamente en la planta, el cese de operaciones de Alfica representa un duro golpe para la economía local de Las Tejerías, una zona que ya enfrenta retos no solo por la situación económica nacional, sino por el “resurgimiento” de una población que sigue sanando las secuelas del deslave del pasado 8 de octubre de 2022. El ministro del Poder Popular para el Proceso Social de Trabajo, Eduardo Piñate sostuvo una asamblea con los trabajadores de la empresa Alfombras y Fieltros Iberia, C.A. (ALFICA), ubicada en Las Tejerías, donde por resolución ministerial ordena la ocupación temporal de dicha entidad de trabajo y la reanudación de su actividad productiva tras el abandono de los patronos en ejecución de un cierre ilegal. La información la dio a conocer el representante de la cartera de Trabajo por medio de su cuenta oficial de la red social Instagram, donde reseñó que estas acciones se ejecutan de acuerdo con el artículo 149 de la Ley Orgánica del Trabajo, los Trabajadores y las Trabajadoras (Lottt) y en defensa del derecho al trabajo
</t>
  </si>
  <si>
    <t>Av. Andres Bello Edif. Alfica, Piso 1 Las Tejerias, ARAGUA Venezuela</t>
  </si>
  <si>
    <t>14/10/1976</t>
  </si>
  <si>
    <t>Resolución 071</t>
  </si>
  <si>
    <t>Santos Michelena</t>
  </si>
  <si>
    <t>Ministerio del Poder Popular para el Proceso Social de Trabajo</t>
  </si>
  <si>
    <t xml:space="preserve"> Juzgado de Primera Instancia en lo Civil y Mercantil de la Circunscripción Judicial del Estado Aragua en fecha 14 de Octubre de 1976, bajo el Nº 61, Tomo 10, del Libro de Registro de Comercio respectivo, modificados posteriormente sus Estatutos por ante el Registro Mercantil Primero de la Circunscripción Judicial del Estado Aragua, el día 29 de mayo de 1987, bajo el Nº 139, Tomo 253-A y en fecha 29 de julio de 1999, bajo el Nº 38, Tomo 975-A</t>
  </si>
  <si>
    <t xml:space="preserve">Más de 140 desempleados deja cierre de empresa Alfombras y Fieltros Iberia en Las Tejerías (https://www.lapatilla.com/2024/10/08/mas-de-140-desempleados-deja-cierre-de-empresa-alfombras-y-fieltros-iberia-en-las-tejerias/) </t>
  </si>
  <si>
    <t>Alimentos Amazonas C.A.</t>
  </si>
  <si>
    <t xml:space="preserve">Venta de moluscos, alimentos primarios </t>
  </si>
  <si>
    <t xml:space="preserve">Puerto Ayacucho, Estado Amazonas, Urb. Alto Parima, Edificio Promo Amazonas </t>
  </si>
  <si>
    <t>Gran Misión Abastecimiento Soberano, Misión Mercal</t>
  </si>
  <si>
    <t>Gran Misión Abastecimiento Soberano
Misión Mercal</t>
  </si>
  <si>
    <t xml:space="preserve">https://alimentosamazonas.blogspot.com/ http://www.correodelorinoco.gob.ve/empresa-alimentos-amazonas-arrancara-sus-operaciones/ </t>
  </si>
  <si>
    <t xml:space="preserve">Garantizar la distribución de alimentos de primera necesidad </t>
  </si>
  <si>
    <t>Av Menca de Leoni, Cdad. Bolívar 8001, Bolívar</t>
  </si>
  <si>
    <t>La empresa alimentos Bolívar, adscrita a la gobernación del estado Bolívar, se  denuncia la opacidad en la entrega de alimentos, en el que se presenta una desviación en su distribución, para ser luego ser vendidos en el mercado informal con sobre precio. En tal sentido no existe información de los inventarios de los productos, ni de quienes son las personas beneficiadas (venta con sobreprecio) (https://primicia.com.ve/opinion/inconformidades-contra-alimentos-bolivar/)
Inconformidades contra Alimentos Bolívar (https://primicia.com.ve/opinion/inconformidades-contra-alimentos-bolivar/)
Líderes de comunidades protestaron a las afueras de alimentos Bolívar (https://primicia.com.ve/guayana/ciudad/lideres-de-comunidades-protestaron-a-las-afueras-de-alimentos-bolivar/)
100 CLAP no son atendidos (https://primicia.com.ve/guayana/ciudad/100-clap-no-son-atendidos/)</t>
  </si>
  <si>
    <t>https://www.e-bolivar.gob.ve/ 
https://ultimasnoticias.com.ve/noticias/pulso/alimentos-bolivar-lleva-productos-de-primera-necesidad-a-precio-justo/</t>
  </si>
  <si>
    <t>Alimentos Carabobo, C.A. (Alimca)</t>
  </si>
  <si>
    <t>Producción, importación, exportación, comercialización, transporte, almacenamiento, distribución y
venta final de productos alimenticios al mayor y al detal.</t>
  </si>
  <si>
    <t xml:space="preserve">Abastecimiento y producción de  de alimentos básicos </t>
  </si>
  <si>
    <t>Urbanización Industrial Castillito, Avenida 68 cruce con calle 102, Centro Comercial Industrial El
Cóndor, Nivel 1, Local N° 08, Municipio San Diego, Estado Carabobo</t>
  </si>
  <si>
    <t>Gobernación de Carabobo</t>
  </si>
  <si>
    <t>10.000     
10 acciones de 1.000 Bs.</t>
  </si>
  <si>
    <t>Presidente José Hernández Mujica</t>
  </si>
  <si>
    <t>José Hernández Mujica dirige la Secretaría de Seguridad Alimentaria y Desarrollo Agrario del Ejecutivo del estado Carabobo</t>
  </si>
  <si>
    <t>https://www.vtv.gob.ve/tag/alimentos-carabobo-alimca/</t>
  </si>
  <si>
    <t>Alimentos del Guárico, S.A. (ALGUARISA)</t>
  </si>
  <si>
    <t>Avenida Felipe Acosta Carles, Edif. Boc-Bert, Al lado del vivero guarico, Calle Urdaneta, San Juan de Los Morros 2301</t>
  </si>
  <si>
    <t>Irregularidades en la distribución de gas doméstico y las bolsas de alimentos (malversación) (  http://espaciopublico.ong/prohiben-a-wilmer-quintana-denunciar-la-corrupcion-en-guarico/)</t>
  </si>
  <si>
    <t>http://guarico.gob.ve/pagina_oficial/?p=7058</t>
  </si>
  <si>
    <t>Alimentos Delta Wabonokoida</t>
  </si>
  <si>
    <t>Distribución de alimentos y atención Clap</t>
  </si>
  <si>
    <t xml:space="preserve">Calle Pedro León Torres, Tucupita 6401, Delta Amacuro, Venezuela </t>
  </si>
  <si>
    <t>Si</t>
  </si>
  <si>
    <t>https://transparencia.org.ve/wp-content/uploads/2016/07/Memoria-2015-GDC.pdf</t>
  </si>
  <si>
    <t>Alimentos Kellogg´s, S.A.</t>
  </si>
  <si>
    <t>Agroindustria</t>
  </si>
  <si>
    <t>Manufactura, proceso, venta y exportación de toda clase de comestibles y productos alimenticios</t>
  </si>
  <si>
    <t>Comestibles y productos alimenticios</t>
  </si>
  <si>
    <t>El 15 de mayo de 2018, la empresa Alimentos Kellogg’s anunció el cese de operaciones en el país a partir de esa fecha. Por un comunicado difundido en las redes sociales se pudo conocer que la empresa procesó la liquidación de sus empleados y realizó el pago de los salarios, beneficios y prestaciones sociales de cada uno de los trabajadores. La declaración decía: “Por este medio informamos que Alimentos Kellogg’s S.A. se ha visto forzada a cesar sus operaciones en el país con efectos a partir de hoy martes 15 de mayo de 2018”, se lee en la introducción del comunicado. La periodista Gregoria Díaz explicó que más de 400 trabajadores esperan una respuesta de la gerencia y del Ministerio del Trabajo en la planta de Maracay, estado Aragua. Los empleados de la empresa señalaron que la liquidación que les dieron no es suficiente ante la situación que atraviesa el país. Anunciaron que la decisión fue tomada por las autoridades de Alimentos Kellogg’s fuera del país.
Alimentos Kellogg, S.A. (Kellogg’s) informaó a la colectividad en general que su planta de elaboración de cereal ubicada en Maracay estado Aragua, Venezuela, había  sido tomada por el gobierno Venezolano el día 15 de mayo de 2018. Como consecuencia de la toma de la  planta por parte del Gobierno, a partir del día quince (15) de mayo de 2018, Kellogg no se hace responsable por el uso que se haga de sus instalaciones y equipos, de la seguridad de los operarios, de las comunidades vecinas, así como tampoco de la calidad de los productos que ahí se lleguen a producir. Advirtieron que el uso indebido de los nombres comerciales y de las marcas propiedad de Kellogg’s constituye una apropiación indebida no autorizada y Kellogg’s ejercerá las acciones legales disponibles que considere pertinente.
El 24 de mayo de de 2018, mediante la Resolución Nº 356 publicada en la Gaceta Oficial Nº 41.404 , se establece la ocupación inmediata de la entidad de trabajo Alimentos Kellogg´s, S.A, ubicada en elestado Aragua; así como el reinicio de las actividades productivas en protección del proceso social de trabajo de los trabajadores, las trabajadoras y sus familias. En esta resolución se establece que en acatamiento a la precitada normativa, el Ministro del Poder Popular con Competencia en Materia de Trabajo y Seguridad Social, visto que los representantes de la entidad de trabajo ALIMENTOS KELLOGG “S, S.A. abandonaron ésta, convoca a los trabajadores y trabajadoras de la entidad de trabajo AUMENTOS KELLOGG’S, S.A, y a la organización sindical SINDICATO SOCIALISTA BOLIVARIANO DE TRABAJADORES Y TRABAJADORAS DE LA SOCIEDAD MERCANTIL EMPRESA DE ALIMENTOS KELLOGG’S, S.A. (SSBTSMEAKSA), para que en un plazo no mayor a treinta (30) días, contados a partir de la publicación de la presente Resolución, designen a sus representantes en la Junta Administradora Especial, la cual tendrá vigencia de un (01) año, pudiendo ser prorrogada si las circunstancias debidamente comprobadas así lo ameriten, debiendo notificar inmediatamente al Ministerio del Poder Popular con Competencia en Materia de Trabajo y Seguridad Social de tal designación a los fines que se emita lá correspondiente Resolución y su posterior publicación en la Gaceta Oficial.
El 5 junio de 2018, de acuerdo con una reseña del portal web Voz Proletaria, los trabajadores de la planta Kellogg´s, designaron a la Junta Administradora Especial.
De este modo, quedó integrada por los trabajadores Orlando Contreras, como secretario general, Antony Ramos, secretario, y Mario Acurero, del Sindicato Socialista Bolivariano de Trabajadores de la Sociedad Mercantil Empresa de Alimentos Kellogg`s, S.A., (Ssbtsmeaksa), como secretario de Finanzas.
Sin embargo, dos días después, a través de la Resolución Nº 388 publicada en la Gaceta Oficial N.º 41.414, de fecha 7 de junio de 2018, el gobierno designó de forma provisional y especial al teniente coronel Milton Alexis Torres Valbuena, como Gerente general de Operaciones y Administración en la entidad de trabajo Alimentos Kellogg`s, S.A. Desde este momento se dejó sin efecto la Junta conformada por los trabajadores.</t>
  </si>
  <si>
    <t>Empresa operativa, se desconoce su capacidad actual de producción</t>
  </si>
  <si>
    <t>Avenida Bolívar Este N° 52, Urbanización Industrial San Jacinto de la Ciudad de Maracay, estado Aragua</t>
  </si>
  <si>
    <t>Junta Administradora Especial deberá estar integrada por dos (2) representantes de los trabajadores y trabajadoras, de los cuales uno de ellos o una de ellas la presidirá; y un representante del patrono o patrona, atendiendo a lo previsto en el artículo 149 del Decreto con Rango, Valor y Fuerza de Ley Orgánica del Trabajo, los Trabajadores y las Trabajadoras. En caso que el patrono o patrona decida no incorporarse a la Junta Administradora Especial, será sustituido por otro u otra representante de los trabajadores y trabajadoras</t>
  </si>
  <si>
    <t>Registro Mercantil de la Circunscripción Judicial del Distrito Federal y estado Miranda, en fecha 09 de marzo de 1960, bajo el número 55, Tomo 9-A; cuya última modificación a su documento constitutivo estatutario quedó inscrita en el Registro Mercantil II de la Circunscripción Judicial del estado Aragua, bajo el N° 32</t>
  </si>
  <si>
    <t xml:space="preserve">Ministerio del Poder Popular para el Proceso Social del Trabajo </t>
  </si>
  <si>
    <r>
      <rPr>
        <sz val="12"/>
        <color theme="1"/>
        <rFont val="Calibri"/>
      </rPr>
      <t xml:space="preserve">Microjuris
http://www.correodelorinoco.gob.ve/trabajadores-empresa-alimentos-kelloggs-aragua/
http://www.finanzasdigital.com/2018/05/gaceta-oficial-n-41-404-resolucion-mediante-la-cual-se-establece-la-ocupacion-inmediata-de-alimentos-kelloggs-s-a/
http://www.finanzasdigital.com/2018/05/gaceta-oficial-n-41-404-resolucion-mediante-la-cual-se-establece-la-ocupacion-inmediata-de-alimentos-kelloggs-s-a/
http://www.eluniversal.com/economia/9551/kelloggs-presento-comunicado-tras-adquisicion-compania
https://elestimulo.com/elinteres/kelloggs-venezuela-quien-dirige-el-corn-flakes-del-gobierno-de-maduro/
</t>
    </r>
    <r>
      <rPr>
        <sz val="12"/>
        <color rgb="FF000000"/>
        <rFont val="Calibri"/>
      </rPr>
      <t xml:space="preserve">https://transparencia.org.ve/project/epe-ii-estudio-sector-agroalimentario/
</t>
    </r>
    <r>
      <rPr>
        <sz val="12"/>
        <color theme="1"/>
        <rFont val="Calibri"/>
      </rPr>
      <t xml:space="preserve">La Fuerza Armada venezolana tiene luz propia en la corrupción (https://transparencia.org.ve/wp-content/uploads/2018/06/La-Fuerza-Armada-Venezolana-tiene-luz-propia-en-la-corrupci%C3%B3n.pdf)
https://transparencia.org.ve/wp-content/uploads/2020/10/Los-militares-y-su-rol-en-las-Empresas-Propiedad-del-Estado.pdf
</t>
    </r>
    <r>
      <rPr>
        <sz val="12"/>
        <color rgb="FF000000"/>
        <rFont val="Calibri"/>
      </rPr>
      <t>https://transparencia.org.ve/wp-content/uploads/2020/07/III-PODER-MILITAR-CRIMEN-Y-CORRUPCIOON.pdf</t>
    </r>
  </si>
  <si>
    <t>Alina Foods, C.A.</t>
  </si>
  <si>
    <t>Elaboración y empaquetado de productos snack</t>
  </si>
  <si>
    <t>Producir snacks</t>
  </si>
  <si>
    <t>Hojuelas de papas fritas, platanitos, rizadas</t>
  </si>
  <si>
    <t>La fábrica de Alina Foods, fue cerrada por la patronal, perteneciente al grupo empresarial colombiano Yupi, el 14 de mayo del 2015. El alegato para justificar dicha acción fue la insuficiencia en la adjudicación de divisas para la importación de materia prima. Las instalaciones de Alina Foods operan, desde 2015, bajo control y administración de los propios trabajadores. El domingo 16 de mayo de 2015, los obreros, reunidos en asamblea, decidieron iniciar el proceso legal para solicitar la orden de ocupación temporal y reactivación de la planta, que fue emitida en octubre del mismo año, aunque finalmente fue entregada en enero del 2016.
El 23 de marzo de 2021, mediante la resolución Nro. 078 del Ministerio del Poder Popular para el Proceso Social de Trabajo, se prorrogó la vigencia de la Junta Administradora Especial de ALINA FOODS C.A., publicada en la  Gaceta Nº 42.093.</t>
  </si>
  <si>
    <t>Empresa parcialmente operativa, se desconoce su capacidad de producción actual</t>
  </si>
  <si>
    <t>El Vigia, Caño Tigre, municipio Zea del estado Mérida</t>
  </si>
  <si>
    <t>Zea</t>
  </si>
  <si>
    <t>Inscrita inicialmente ante el Registro Mercantil Primero de la Circunscripción Judicial del Distrito Capital y Estado Miranda el 28 de enero de 1998, bajo el No. 19, Tomo 17-A.</t>
  </si>
  <si>
    <t>El control obrero en Venezuela afronta un contexto de incertidumbre (https://www.aporrea.org/endogeno/a282703.html)
Gobernación y Procuraduría General del Estado garantizarán derecho a trabajadores de Alina Foods C.A. (http://www.reporterosdemerida.com.ve/2015/09/blog-post_53.html)
Empresas ocupadas por el Estado, la vía más expedita a la confiscación (https://transparenciave.org/empresas-ocupadas-empresas-fracasadas/)</t>
  </si>
  <si>
    <r>
      <rPr>
        <sz val="12"/>
        <color rgb="FF000000"/>
        <rFont val="Calibri"/>
      </rPr>
      <t>Microjuris
https://luchadeclases.org.ve/?p=67</t>
    </r>
    <r>
      <rPr>
        <sz val="12"/>
        <color rgb="FF000000"/>
        <rFont val="Calibri"/>
      </rPr>
      <t xml:space="preserve">84
</t>
    </r>
    <r>
      <rPr>
        <sz val="12"/>
        <color rgb="FF000000"/>
        <rFont val="Calibri"/>
      </rPr>
      <t>https://vlexvenezuela.com/vid/snacks-latina-yupi-alina-foods-jien-yan-30163</t>
    </r>
    <r>
      <rPr>
        <sz val="12"/>
        <color rgb="FF000000"/>
        <rFont val="Calibri"/>
      </rPr>
      <t>7742</t>
    </r>
  </si>
  <si>
    <t>Almacenadora Carabobo C.A.</t>
  </si>
  <si>
    <t>Almacenamiento</t>
  </si>
  <si>
    <t>Almacenar y resguardar mercancia de todo tipo encomendada por personas naturales o jurídicas,  publicas y privadas, dentro del esquema de producción socialista</t>
  </si>
  <si>
    <t>Transporte y almacén</t>
  </si>
  <si>
    <t>Esta empresa es una empresa filial de Almacenadora Caracas, C.A.  fundada en 1969, con sede en Valencia. En 2011, fue expropiada por el gobierno de Hugo Chávez. 
El 29 de marzo de 2011 mediante  Decreto N° 8.132 se adscribe al Ministerio del Poder Popular para el Comercio la empresa Almacenadora Caracas, C.A. y sus filiales.  
Estuvo adscrita al Ministerio del Poder Popular para Industrias Básicas, Estratégicas y Socialista.
En el Decreto extraordinario N° 6.382 del 15 de junio de 2018 se modifica la denominación del Ministerio del Poder Popular para Industrias Básicas, Estratégicas y Socialistas, por la de Ministerio del Poder Popular de Industrias y Producción Nacional, esta empresa aparece adscrita al Ministerio del Poder Popular de Industrias y Producción Nacional.</t>
  </si>
  <si>
    <t xml:space="preserve">Av. Dr. Domindo Olavarría Galpón Almacenadora Carabobo Ca, Sector Zona Industrial Sur, Valencia, Carabobo </t>
  </si>
  <si>
    <r>
      <rPr>
        <sz val="12"/>
        <color rgb="FF000000"/>
        <rFont val="Calibri"/>
      </rPr>
      <t xml:space="preserve">Resolución Nº 035 de fecha 6 de febrero de 2024, mediante la cual se nombra al ciudadano Yohan Manuel González Moreno, como </t>
    </r>
    <r>
      <rPr>
        <b/>
        <sz val="12"/>
        <color rgb="FF000000"/>
        <rFont val="Calibri"/>
      </rPr>
      <t>Presidente</t>
    </r>
    <r>
      <rPr>
        <sz val="12"/>
        <color rgb="FF000000"/>
        <rFont val="Calibri"/>
      </rPr>
      <t>, , de la Sociedad Mercantil Almacenadora Caracas, C.A., publicada en la Gaceta Oficial de la República Bolivariana de Venezuela N° 42.823 del 21 de febrero de 2024. Mercantil Almacenadora Caracas, C.A. y sus filiales (Almacenadora del Centro, C.A.; Almacenadora Carabobo, C.A. y Almacenadora Puerto Cabello, C.A.),. adscrita al Ministerio del Poder Popular  del Comercio Nacional, con las competencias inherentes  al referido cargo , de conformidad con el ordenamiento jurídico vigente.</t>
    </r>
  </si>
  <si>
    <t>Primera Instancia en lo Civil y Mercantil de la Circunscripción Judicial del Estado Carabobo, el 26 de junio de 1969, bajo el Nº 45, Libro de Registro Nº 71. Registro de Información Fiscal Nº J-075047605,</t>
  </si>
  <si>
    <t>carabobo@alccs.gob.ve</t>
  </si>
  <si>
    <t>Almacenadora Caracas C.A.</t>
  </si>
  <si>
    <t>Esta empresa,  fue fundada el 30 de junio de 1947 como casa matriz del grupo de empresas conocido como Red Nacional de Almacenadoras, integrada por las sucursales de Catia en Caracas; Porlamar, en Nueva Esparta; y filiales en: Valencia, Almacenadora Carabobo C.A. (1969); Puerto Cabello, Almacenadora Puerto Cabello C.A. (1952) y Maracay, Almacenadora del Centro C.A. (1965). En 2011, fue expropiada por el gobierno de Hugo Chávez. 
El 29 de marzo de 2011 mediante  Decreto N° 8.132 se adscribe al Ministerio del Poder Popular para el Comercio la empresa Almacenadora Caracas, C.A. y sus filiales.  En 2011, fue expropiada por el gobierno de Hugo Chávez. 
En el Decreto extraordinario N° 6.382 del 15 de junio de 2018 se modifica la denominación del Ministerio del Poder Popular para Industrias Básicas, Estratégicas y Socialistas, por la de Ministerio del Poder Popular de Industrias y Producción Nacional, esta empresa aparece adscrita al Ministerio del Poder Popular de Industrias y Producción Nacional que dirige Tareck El Aissami.</t>
  </si>
  <si>
    <t>Calle Real de los Flores de Catia, con Calle Segnini, Sector Los Flores de Catia. Caracas</t>
  </si>
  <si>
    <t xml:space="preserve">Ministerio del Poder Popular para el Comercio Nacional </t>
  </si>
  <si>
    <t>Registro Mercantil Jurisdiccional bajo el N° 743 en Tomo 4-B, del 30 de junio de 1947</t>
  </si>
  <si>
    <t xml:space="preserve">Ministerio del Poder Popular de Comercio Nacional </t>
  </si>
  <si>
    <t>almccs.gob.ve</t>
  </si>
  <si>
    <t>Almacenadora del Centro C.A.</t>
  </si>
  <si>
    <t>Transporte y almacen</t>
  </si>
  <si>
    <t>Esta empresa, filial de Almacenadora Caracas, C.A., fue fundada en 1965, con sede en Maracay, estado Aragua.  En 2011, fue expropiada por el gobierno de Hugo Chávez. 
El 29 de marzo de 2011 mediante  Decreto N° 8.132 se adscribe al Ministerio del Poder Popular para el Comercio la empresa Almacenadora Caracas, C.A. y sus filiales.  En 2011, fue expropiada por el gobierno de Hugo Chávez. 
Estuvo adscrita al Ministerio del Poder Popular para Industrias Básicas, Estratégicas y Socialista.
En el Decreto extraordinario N° 6.382 del 15 de junio de 2018 se modifica la denominación del Ministerio del Poder Popular para Industrias Básicas, Estratégicas y Socialistas, por la de Ministerio del Poder Popular de Industrias y Producción Nacional, esta empresa aparece adscrita al Ministerio del Poder Popular de Industrias y Producción Nacional.</t>
  </si>
  <si>
    <t>Av. Antón Philips, Zona Industial San Vicente I,   Maracay</t>
  </si>
  <si>
    <t xml:space="preserve">centro@alccs.gob.ve
</t>
  </si>
  <si>
    <t>Almacenadora Integral Portuaria C.A.</t>
  </si>
  <si>
    <t>Almacenamiento y resguardo de mercancía</t>
  </si>
  <si>
    <t>Almacenamiento y resguardo de bienes</t>
  </si>
  <si>
    <t xml:space="preserve"> Prolongación Av. Bolívar Sur, L Local SN, Sector Guaranao, Punto Fijo, estado Falcón</t>
  </si>
  <si>
    <t>Carirubana</t>
  </si>
  <si>
    <t>100%  estatal</t>
  </si>
  <si>
    <t>Almacenadora Matriz Carabobo, C.A. (Almaca)</t>
  </si>
  <si>
    <t>Logística</t>
  </si>
  <si>
    <t>Almacenaje</t>
  </si>
  <si>
    <t>Administrar, conservar, acondicionar y desarrollar el conjunto de actividades propias y conexas de
almacenaje y depósitos aduanales, sistema de vigilancia, clasificación, administración y responsabilidad con respecto a la entrada y salida de las mercancías.</t>
  </si>
  <si>
    <t xml:space="preserve">Empresa almacenedora de productos </t>
  </si>
  <si>
    <t xml:space="preserve">Urb. El Viñedo, Av. Carlos Sanda, Edif. Torre H, Piso PH, Municipio
Valencia, Estado Carabobo </t>
  </si>
  <si>
    <t>Presidenta: Jumira Ramírez R.; directora: Florangel Castillo; director: Lino Pérez; directora Lurvys Bolívar; directora: Nathalie Lucchetty</t>
  </si>
  <si>
    <t>https://twitter.com/almacacarabobo?lang=es
http://sgg.carabobo.gob.ve/gaceta/GACETANro8183.pdf</t>
  </si>
  <si>
    <t>Almacenadora Puerto Cabello, C.A.</t>
  </si>
  <si>
    <t>Almacenamiento y comercialización de bienes</t>
  </si>
  <si>
    <t>Esta empresa, filial de Almacenadora Caracas, C.A., fue fundada en 1952, con sede en Puerto Cabello,  estado Carabobo.  En 2011, fue expropiada por el gobierno de Hugo Chávez. 
El 29 de marzo de 2011 mediante  Decreto N° 8.132 se adscribe al Ministerio del Poder Popular para el Comercio la empresa Almacenadora Caracas, C.A. y sus filiales.  En 2011, fue expropiada por el gobierno de Hugo Chávez. 
Estuvo adscrita al Ministerio del Poder Popular para Industrias Básicas, Estratégicas y Socialista.
En el Decreto extraordinario N° 6.382 del 15 de junio de 2018 se modifica la denominación del Ministerio del Poder Popular para Industrias Básicas, Estratégicas y Socialistas, por la de Ministerio del Poder Popular de Industrias y Producción Nacional, esta empresa aparece adscrita al Ministerio del Poder Popular de Industrias y Producción Nacional.</t>
  </si>
  <si>
    <t xml:space="preserve">
Avenida la Paz Terrenos “cumboto” Frente al Comando Policial , Av. Salom
Puerto Cabello. Telfs. 0242-3645426 0242-3647426</t>
  </si>
  <si>
    <t>Puerto Cabello</t>
  </si>
  <si>
    <t xml:space="preserve">almacenadoraventascatia@gmail.com </t>
  </si>
  <si>
    <t>Almacenes y Transportes Cerealeros A.T.C., C.A.</t>
  </si>
  <si>
    <t>Transporte terrestre y alamacenamiento</t>
  </si>
  <si>
    <t xml:space="preserve">Prestar Servicios de Almacenaje y Transporte en general de mercancías nacionales o de cualquier clase en tránsito o por nacionaliza, así como  todo tipo de cereales, semillas, frutos o productos agrícolas industrializados o no, conservación y guarda de bienes muebles; y  mercancía extranjera </t>
  </si>
  <si>
    <t>Servicios de almacenamiento y transporte de alimentos</t>
  </si>
  <si>
    <t>La Empresa ATC, ALMACENES Y TRANSPORTE CEREALEROS C.A fue una empresa mercantil debidamente constituida como Compañía Anónima e inscrita en el Registro Mercantil el 06) de diciembre de 2.000. La empresa empezó operaciones con un capital de 1.000,00 Bsf y en diciembre del año 2000 incrementó a Bs. 100.000.000,00, y ubicó sus operaciones mercantiles en el Estado Portuguesa. En el  2012 tenía 600 personas empleadas.
Almacenes y Transportes Cerealeros ATC, C.A. es una empresa de transporte socialista con sede en el estado Portuguesa, que forma parte de las instituciones del Estado desde 2009, cuando  Hugo Chávez, intervino la misma, entregándola a sus trabajadores. Esta empresa fue propiedad de RICARDO FERNÁNDEZ BARRUECOS, quien fue arrestado en Venezuela por una variedad de cargos, incluyendo apropiación de fondos, en conexión con la absorción, debido a problemas de liquidez, de los cuatro bancos adquiridos por Fernández. Él todavía se mantiene bajo custodia.
El 22 de diciembre de 2009, el gobierno nombra como administradores a Haischel Escorche, Domingo Antonio Ruíz Castro, Pedro Luís Malaver Ruíz y Adriana Táriba Lira,
En el año 2013, Iván Gil afirmó que ATC sería administrada por sus trabajadores y el Ministerio para la Agricultura y Tierras (MAT).</t>
  </si>
  <si>
    <t>Logistica Casa (LOGICASA), S.A.</t>
  </si>
  <si>
    <t>Avenida Los Agricultores, diagonal al monumento La Espiga, sector Bella Vista II, antiguo edificio Profinca, Acarigua.</t>
  </si>
  <si>
    <t>Páez</t>
  </si>
  <si>
    <t>Portuguesa</t>
  </si>
  <si>
    <t>1.000,00 Bsf</t>
  </si>
  <si>
    <r>
      <rPr>
        <sz val="12"/>
        <color theme="1"/>
        <rFont val="Calibri"/>
      </rPr>
      <t xml:space="preserve">Según la Providencia Nº ONCDOFT-SEB-011-2019 publicada en la Gaceta Oficial No. 41.729 del 2 de octubre de 2019, se designó a  Rubén de Jesús Pirela Rodríguez </t>
    </r>
    <r>
      <rPr>
        <b/>
        <sz val="12"/>
        <color theme="1"/>
        <rFont val="Calibri"/>
      </rPr>
      <t>Presidente</t>
    </r>
    <r>
      <rPr>
        <sz val="12"/>
        <color theme="1"/>
        <rFont val="Calibri"/>
      </rPr>
      <t>; Luis Fermín Lizárraga Scott Vicepresidente y José Hernando Silva Parra Director, como Administradores Especiales de la Sociedad Mercantil Almacenes y Transportes Cerealeros A.T.C., C.A.</t>
    </r>
  </si>
  <si>
    <t>El coronel Rubén de Jesús Pirela Rodríguez, ha sido director (e) de la Red Nacional Antidrogas, Coordinador Nacional de los Comisionados y Comisionadas responsables de los Comandos Estadales de Integración de la Gran Misión A Toda Vida Venezuela y ecretario de Desarrollo Económico de la Gobernación del estado Portuguesa</t>
  </si>
  <si>
    <t>Inscrita para su reconocimiento ante el Registro Mercantil Quinto de la Circunscripción Judicial del Estado Miranda, en Caracas,  en fecha Primero (06) de diciembre de 2.000, quedando inscrita en el Registro de Comercio, bajo el No. 22, Tomo 487 Qt</t>
  </si>
  <si>
    <t>Misión Alimentación</t>
  </si>
  <si>
    <r>
      <rPr>
        <sz val="12"/>
        <color theme="1"/>
        <rFont val="Calibri"/>
      </rPr>
      <t xml:space="preserve">Microjuris
La Fuerza Armada venezolana tiene luz propia en la corrupción (https://transparencia.org.ve/wp-content/uploads/2018/06/La-Fuerza-Armada-Venezolana-tiene-luz-propia-en-la-corrupci%C3%B3n.pdf)
https://transparencia.org.ve/wp-content/uploads/2020/10/Los-militares-y-su-rol-en-las-Empresas-Propiedad-del-Estado.pdf
</t>
    </r>
    <r>
      <rPr>
        <sz val="12"/>
        <color rgb="FF000000"/>
        <rFont val="Calibri"/>
      </rPr>
      <t>https://transparencia.org.ve/wp-content/uploads/2020/07/III-PODER-MILITAR-CRIMEN-Y-CORRUPCIOON.pdf</t>
    </r>
  </si>
  <si>
    <t>Aluminio de Venezuela, C.A. (ALVEN)</t>
  </si>
  <si>
    <t>Tiene como objetivos la producción, procesamiento, transformación especializada y distribución de aluminio en forma de perfiles para su uso en la construcción y como insumo para otras industrias, es decir; la fundición, corte, extrusión, horneado, acabado, carpintería metálica y fabricación de perfiles de aluminio en general</t>
  </si>
  <si>
    <t>Perfiles de Aluminio</t>
  </si>
  <si>
    <t>El 19 de diciembre de 2010, el presidente de la Estatal, Hugo Chávez, anunció la expropiación de la empresas Aluminios de Venezuela (Alven), y el 21 del mismo año firmó el decreto de adquisición forzosa.
Estuvo adscrita al Ministerio del Poder Popular de  Industrias Básicas, Estratégicas y Socialistas. Por el Decreto extraordinario N° 6.382 del 15 de junio de 2018 se  modifica la denominación del Ministerio del Poder Popular para Industrias Básicas, Estratégicas y Socialistas, por la de Ministerio del Poder Popular de Industrias y Producción Nacional.</t>
  </si>
  <si>
    <t>Empresa operativa, se confirmó telefónicamente. Funciona con baja capacidad de producción por falta de insumos</t>
  </si>
  <si>
    <t>Avenida Ricaurte, Zona Industrial Soco, La Victoria. Telf: 02443222211</t>
  </si>
  <si>
    <t>José Félix Ribas</t>
  </si>
  <si>
    <t>Según la última información obtenida, en Gaceta Oficial del 40.238, del 28 de agosto de 2013,  se designó la Junta Administradora Temporal dentro de la sociedad mercantil “Aluminio de Venezuela, C. A. (ALVEN),”  y la Junta Administradora Temporal dentro de la sociedad mercantil “Aluminio de Barquisimeto, C. A. (ALBARCA),” de la siguiente manera, Omairee Duque Nogales, Presidenta; José Eustiquio González Vásquez, José Antonio Muñoz Griman, Alexander José Rodriguez Ybarra y  Danny José Jauregui Aleman, Miembros</t>
  </si>
  <si>
    <t>Omairee Duque Nogales fue nombrada también miembro suplente de la Junta Directiva de la sociedad mercantil Impresos Venezolanos, S.A</t>
  </si>
  <si>
    <t>Registro Mercantil de la Circunscripción Judicial del Distrito Federal y Estado Miranda, en fecha 30 de agosto de 1951, bajo el Nº: 712, Tomo 3D</t>
  </si>
  <si>
    <t>Sin información, aunque aparentemente trabajan en alianza con ALBARCA</t>
  </si>
  <si>
    <t>Misión Vivienda</t>
  </si>
  <si>
    <r>
      <rPr>
        <sz val="12"/>
        <color theme="1"/>
        <rFont val="Calibri"/>
      </rPr>
      <t xml:space="preserve">Microjuris
</t>
    </r>
    <r>
      <rPr>
        <sz val="12"/>
        <color rgb="FF000000"/>
        <rFont val="Calibri"/>
      </rPr>
      <t>https://vendata.org/site/consultas/gaceta_detalle.php?id=194670&amp;ga=41195&amp;ci=&amp;ti=&amp;po=&amp;en=&amp;or=&amp;s1=&amp;s2=&amp;s3=&amp;s4=&amp;s5=&amp;s6=&amp;s7=&amp;s8=&amp;fg=&amp;fm=&amp;pa=&amp;fu=</t>
    </r>
  </si>
  <si>
    <t>Aluminios de Barquisimeto, C.A. (ALBARCA)</t>
  </si>
  <si>
    <t xml:space="preserve">Producir perfiles de aluminio para la construcción de viviendas y del sector automotriz </t>
  </si>
  <si>
    <t xml:space="preserve"> Perfiles de Aluminios para el Área de Construcción de Viviendas y el Sector Automotriz </t>
  </si>
  <si>
    <t>Con una experiencia de más de 38 años. Fue formalmente expropiada el lunes 18 de agosto, publicado en Gaceta Oficial el decreto 8.407, mediante el cual se afectaron  los bienes muebles, inmuebles y bienhechurías  para la ejecución de la obra Consolidación de la Capacidad Industrial del Sector Público en la Fabricación de Perfiles de Aluminios para el Área de Construcción de Viviendas y el Sector Automotriz Necesarios para el Pueblo Venezolano. 
Los bienes expropiados pasaron  libres de gravamen o limitaciones al patrimonio de la nación por órgano del Ministerio de Ciencia, Tecnología e Industrias Intermedias. 
Estuvo adscrita al Ministerio del Poder Popular de  Industrias Básicas, Estratégicas y Socialistas. Por el Decreto extraordinario N° 6.382 del 15 de junio de 2018 se  modifica la denominación del Ministerio del Poder Popular para Industrias Básicas, Estratégicas y Socialistas, por la de Ministerio del Poder Popular de Industrias y Producción Nacional.</t>
  </si>
  <si>
    <t>Empresa operativa, se confirmó telefónicamente</t>
  </si>
  <si>
    <t xml:space="preserve"> Carrera 3 entre calles 4 y 6, Parcelas 56 y 57, Zona Industrial 2, Barquisimeto. Telf: 0251-2692622</t>
  </si>
  <si>
    <r>
      <rPr>
        <sz val="12"/>
        <color theme="1"/>
        <rFont val="Calibri"/>
      </rPr>
      <t xml:space="preserve">En Gaceta Oficial del 40.238, del 28 de agosto de 2013,  se designa la Junta Administradora Temporal dentro de la sociedad mercantil “Aluminio de Venezuela, C. A. (ALVEN),”  y la Junta Administradora Temporal dentro de la sociedad mercantil “Aluminio de Barquisimeto, C. A. (ALBARCA),” de la siguiente manera, Omairee Duque Nogales, </t>
    </r>
    <r>
      <rPr>
        <b/>
        <sz val="12"/>
        <color theme="1"/>
        <rFont val="Calibri"/>
      </rPr>
      <t>Presidenta</t>
    </r>
    <r>
      <rPr>
        <sz val="12"/>
        <color theme="1"/>
        <rFont val="Calibri"/>
      </rPr>
      <t>; José Eustiquio González Vásquez, José Antonio Muñoz Griman, Alexander José Rodriguez Ybarra y  Danny José Jauregui Aleman, Miembros</t>
    </r>
  </si>
  <si>
    <t xml:space="preserve">Aluminios La Victoria S.A. </t>
  </si>
  <si>
    <t>El objetivo de esta empresa es  la fabricación, transformación, producción, fundición, compra, venta, importación y exportación de aluminio puro o cualquiera de sus aleaciones relacionadas con la industria del aluminio.</t>
  </si>
  <si>
    <t>El presidente Nicolás Maduro autorizó mediante decreto a la Corporación de Industrias Intermedias (Corpivensa) para que constituir la empresa del Estado Aluminios La Victoria, que estuvuvo adscrita al Ministerio de Industrias, el día 1 de marzo de 2013, la cual fue creada con la intención de sustituir a la expropiada ALVENCA
Aluminios La Victoria es la séptima empresa del Estado que el presidente Maduro autorizó a Corpivensa a constituir.  Esta empresa sería el nuevo nombre de ALVENCA. 
Estuvo adscrita al Ministerio del Poder Popular para Industrias Básicas, Estratégicas y Socialista.
En el Decreto extraordinario N° 6.382 del 15 de junio de 2018 se modifica la denominación del Ministerio del Poder Popular para Industrias Básicas, Estratégicas y Socialistas, por la de Ministerio del Poder Popular de Industrias y Producción Nacional, esta empresa aparece adscrita al Ministerio del Poder Popular de Industrias y Producción Nacional.</t>
  </si>
  <si>
    <t>Esta empresa sería el nuevo nombre de ALVEN C.A., están esperando que el gobierno decida. En conversación telefónica informaron que no conocen su estatus</t>
  </si>
  <si>
    <t>El capital social de la sociedad mercantil Aluminios La Victoria, S.A., sería suscrito y pagado en un cien por ciento (100%) por la Corporación de Industrias Intermedias de Venezuela S.A. (Corpivensa)</t>
  </si>
  <si>
    <t>Información obtenidad vía telefónica
https://www.aporrea.org/actualidad/n226077.html
http://www.patriagrande.com.ve/paises/venezuela/autorizan-creacion-empresa-estado-aluminios-victoria-s-a/</t>
  </si>
  <si>
    <t>Apalsa Marítima, S.A.</t>
  </si>
  <si>
    <t>Comercialización y transporte marítimo</t>
  </si>
  <si>
    <t xml:space="preserve">Sus objetivos principales son:
Mercadear y comercializar petróleo y sus productos derivados y trading de los mismos, incluyendo: la adquisición, posesión y administración de buques tanqueros; fletamento de buques cargueros; y charteo, cargamento y embarque de sus propios buques tanqueros, buques alquilados o buques de terceros.
Ejercer como agencia naviera
Llevar a cabo el fletamento, almacenamiento y transferencias comerciales de importación, exportación y tránsito de productos, productos  de terceros y proveer servicios complementarios dentro y fuera de los puertos.
Desarrollar todas la s actividades en los términos más amplios rellacionados a lo anterior, pero no limitados a administrar servir como trader para otras empresas con objetivos similares.
 </t>
  </si>
  <si>
    <t>Comercialización y transporte marítimos de petróleo y sus productos derivados</t>
  </si>
  <si>
    <t>Alba tiene ocho offshore en Panamá y así reduce impuestos en El Salvador (https://www.elfaro.net/es/201604/el_salvador/18388/Alba-tiene-ocho-offshore-en-Panam%C3%A1-y-as%C3%AD-reduce-impuestos-en-El-Salvador.htm)
Merino, con vínculos ‘oscuros' en Panamá (https://www.laestrella.com.pa/nacional/politica/170628/merino-panama-oscuros-vinculos)
Gobierno salvadoreño desestima acusaciones de EEUU contra José Luis Merino (https://www.maibortpetit.info/2017/09/gobierno-salvadoreno-desestima.html)</t>
  </si>
  <si>
    <t>https://opencorporates.com/companies/pa/785545
Apalsa Marítima - El Faro</t>
  </si>
  <si>
    <t>APES INC, S.A.</t>
  </si>
  <si>
    <t>Llevar a cabo cualesquiera negocios lícitos</t>
  </si>
  <si>
    <t xml:space="preserve">Subsidiaria oficial de Alba Petróleos de El Salvador (Albapes), empresa que ha ejecutado el convenio de Petrocaribe en El Salvador. Ha sido receptora de casi US$150 millones desde Albapes. La manejan figuras del entorno de José Luis Merino, líder político del Frente Farabundo Martí para la Liberación Nacional (FMLN), partido de gobierno en El Salvador. Merino es el nexo con el gobierno venezolano para la ejecución del convenio Petrocaribe y es investigado en Estados Unidos por lavado de dinero
El 8 de septiembre de 2008, tres mandatarios locales del FMLN, directivos en ese momento de Alba Petróleos de El Salvador, viajaron a Panamá para ser nombrados directivos de Apes Inc.,  el “Diablito” Ruiz era presidente de Alba Petróleos en El Salvador, y presidente de Apes Inc., en Panamá. El balance de Alba Petróleos inscrito en el Registro de Comercio detalla que Apes Inc. recibió en sus primeros cinco meses de vida un préstamo de 750 mil 966 dólares. Eso significa que Alba Petróleos, la empresa que presidía El Diablito Ruiz, le prestó más de medio millón de dólares a la panameña Apes Inc., empresa que también presidía El Diablito Ruiz. En Panamá, Apes Inc. puede hacer lo que quiera con los 750 mil 966 dólares. Aunque el dinero proviene de una empresa semipública, allí no está sujeto de ningún control por parte de la Corte de Cuentas de la República.
En el año 2009, la izquierda ganó por primera vez una elección presidencial en El Salvador. Ese año, 2009, el monto de los préstamos de Alba Petróleos para Apes Inc aumentaron casi diez veces: a siete millones 551 mil 786 dólares. En 2010, los préstamos de Alba Petróleos a la panameña Apes Inc. casi se triplicaron. De 7.5 millones de dólares, el préstamo aumentó a 25 millones 893 mil 661 dólares.
Desde el año 2019, Apes Inc.  tiene la “Imposibilidad para iniciar procesos legales, realizar negocios o disponer de sus activos”,   tiene un plazo máximo de dos años para nombrar agente residente, abogados panameños, de lo contrario serán disueltas completamente, según la ley de ese país. </t>
  </si>
  <si>
    <t>Tres alcaldes invierten en Panamá (https://www.connectas.org/tres-alcaldes-invierten-en-panama/)
Alba Petróleos envió $165.9 millones a Panamá (https://www.connectas.org/alba-165-9-millones-a-panama/)
Panamá cerró dos cuentas bancarias a Apes Inc, una offshore panameña que, entre el 2008 y 2014, recibió préstamos de Alba Petróleos por $144,287,971. (https://m.facebook.com/elfaronet/posts/2540736155979411)
Alba tiene ocho offshore en Panamá y así reduce impuestos en El Salvador (https://www.elfaro.net/es/201604/el_salvador/18388/Alba-tiene-ocho-offshore-en-Panam%C3%A1-y-as%C3%AD-reduce-impuestos-en-El-Salvador.htm)</t>
  </si>
  <si>
    <t>https://www.connectas.org/tres-alcaldes-invierten-en-panama/
 https://www.connectas.org/especiales/petrofraude/el-desvio-de-los-petrodolares.html</t>
  </si>
  <si>
    <t>APPM Ltda</t>
  </si>
  <si>
    <t>Principales Actividades: Puertos y Operaciones Portuarias
Actividades Secundarias: Comerciantes al por Mayor de Alimentos Congelados Envasados, Comerciantes al por mayor de aves y productos avícolas, Comerciantes al por mayor de ganado y  Comerciantes al por mayor de otras materias primas de productos agrícolas</t>
  </si>
  <si>
    <t>Empresa operativa. En el documento "Reestructuración integral de PDVSA y simplificación de su estructura" de marzo de 2020 aparece como empresa filial de PDVSA Argentina, S.A. y está en la lista de las emprewsas que PDVSA se plantea eliminar o vender</t>
  </si>
  <si>
    <t>RIO PARAGUAI SN, TERMINAL PORTUARIO, CENTRO, PORTO MURTINHO (79280000), Mato Grosso do Sul, Brasil</t>
  </si>
  <si>
    <t xml:space="preserve">Ministerio del Poder Popular de Petróleo 
PDVSA
PDVSA América
PDVSA Argentina S.A.
</t>
  </si>
  <si>
    <t>https://www.emis.com/php/company-profile/BR/Appm-Agencia_Portuaria_de_Porto_Murtinho_Ltda_en_5758526.html</t>
  </si>
  <si>
    <t>Apurinoco, S.A.</t>
  </si>
  <si>
    <t>Transporte acuático y terrestre</t>
  </si>
  <si>
    <t>La empresa tendrá por objeto la prestación de servicio de transporte fluvial, lacustre, marítimo y terrestre regional, nacional e internacional para transportar productos y maquinaria agrícola, insumos, materias primas y productos procesados, entre otros, con el objeto de potenciar la defensa integral del país y alcanzar la soberanía alimentaria.</t>
  </si>
  <si>
    <t>La Presidencia de la Estatal autorizó al Instituto Nacional de Desarrollo Rural (INDER) constituir la empresa Apurinoco S.A., la cual estará bajo su control accionario y adscrita al Ministerio de Agricultura y Tierras (MAT).
La sociedad anónima Apurinoco funcionaría en el estado Apure y podrá abrir oficinas y sucursales, y podría  crear empresas filiales dentro y fuera de Venezuela, además de participar en la constitución de consorcios dentro y fuera del país.
El capital social de Apurinoco estaría  dividido en acciones normativas y no convertibles al portador. Sería íntegramente suscrito y pagado por la Estatal Bolivariana de Venezuela a través del Inder.
La empresa estaría dirigida por la asamblea general de accionistas, administrada por un presidente, quien será el titular de Apurinoco; cuatro directores principales y cuatro suplementes, quienes serán de libre nombramiento y remoción del MAT.</t>
  </si>
  <si>
    <t>Empresa operativa, se desconoce su capacidad de producción actual</t>
  </si>
  <si>
    <t>Apure</t>
  </si>
  <si>
    <t>http://www.taurel.com/DescargarGaceta.aspx?idGaceta=32</t>
  </si>
  <si>
    <t>Café</t>
  </si>
  <si>
    <t xml:space="preserve">Empresa dedicada a la venta de café y alimentos </t>
  </si>
  <si>
    <t xml:space="preserve">Empresa operativa </t>
  </si>
  <si>
    <t>Calle El Canal, Maracay 2101, Aragua</t>
  </si>
  <si>
    <t>Gobernación de Aragua</t>
  </si>
  <si>
    <t>https://twitter.com/araguacafe?lang=es</t>
  </si>
  <si>
    <t>Aragua Gas, S. A.</t>
  </si>
  <si>
    <t xml:space="preserve">Distribución y venta de Gas doméstico </t>
  </si>
  <si>
    <t xml:space="preserve">Gestión y Venta de Gas doméstico </t>
  </si>
  <si>
    <t>Carabobo, 29, Maracay, Aragua</t>
  </si>
  <si>
    <t xml:space="preserve">El gobernador Marcos Torres reconoce las irregularidades en la distribución y venta de gas domestico, al ser un producto escaso (venta con sobreprecio), por lo tanto la situación que rodea la necesidad de la población por el producto se presta para su reventa (Díaz G. , 2021). (https://cronica.uno/gobernacion-de-aragua-prohibe-venta-de-gas-domestico-en-dolares/)
</t>
  </si>
  <si>
    <t xml:space="preserve">https://cronica.uno/distribucion-y-venta-de-gas-domestico-pasa-a-manos-de-la-gobernacion-de-aragua/  
http://ciudadmcy.info.ve/?p=58092 </t>
  </si>
  <si>
    <t>Automotriz</t>
  </si>
  <si>
    <t>Empresa de ensamblaje de motocicletas</t>
  </si>
  <si>
    <t xml:space="preserve">No operativa </t>
  </si>
  <si>
    <t>Zona industrial San Vicente, Maracay</t>
  </si>
  <si>
    <t xml:space="preserve"> 51% de la Gobernación y 49%, del sector privado</t>
  </si>
  <si>
    <t>http://www.radiomundial.com.ve/article/empresas-mixtas-arag%C3%BCenas-apuntan-hacia-la-exportaci%C3%B3n</t>
  </si>
  <si>
    <t>Minerales no metálicos</t>
  </si>
  <si>
    <t>Empresa de explotación, procesamiento y comercialización de minerales no metálicos en el estado Aragua.</t>
  </si>
  <si>
    <t xml:space="preserve">Avenida El Canal, Edificio Hotel de Golf, Urbanización Cantarrana, Maracay </t>
  </si>
  <si>
    <t>Registro Mercantil Primero de la Circunscripción Judicial del Estado Aragua, en fecha 20 de noviembre de 2013, bajo el Nº 20. Tomo 132-A</t>
  </si>
  <si>
    <t xml:space="preserve">Aramica Aragua Minas y Canteras vino a sustituir a la empresa Aragueña de Minas MINARSA, S.A., liquidada bajo el art. 340 del Código de Comercio. Inmersa en actos de corrupción, el hermano del gobernador Gerardo Isea, se cometieron irregularidades con obras de gran envergadura que se encuentran inconclusas (malversación, peculado).  </t>
  </si>
  <si>
    <t>https://aramicaminas.com.ve/la-empresa/</t>
  </si>
  <si>
    <t>Alfarería</t>
  </si>
  <si>
    <t>Objeto de incorporar una producción de ladrillos y otros productos de arcilla para la construcción</t>
  </si>
  <si>
    <t>Ladrillos y otros productos de arcilla para la construcción</t>
  </si>
  <si>
    <t>El 27-03-12, como parte de las políticas de avance de la Gran Misión Vivienda Venezuela (GMVV) en Portuguesa, el Gobernador del estado Wilmar Castro Soteldo, lanza el proyecto Arcillas de Portuguesa, con el objeto de incorporar una producción de ladrillos y otros productos para la construcción que equivalen a mil 300 viviendas mensuales.
El 28 de enero de 2013, Wilmar Castro manifestó que el Gobierno Socialista de Portuguesa estableció una alianza estratégica con la Comercializadora Internacional la Gran Colombia, en virtud de disponer de una empresa alfarera de planta de arcilla que se establecerá en San Genaro de Boconoíto, la cual servirá para la exportación de bloques, tejas, ladrillos en todas sus extensiones y de insumos de arcilla para los demás estados.
“Esta planta que se instalará, posee dos líneas de producción, las cuales comprenden dos grandes hornos de secado y dos de cocción de ladrillo, para elaborar teja plana, ya que tiene mayor cobertura y estéticamente es hermosa, además que la capacidad de producción a través de estas dos líneas, será de  23 millones 770 mil piezas de arcilla al año”, dijo.
El Gobernador reseñó que dicha empresa se llamará Arcillas de Portuguesa, que nace de una alianza estratégica entre Pdvsa Industrial, la Gobernación del estado a través de Esomep y un 10% de la Empresa Comercializadora Internacional la Gran Colombia</t>
  </si>
  <si>
    <t>Aparece primero como un Programa de  la Gobernación de Portuguesa,  y luego como una empresa. No se pudo comprobar su operatividad. Supuestamente está relacionada con la Empresa Socialista Minera de Portuguesa (ESOMEP), S.A., con la cual no se pudo establecer contacto vía telefónica, la Gobernación no dio información</t>
  </si>
  <si>
    <t>Troncal 4,  Portuguesa</t>
  </si>
  <si>
    <t>Gobernación de Portuguesa</t>
  </si>
  <si>
    <t xml:space="preserve">Gran Misión Vivienda Venezuela </t>
  </si>
  <si>
    <t>https://www.portuguesa.gob.ve/</t>
  </si>
  <si>
    <t>Arrendadora Empresarial, C.A.  (ANFICO)</t>
  </si>
  <si>
    <t>Instituciones financieras</t>
  </si>
  <si>
    <t>Arrendamiento financiero para las pequeñas y medianas industrias</t>
  </si>
  <si>
    <t>Financiamiento de activos</t>
  </si>
  <si>
    <t>Arrendadora  Empresarial,  C.A. ANFICO,  antes llamada Arrendadora Financiera Corpoindustria, filial del  Instituto  Nacional de Desarrollo de la Pequeña y Mediana Industria INAPYMI. Anteriormente esta empresa fue creada por CORPOINDUSTRIA,  organismo que fue cerrado el 26 de abril de 1999, segun gaceta oficial No.  36687.
Estuvo adscrita al Ministerio del Poder Popular de  Industrias Básicas, Estratégicas y Socialistas. Por el Decreto extraordinario N° 6.382 del 15 de junio de 2018 se  modifica la denominación del Ministerio del Poder Popular para Industrias Básicas, Estratégicas y Socialistas, por la de Ministerio del Poder Popular de Industrias y Producción Nacional.</t>
  </si>
  <si>
    <t>Empresa no operativa  Esta empresa fue disuelta  el 29 de junio de 2011, según Gaceta Oficial No  39724</t>
  </si>
  <si>
    <t>Av. 19 de Abril, con Las Delicias, Edif. Los Chaguaramos, Frente a la Plaza de la Cultura, Las Delicias, Maracay</t>
  </si>
  <si>
    <t>Atanasio Girardot</t>
  </si>
  <si>
    <t>Inapymi y Ministerio del Poder Popular para la Industria</t>
  </si>
  <si>
    <t>Arrendamiento de Locales Comerciales S.A. (ARACOI, S.A.)</t>
  </si>
  <si>
    <t>Servicios inmobiliarios</t>
  </si>
  <si>
    <t>Aracoi,  S.A,  constituye  una  empresa  filial  no  eléctrica  de CORPOELEC dedicada a la adquisición, enajenación, y arrendamiento de terrenos y edificaciones y operaciones inmobiliarias; a la promoción, financiamiento, desarrollo de cualquier clase de de actividad y operaciones immobiliarias , a ña celebracion y cumplimiento de toda clase de contratos de bienes muebles e inmuebles</t>
  </si>
  <si>
    <t>Terrenos, locales comerciales, y bienes mueble</t>
  </si>
  <si>
    <t>Empresa filial de CORPOELEC, empresa adscrita al Ministerio del Poder Popular para la Energia Eléctrica.  ARACOI, S.A. fue creada por CALEY, empresa eléctrica privada del grupo Electricidad de Caracas en 1963 y que posteriormente fue estatizada e integrada a CORPOELEC en 2007. El 2 de Mayo de 2007 el presidente Hugo Chávez dicta el  Decreto con rango, valor y fuerza Ley Orgánica de Reorganización del Sector Eléctrico que crea la sociedad anónima Corporación Eléctrica Nacional S.A.</t>
  </si>
  <si>
    <t>Centro Comercial Aracoi,  San Felipe, Yaracuy. 0242-3647426</t>
  </si>
  <si>
    <t xml:space="preserve">San Felipe </t>
  </si>
  <si>
    <t>Ministerio del Poder Popular para la Energía Eléctrica / CORPOELEC</t>
  </si>
  <si>
    <t>Vialidad</t>
  </si>
  <si>
    <t>Asfaltado de calles y avenidas dentro de la entidad</t>
  </si>
  <si>
    <t>Av. Río Negro, frente a la Plaza Bolívar, Edif. Gobernación del Estado Amazonas, Puerto Ayacucho, estado Amazonas</t>
  </si>
  <si>
    <t>http://www.radiante957fm.com.ve/sitio/247-toneladas-de-asfalto-son-colocadas-en-la-carretera-nacional-pijiguao-el-burro/
https://wakanoticias.com/politica/asfalto-y-pavimentos-amazonas-retoma-la-obra-de-rehabilitacion-del-tramo-el-burro-y-pijiguaos.html</t>
  </si>
  <si>
    <t>Asientos Venezolanos  S.A. (ASIVENCA)</t>
  </si>
  <si>
    <t>Manufacturar juegos de asientos automotrices, paneles de puerta, porta triángulos de seguridad, porta herramientas, forros y moldeados de polurietanos para asientos.</t>
  </si>
  <si>
    <t>Juegos de asientos automotrices, panales de puertas, portatriángulo, porta-herramientas, forros y moldeados de poliuretano para asientos</t>
  </si>
  <si>
    <t>Mediante el decreto número 7.699, publicado en la Gaceta Oficial número 39.520, de fecha 29 de septiembre de 2010, se ordena la adquisición forzosa de los bienes muebles, inmuebles y bienhechurías que sirven para el funcionamiento de la sociedad mercantil Autoseat de Venezuela, en el complejo industrial Los Guayos y Guacara, en el estado Carabobo.
El 12 de marzo de 2013, la Presidencia de la Estatal mediante Decreto autorizó a la Corporación de Industrias Intermedias de Venezuela, S.A. (CORPIVENSA), para que procediera  a la constitución de una empresa del Estado, bajo la forma de sociedad anónima, que estaría bajo su control accionario, y adscrita al Ministerio del Poder Popular para Industrias, la cual se denominaría «Asientos Venezolanos, S.A. (ASIVENCA), con lo cual Autoseat de Venezuela pasa a ser ASIVENCA.
Hoy en día depende de la Corporación Socialista del Sector Automotor, según Gaceta Oficial No. 40.801 del 2-12-2015.
Estuvo adscrita al Ministerio del Poder Popular para Industrias Básicas, Estratégicas y Socialista.
En el Decreto extraordinario N° 6.382 del 15 de junio de 2018 se modifica la denominación del Ministerio del Poder Popular para Industrias Básicas, Estratégicas y Socialistas, por la de Ministerio del Poder Popular de Industrias y Producción Nacional, esta empresa aparece adscrita al Ministerio del Poder Popular de Industrias y Producción Nacional.</t>
  </si>
  <si>
    <t>Empresa operativa según twitter</t>
  </si>
  <si>
    <t>Carretera nacional Guacara vía los Guayos, pasando por la urbanización Paraparal, diagonal al hotel Las Cabañas, frente a federal Mogul de Venezuela (cerca de Unión Química S.A. y barrio Las Garcitas).</t>
  </si>
  <si>
    <t>Guacara</t>
  </si>
  <si>
    <r>
      <rPr>
        <sz val="12"/>
        <color theme="1"/>
        <rFont val="Calibri"/>
      </rPr>
      <t xml:space="preserve">La última información obtenida que el </t>
    </r>
    <r>
      <rPr>
        <b/>
        <sz val="12"/>
        <color theme="1"/>
        <rFont val="Calibri"/>
      </rPr>
      <t xml:space="preserve">Presidente </t>
    </r>
    <r>
      <rPr>
        <sz val="12"/>
        <color theme="1"/>
        <rFont val="Calibri"/>
      </rPr>
      <t>es: Gabriel Henríquez (https://www.conelmazodando.com.ve/)</t>
    </r>
  </si>
  <si>
    <r>
      <rPr>
        <sz val="12"/>
        <color theme="1"/>
        <rFont val="Calibri"/>
      </rPr>
      <t xml:space="preserve">Microjuris
</t>
    </r>
    <r>
      <rPr>
        <sz val="12"/>
        <color rgb="FF000000"/>
        <rFont val="Calibri"/>
      </rPr>
      <t>https://www.conelmazodando.com.ve/solo-en-revolucion-asivenca-distribuira-su-productos-en-tiendas-comunales-asientos</t>
    </r>
  </si>
  <si>
    <t>Construcción y reparación de embarcaciones</t>
  </si>
  <si>
    <t>Servicios de mantenimeinto y reparación de embarcaciones acuáticas</t>
  </si>
  <si>
    <t>Forma parte de las empresas de servicios petroleros expropiadas por el expresidente Hugo Chávez.
 El 11 de febrero de 2020 mediante el Decreto Nº 4.126,  se adscribe a la Empresa Diques y Astilleros Nacionales, C.A., (DIANCA), ente adscrito al Ministerio del Poder Popular para el Transporte, la Empresa Astillero Batalla Naval del Lago de Maracaibo. Este Decreto fue publicado en la Gaceta Nº 41.819.</t>
  </si>
  <si>
    <t>Zulia</t>
  </si>
  <si>
    <t>Empresa Diques y Astilleros Nacionales C.A. (Dianca) y el Ministerio del Poder Popular para el Transporte</t>
  </si>
  <si>
    <t>Está adscrita a la Empresa Diques y Astilleros Nacionales C.A. (Dianca)</t>
  </si>
  <si>
    <t>Protestan trabajadores del dique Batalla Naval del Lago (http://www.laverdad.com/economia/130638-protestan-trabajadores-del-dique-batalla-naval-del-lago.html)
¡OTRA ESTAFA GALÁCTICA! Muelles expropiados en el lago de Maracaibo: Corrupción chatarra miseria y desempleo (https://dolartoday.com/otra-estafa-galactica-muelles-expropiados-en-el-lago-de-maracaibo-corrupcion-chatarra-miseria-y-desempleo/)
DIANCA: DE INDUSTRIA PIONERA A CHATARRA NAVAL (https://www.entornointeligente.com/dianca-de-industria-pionera-a-chatarra-naval/)</t>
  </si>
  <si>
    <t>Astillero de Maracaibo y El Caribe (ASTIMARCA)</t>
  </si>
  <si>
    <t>Atender las embarcaciones del Instituto Nacional de Canalizaciones (INC)</t>
  </si>
  <si>
    <t>Reparaciones y construcción de pequeñas unidades navales, boyas, balizas, flotadores y otros medios flotantes</t>
  </si>
  <si>
    <r>
      <rPr>
        <sz val="12"/>
        <color theme="1"/>
        <rFont val="Calibri"/>
      </rPr>
      <t xml:space="preserve">El 12 de marzo de 2006, autoridades de Venezuela y Cuba firmaron el acta constitutiva y el acuerdo de accionistas de la empresa Astilleros Maracaibo y el Caribe (Astimarca). 
La firma del acta de constitución de esta empresa , según reseñó ABN, se efectuó entre el Instituto Nacional de Canalizaciones y la Sociedad Caribbean Drydock Company deCuba, para constituir una empresa mixta dedicada a la reparación de unidades marítimas y a la construcción de pequeñas naves.
La creación de la empresa se enmarcó en el acuerdo de cooperación binacional firmado entre Venezuela y Cuba en el 2000.
El 26 de  marzo de 2009 pasó a sertparte de la Corporación Socialista de Empresas de Servicios Públicos
En noviembre de 2011, en la Gaceta Oficial se aclara que el Ministerio de Transporte Acuático y Aéreo tiene adscritos el Instituto Autónomo Aeropuerto Internacional de Maiquetía (IAAIM), Sociedad Anónima Bolivariana de Aeropuertos (BA), Consorcio Venezolano de Industrias Aeronáuticas y Servicios Aéreos, S.A. (Conviasa), Instituto Nacional de los Espacios Acuáticos (INEA), Puertos del Litoral Central, S.A (PLCSA), Sociedad Anónima Bolivariana de Puertos (BP), Corporación Venezolana de Navegación, S.A, Puertos del Alba S.A, Corporación Socialista de Empresas de Servicios Públicos (CORPOSER) -Bolivariana de Gestión para la reparación y Construcción de Embarcaciones, Corporación Socialista de Empresas de Servicios Públicos (CORPOSER), </t>
    </r>
    <r>
      <rPr>
        <b/>
        <sz val="12"/>
        <color theme="1"/>
        <rFont val="Calibri"/>
      </rPr>
      <t>Astilleros de Maracaibo y del Caribe, S.A. (ASTIMARCA)</t>
    </r>
    <r>
      <rPr>
        <sz val="12"/>
        <color theme="1"/>
        <rFont val="Calibri"/>
      </rPr>
      <t>.
En el 2015 aparece como parte de la estructura de PDVSA Industrial</t>
    </r>
  </si>
  <si>
    <t>Muelle 7 en el terminal de La Salina</t>
  </si>
  <si>
    <t>Cabimas</t>
  </si>
  <si>
    <t>65 cubanos y 25 venezolanos en el 2008</t>
  </si>
  <si>
    <t xml:space="preserve">Registro Mercantil Primero de la Circunscripción Judicial del Estado Zulia, en fecha 24 de enero de 2007, bajo el Nro. 12, Tomo 5-A; </t>
  </si>
  <si>
    <t>PDVSA Industrial</t>
  </si>
  <si>
    <t>Demadas por asuntos laborales</t>
  </si>
  <si>
    <t>http://www.pdvsa.com/index.php?tpl=interface.sp/design/salaprensa/readnew.tpl.html&amp;newsid_obj_id=6999&amp;newsid_temas=1</t>
  </si>
  <si>
    <t>Servicios portuarios</t>
  </si>
  <si>
    <t>Empresa operativa, se desconoce su prestación de servicios</t>
  </si>
  <si>
    <t>Astilleros Navales Venezolanos, S.A. (ASTINAVE)</t>
  </si>
  <si>
    <t>Fabricar y reparar embarcaciones e infraestructura naval</t>
  </si>
  <si>
    <t>Construcción y mantenimiento de embarcaciones, plataformas e infraestructura naval</t>
  </si>
  <si>
    <t>La empresa ASTINAVE se constituyó el 15 de septiembre de 1977 con la finalidad de ejecutar construcciones y reparaciones navales. ASTINAVE inicia sus operaciones en 1989, en medio de una recesión de carácter mundial que afectó sus operaciones desde sus inicios. 
En el año 2008 fue adquirida por PDVSA Naval</t>
  </si>
  <si>
    <t>Operativa</t>
  </si>
  <si>
    <t>Punto Fijo, Sector Aurora de Santa Cruz de los Taques</t>
  </si>
  <si>
    <t>Los Taques</t>
  </si>
  <si>
    <r>
      <rPr>
        <b/>
        <sz val="12"/>
        <color theme="1"/>
        <rFont val="Calibri"/>
      </rPr>
      <t>Presidente</t>
    </r>
    <r>
      <rPr>
        <sz val="12"/>
        <color theme="1"/>
        <rFont val="Calibri"/>
      </rPr>
      <t>: Capitán de Navío Luis Castillo</t>
    </r>
  </si>
  <si>
    <t>El capitán de navío Luis Castillo es también presidente de Dianca</t>
  </si>
  <si>
    <t>Juzgado Segundo de Primera Instancia en lo Civil, Mercantil, Agrario, del Tránsito y del Trabajo de la Circunscripción Judicial del Estado Falcón, el 15 de septiembre de 1977, bajo el N° 4031, tomo 25</t>
  </si>
  <si>
    <t>Denuncian abandono y mal manejo en Astinave (https://elpais.com/diario/1988/08/03/economia/586562416_850215.html)
Compra en conjunto de un astillero en el estado Falcón, Astilleros Navales de Venezuela (ASTINAVE), operado por la empresa iraní Iranian Offshore Engineering and Construction Company (IOEC), sancionada por la Unión Europea en 2011 por estar involucrada en la construcción de una planta de uranio en Qom, Fordow. Sobre esta compra se ha hablado de sobreprecios (https://fuentelatina.org/el-futuro-de-las-relaciones-iran-venezuela/)
Denuncian abandono y mal manejo en Astinave (https://www.lavozdefalcon.info.ve/denuncian-abandono-mal-manejo-astinave/)
Chavismo convirtió en chatarra industria naval venezolana (https://miamidiario.com/rchavismo-convirtio-en-chatarra-industria-naval-venezolana/)</t>
  </si>
  <si>
    <r>
      <rPr>
        <sz val="12"/>
        <color theme="1"/>
        <rFont val="Calibri"/>
      </rPr>
      <t xml:space="preserve">www.astinave.com
http://www.eluniversal.com/noticias/venezuela/trabajadores-astilleros-navales-venezolanos-denuncian-maltrato-laboral_318389
http://www.eluniversal.com/noticias/venezuela/trabajadores-astilleros-navales-exigen-reestructuracion-gerencia_645229
La Fuerza Armada venezolana tiene luz propia en la corrupción (https://transparencia.org.ve/wp-content/uploads/2018/06/La-Fuerza-Armada-Venezolana-tiene-luz-propia-en-la-corrupci%C3%B3n.pdf)
https://transparencia.org.ve/wp-content/uploads/2020/10/Los-militares-y-su-rol-en-las-Empresas-Propiedad-del-Estado.pdf
</t>
    </r>
    <r>
      <rPr>
        <sz val="12"/>
        <color rgb="FF000000"/>
        <rFont val="Calibri"/>
      </rPr>
      <t>https://transparencia.org.ve/wp-content/uploads/2020/07/III-PODER-MILITAR-CRIMEN-Y-CORRUPCIOON.pdf</t>
    </r>
  </si>
  <si>
    <t>Irán</t>
  </si>
  <si>
    <t>Atlantic Pacific Logistic, S.A.</t>
  </si>
  <si>
    <t xml:space="preserve">Alba Petróleos comenzó a invertir en Panamá en 2008. El 8 de septiembre de ese año tres alcaldes del Frente Farabundo Martí para la Liberación Nacional (FMLN) crearon con un capital de 10 mil dólares Apes Inc., empresa que en sus primeros tres meses de operaciones recibió más de medio millón de dólares desde Alba Petróleos en El Salvador en concepto de préstamos. En los años siguientes, la empresa semipública salvadoreña también haría préstamos a otra empresa en Panamá ligada al FMLN: Atlantic Pacific Logistic. Para 2014, los préstamos de Alba Petróleos a estas dos empresas ascendían a 290.6 millones de dólares. De ese dinero, por estar radicadas en Panamá, estas empresas no pagan ni un centavo de impuestos. Ni renta ni IVA por sus operaciones o por la compra de cualquier bien o servicio. 
Desde el año 2019, Atlantic Pacific Logistic tiene la “Imposibilidad para iniciar procesos legales, realizar negocios o disponer de sus activos”,   tiene un plazo máximo de dos años para nombrar agente residente, abogados panameños, de lo contrario serán disueltas completamente, según la ley de ese país. </t>
  </si>
  <si>
    <t>https://www.elfaro.net/es/201604/el_salvador/18388/Alba-tiene-ocho-offshore-en-Panam%C3%A1-y-as%C3%AD-reduce-impuestos-en-El-Salvador.htm</t>
  </si>
  <si>
    <t>Auto Partes Lara, C.A. (Planta Camiones JAC)</t>
  </si>
  <si>
    <t xml:space="preserve">MISIÓN
Fabricar, comercializar y distribuir vehículos automotores de alta calidad, que satisfagan y superen las expectativas de nuestros clientes, creando valor a nuestros accionistas, estabilidad y beneficios a nuestros trabajadores, comunidades y socios comerciales.
 </t>
  </si>
  <si>
    <t>Camiones</t>
  </si>
  <si>
    <t>Anhui Jianghuai Automobile Co., Ltd., JAC Motors, es una empresa estatal china, creada hace más de 40 años en la provincia de Anhui, región central de la Estatal Popular China. Aunque en sus inicios se concentra en la producción de vehículos de transporte de carga, hoy en día JAC es una de las empresas automotrices más completas e importantes de China. .
JAC es una marca  que ya estuvo presente en el país de la mano de AutoCom de Venezuela, importador que por varios años se encargó de afianzar la firma.  En Venezuela JAC establece su presencia durante el año 2007 de la mano de Auto Partes Lara C.A. Posteriormente, en abril del 2011, el Estado venezolano firma un convenio con Auto Partes Lara C.A., autorizándola para ensamblar vehículos JAC. Por eso, se construye la Planta de Ensamblaje ubicada en Yaritagua, estado Yaracuy, que inicia sus operaciones a mediados de 2012, con una capacidad instalada para producir hasta 5.000 camiones por año en la fase 1 del proyecto.
Autopartes Lara,  C.A. es aliado comercial de BEL  
Según el Plan Nacional del Motor Industrial 2016-2020, Subsector Automotriz,, Auto Partes Lara, C.A. (Planta Camiones JAC) tiene una capacidad de 7.200 (1 turno de trabajo), 12.960 (2 turnos de trabajo), y 17.280 (3 turnos de trabajo),
Estuvo adscrita al Ministerio del Poder Popular de  Industrias Básicas, Estratégicas y Socialistas. Por el Decreto extraordinario N° 6.382 del 15 de junio de 2018 se  modifica la denominación del Ministerio del Poder Popular para Industrias Básicas, Estratégicas y Socialistas, por la de Ministerio del Poder Popular de Industrias y Producción Nacional.</t>
  </si>
  <si>
    <t xml:space="preserve">Empresa operativa. El proyecto presentado hace unos cuatro años a la consideración de las autoridades, solo vio la luz luego de que la parte privada accediera a constituir una empresa mixta, en la cual el Estado se queda con 51% de las acciones y el promotor del plan con el resto. Con capacidad para ensamblar 35 unidades al día, fuentes oficiales aseguraron que una vez alcanzada la plena producción, la marca podría asegurarse hasta 37% del mercado de camiones de carga media. 
</t>
  </si>
  <si>
    <t>Autopista Centro Occidental Cimarrón Andresote. Local S/N, Zona Industrial Las Canarias. Yaritagua, edo. Yaracuy.
Telfs.: (+58) (251) 269.14.21 269.05.23 / 269.07.32</t>
  </si>
  <si>
    <t>Peña</t>
  </si>
  <si>
    <t>Carlos Novoa
Director de la Unidad Comercial de Auto Partes Lara, C.A
Oscar Romero,
Gerente de Proyectos</t>
  </si>
  <si>
    <t>Creemos que se creó con el nombre de  Camiones Yaritagua C.A: En Decreto no. 449 del 1 de octubre de 2013, se estableció para su creación el capital social de esta empresa mixta estaría suscrito y pagado en 51% por la Corporación de Industrias Intermedias de Venezuela (CORPIVENSA) y 49% restantes por la sociedad mercantil ENSAMBLADORA ORIENTE  C.A.. Luego en Aviso Oficial publicado en la Gaceta Oficial Nº 408.684 del 14 de enero de 2014, se aclara que donde dice ENSAMBLADORA ORIENTE  C.A., debión decir AUTOPARTES LARA, C.A</t>
  </si>
  <si>
    <t>Registro Mercantil Primero de la Circunscripción Judicial del Estado Lara, en fecha 08 de abril de 2002, bajo el Nº 50, Tomo 11-A, identificada con el Registro de Información Fiscal Nº J-309046578, domiciliada en la calle 1 con calle 2, Galpón Nº 9, Zona Industrial III, Barquisimeto, estado Lara</t>
  </si>
  <si>
    <t>Motor Industrial</t>
  </si>
  <si>
    <t>http://www.minppibes.gob.ve/web-final/EntesAdscritos.php
http://www.elmundo.com.ve/noticias/negocios/automotriz/autopartes-lara-inicio-la-produccion-de-camiones-j.aspx#ixzz4yW7yfHMT
https://es.scribd.com/document/311032832/Plan-Sector-Automotriz-17-3-16
http://www.barriotricolor.gob.ve/index.php/sala-prensa/880-el-motor-construccion-impulsa-las-viviendas-y-obras-publicas-para-el-vivir-bien
Internet</t>
  </si>
  <si>
    <t>China</t>
  </si>
  <si>
    <t xml:space="preserve">Auto Partes Lara, C.A. (Planta Motos UM)
</t>
  </si>
  <si>
    <t xml:space="preserve">MISIÓN
Somos una empresa dedicada al asesoramiento, instalación y distribución de equipos de seguridad automotriz y accesorios, nuestra filosofía de gestión nos impulsa a ofrecer una gama de productos bajo estrictos estándares de calidad mediante constante adiestramiento y motivación del personal para ofrecer una excelente atención al cliente  y servicio post venta.
 </t>
  </si>
  <si>
    <t>Motos</t>
  </si>
  <si>
    <t>UM International, es una empresa que produce motocicletas en la Estatal Popular de China, desde hace más de 15 años. En Venezuela UM marca su presencia en el 2007 con Auto Partes Lara, C.A. 
Autopartes Lara,  C.A. es aliado comercial de BEL
En Abril de 2011 el Estado Venezolano aprobó el inicio del proceso de ensamblaje de motos UM en el país, mediante la firma de un convenio que aseguraba la producción de 18.000 unidades al año en la planta ensambladora establecida para tal fin en la ciudad de Barquisimeto, estado Lara, con capacidad instalada para producir hasta 50.000 unidades por año. En la fase 1 del proyecto Auto Partes Lara, C.A. produce tres modelos y contempló la incorporación de cinco modelos más durante el año 2013.
Estuvo adscrita al Ministerio del Poder Popular de  Industrias Básicas, Estratégicas y Socialistas. Por el Decreto extraordinario N° 6.382 del 15 de junio de 2018 se  modifica la denominación del Ministerio del Poder Popular para Industrias Básicas, Estratégicas y Socialistas, por la de Ministerio del Poder Popular de Industrias y Producción Nacional.</t>
  </si>
  <si>
    <t xml:space="preserve">Dirección
Calle 1 con  calle 2. Local No. 9, Zona Industrial III. Barquisimeto, edo. Lara. </t>
  </si>
  <si>
    <t>Manuel Yglesias, Gerente General de la marca UM en Venezuela</t>
  </si>
  <si>
    <t>Registro Mercantil Primero de la Circunscripción Judicial del Estado Lara, en fecha 08 de abril de 2002, bajo el Nº 50, Tomo 11-A, identificada con el Registro de Información Fiscal Nº J-309046578, domiciliada en la calle 1 con calle 2, Galpón Nº 9, Zona Industrial III, Barquisimeto, estado Lara
Es aliado de la Corporación Bel</t>
  </si>
  <si>
    <t>http://www.minppibes.gob.ve/web-final/EntesAdscritos.php
http://web.umvenezuela.com.ve/cw_site/1/link_inicio4.php</t>
  </si>
  <si>
    <t xml:space="preserve">Auto Partes Lara, C.A.
(Planta de tractores) </t>
  </si>
  <si>
    <t>Producir tractores y equipos agrícolas</t>
  </si>
  <si>
    <t>Tractores y equipos agrícolas</t>
  </si>
  <si>
    <t>Sus comienzos se remontan al año 2007 como distribuidor autorizado en Venezuela de marcas de tractores y equipos agrícolas brasileños inicialmente (marca VALTRA de origen finlandés).
En abril del 2011 el Estado venezolano autoriza a Auto Partes Lara mediante convenio, para la creación de una Planta de Ensamblaje en Araure, edo. Portuguesa, donde nació la marca Toyotrac de manera oficial en diciembre del 2014, con una capacidad instalada que le permite producir hasta 2000 tractores por año. Adicionalmente, se estableció una línea de producción de equipos agrícolas. 
Autopartes Lara,  C.A. es aliado comercial de BEL
Según el Plan Nacional del Motor Industrial 2016-2020, Subsector Automotriz, Auto Partes Lara, C.A. (Planta de Tractores  Agrícolas) tiene una capacidad de 3.000 (1 turno de trabajo), 5.400 (2 turnos de trabajo), y 7.200 (3 turnos de trabajo)
Estuvo adscrita al Ministerio del Poder Popular de  Industrias Básicas, Estratégicas y Socialistas. Por el Decreto extraordinario N° 6.382 del 15 de junio de 2018 se  modifica la denominación del Ministerio del Poder Popular para Industrias Básicas, Estratégicas y Socialistas, por la de Ministerio del Poder Popular de Industrias y Producción Nacional.</t>
  </si>
  <si>
    <t>Av. Los Pioneros, Carretera Nacional Vía a Guanare. Araure - edo. Portuguesa.
Av. Florencio Jiménez, edif. Bel Auto, piso PB Local SN, Caserío Maguace, Sector las Flores, Quíbor, edo. Lara.</t>
  </si>
  <si>
    <t>Guanare</t>
  </si>
  <si>
    <t>http://www.minppibes.gob.ve/web-final/EntesAdscritos.php
http://bel.com.ve/cw_site/1/detalleproducto.php?id=679
http://bel.com.ve/cw_site/1/detalleproducto.php?id=679</t>
  </si>
  <si>
    <t>Azertia Gestión de Centros de Venezuela, S.A.</t>
  </si>
  <si>
    <t>Artes Gráficas</t>
  </si>
  <si>
    <t>Imprentas, litografías y tipografías</t>
  </si>
  <si>
    <t>El 21 de noviembre de 2012 los administradores (por instrucción de los propietarios que se encuentran en el exterior) de la empresa de artes gráficas Azertia Gestión de Centros Venezuela C.A., filial de la transnacional Indra Sistemas que tiene su sede en España, declararon inesperadamente un lock-out o cierre de la empresa. 
La empresa de artes gráficas Azertia se especializa en la impresión y elaboración de papeles de seguridad para chequeras, cheques de gerencia, chequeras en moneda extranjera, formas para sacar dinero o depositar, libretas de ahorro, cesta-tickest, órdenes de pago, certificados, solvencias, etc. 
El 9 de mayo de 2023, el Ministerio del Poder Popular para el Proceso Social de Trabajo, aprobó la ocupación de esta empresa mediante la Resolución No. 8.287</t>
  </si>
  <si>
    <t>Urb. Las Industrias, calle Las Industrias, Centro Industrial Palo Verde, P.B.2, Urb. Palo Verde</t>
  </si>
  <si>
    <t>Resolución No. 8.287</t>
  </si>
  <si>
    <t>Sucre</t>
  </si>
  <si>
    <t>Registro Mercantil II de la Circunscripción Judicial del Distrito Federal y Estado Miranda, en fecha catorce (14) de octubre de 1992, anotado bajo el Nº 38, Tomo 23-A-Sgdo.</t>
  </si>
  <si>
    <t>Empresas ocupadas por el Estado, la vía más expedita a la confiscación (https://transparenciave.org/empresas-ocupadas-empresas-fracasadas/)</t>
  </si>
  <si>
    <t>https://www.aporrea.org/trabajadores/a155467.html</t>
  </si>
  <si>
    <t xml:space="preserve">Azucarera Río Turbio, C.A. </t>
  </si>
  <si>
    <t>Azúcar</t>
  </si>
  <si>
    <t>Producción, explotación, industrialización, procesamiento, transporte y almacenamiento de la caña de azúcar, así como de cualquier otro producto derivado de ella, todo ello dentro del marco del ordenamiento jurídico venezolano</t>
  </si>
  <si>
    <t>Azúcar y derivados</t>
  </si>
  <si>
    <t>El 20 de diciembre de 1945 se constituyó la C.A. Central Río Turbio. El grupo fundador estaba constituido por agricultores que tenían como objetivo principal transformar los viejos trapiches papeloneros de la zona en una gran factoría azucarera. Manufacturera de caña de azúcar, con más de 50 años en Venezuela y con un volumén de molienda de aprox. 6000 tn diarias. Productora de azúcar refino y blanca.
El Central Azucarero Río Turbio, fue sometido a un procedimiento legal. En una audiencia resuelta en octubre 2017, dictaron privativa de libertad contra los accionistas Gabriel Peña Rivera, Ricardo Peña y María Margarita Sigala de Muñoz y 8 personas más. A esta empresa le asignaron 156 millones de dólares para importar materia prima entre los años 2004 y 2017, a través de Cadivi y Cencoex. Los imputados incurrieron en sobrefacturación para cometer fraude al Estado Venezolano; es por ello que le fueron imputados los delitos de obtención ilícita de divisas, uso de documentos públicos falsos, asociación para delinquir y legitimación de capitales. Por estas razones los activos de la empresa pasaron a manos del Estado, según el Fiscal General de la República, Tareck William Saab.
El 3 de diciembre de 2020 mediante Resolución No. 307 del Ministerio del Poder Popular para el Proceso Social de Trabajo en la Gaceta Oficial No. 42.021 de la misma fecha, se ordenó la ocupación de esta empresa por parte del gobierno nacional.</t>
  </si>
  <si>
    <t>Empresa operativa parcialmente. Se desconoce su actual capacidad de producción</t>
  </si>
  <si>
    <t>Carretera vieja a Yaritagua, sector Chorobobo. Municipio Palavecino, Hacienda La Unión. Estado Lara</t>
  </si>
  <si>
    <t>Resolución No. 307</t>
  </si>
  <si>
    <t>Palavecino</t>
  </si>
  <si>
    <t xml:space="preserve">Junta Administradora Especial: 2 representantes de los trabajadores y trabajadoras, de los cuales 1 será el presidente; 1 representante del patrono </t>
  </si>
  <si>
    <t>100% privada</t>
  </si>
  <si>
    <t>Registro Mercantil Segundo de la Circunscripción Judicial del Estado Lara en fecha 30 de diciembre de 1988, bajo el N° 43, Tomo 49-A</t>
  </si>
  <si>
    <t>541 trabajadores han quedado cesantes en la Azucarera Río Turbio #19Sep (https://www.elimpulso.com/2019/09/19/541-trabajadores-han-quedado-cesantes-en-la-azucarera-rio-turbio-19sep/)
Empresas ocupadas por el Estado, la vía  más expedita a la confiscación (https://transparenciave.org/empresas-ocupadas-empresas-fracasadas/)</t>
  </si>
  <si>
    <t>https://www.elimpulso.com/2017/10/12/gobierno-ocupa-centrales-rio-turbio-la-pastora/
https://correodelara.com/http-bit-ly-2nuw5hq/ 
https://www.redalyc.org/pdf/364/36414108.pdf
https://www.linkedin.com/company/azucarera-r-o-turbio-c.a./?originalSubdomain=ve</t>
  </si>
  <si>
    <t>Operación de refinería</t>
  </si>
  <si>
    <t>Refinación de crudo</t>
  </si>
  <si>
    <t>Adquisición</t>
  </si>
  <si>
    <t>Fue colocada en venta en el 2008, vendida en 900 millones de $ a First Reserve Corporation</t>
  </si>
  <si>
    <t>Bahamas</t>
  </si>
  <si>
    <t>http://www.pdvsa.com/index.php?option=com_content&amp;view=article&amp;id=1330:1591&amp;catid=10&amp;Itemid=589&amp;lang=es</t>
  </si>
  <si>
    <t>Banco Agrícola de Venezuela, C.A., Banco Universal</t>
  </si>
  <si>
    <t>Su objetivo principal es financiar el desarrollo agropecuario y productivo en general de la Nación.</t>
  </si>
  <si>
    <t>Servicios financieros para el sector agricola, pecuario y agroindustrial  </t>
  </si>
  <si>
    <t>El Banco Agrícola de Venezuela, C.A., Banco Universal, fue inaugurado por el presidente Hugo Chávez Frías, el 14 de noviembre de 2005. En julio de 2011, el BAV es objeto de un proceso de transformación al pasar de Banco Universal a entidad especializada en materia agrícola, según Decreto N°8.330, publicado en la Gaceta Oficial 39.713 de fecha 14 de julio de 2011, orientando todas las operaciones inherentes al financiamiento al sector agrícola en sus diferentes subsectores: vegetal, animal,pesquero, forestal y acuícola; así como financiar las actividades dirigidas al transporte, almacenamiento, producción, comercialización de productos alimentarios, economía popular y alternativa.  El 19 de noviembre de 2014 cambia nuevamente a Banca Universal, según Decreto N°1.400 publicado en la Gaceta Oficial Extraordinaria N° 6.154 de fecha 19 de noviembre de 2014. </t>
  </si>
  <si>
    <t xml:space="preserve">Av. Francisco de Miranda.  Edif. CAVENDES,  piso 17.  Los Palos Grandes. Caracas.  Tiene agencias en todos los estados del pais. </t>
  </si>
  <si>
    <r>
      <rPr>
        <sz val="12"/>
        <color theme="1"/>
        <rFont val="Calibri"/>
      </rPr>
      <t xml:space="preserve">http://www.bav.com.ve
La Fuerza Armada venezolana tiene luz propia en la corrupción (https://transparencia.org.ve/wp-content/uploads/2018/06/La-Fuerza-Armada-Venezolana-tiene-luz-propia-en-la-corrupci%C3%B3n.pdf)
https://transparencia.org.ve/wp-content/uploads/2020/10/Los-militares-y-su-rol-en-las-Empresas-Propiedad-del-Estado.pdf
</t>
    </r>
    <r>
      <rPr>
        <sz val="12"/>
        <color rgb="FF000000"/>
        <rFont val="Calibri"/>
      </rPr>
      <t>https://transparencia.org.ve/wp-content/uploads/2020/07/III-PODER-MILITAR-CRIMEN-Y-CORRUPCIOON.pdf</t>
    </r>
  </si>
  <si>
    <t>Banco BANDES Uruguay, S.A.</t>
  </si>
  <si>
    <t>Misión
Somos un banco,  dedicado a satisfacer las necesidades de las personas y de las Mipymes, aportando a su inclusión, crecimiento,  desarrollo y consolidación, a través de una atención diferenciada con  soluciones ágiles, oportunas, accesibles e innovadoras, contribuyendo así a mejorar la calidad de vida y la rentabilidad de la institución.
Visión
Ser el banco líder y referente en el  mercado de las personas, micro, pequeñas y medianas empresas, por   percepción de mercado en procesos ágiles, eficientes e innovadores con solidez financiera.</t>
  </si>
  <si>
    <t>Productos y servicios financieros</t>
  </si>
  <si>
    <t xml:space="preserve">El origen de Banco Bandes Uruguay  se remonta al Banco de Desarrollo Económico y Social de Venezuela, el cual es un agente financiero del Estado Venezolano orientado al estímulo de proyectos que promueven el desarrollo económico. El compromiso con el proceso de integración latinoamericana ha incentivado el interés por el desarrollo regional. Su llegada a Uruguay reafirma los valores claves de una institución que atiende e incentiva los emprendimientos productivos d
En febrero de 2015, el Banco de Desarrollo Social (Bandes), de Venezuela, firmó con autoridades uruguayas un acuerdo de entendimiento para la compra del intervenido banco cooperativo Cofac,  el Bandes ofreció adquirir la cooperativa en diez millones de dólares. El acuerdo, fue firmado por los economistas Julio Pérez, vicepresidente del Bandes, y Enrique Canon, designado por el Banco Central de Uruguay como interventor de Cofac El entendimiento entre Bandes y las autoridades uruguayas desembocará en una nueva institución, según había adelantado durante las negociaciones el ministro de Economía de Uruguay, Danilo Astori. El nuevo banco se integrará con los activos y pasivos de la cooperativa intervenida por el Banco Central.
</t>
  </si>
  <si>
    <t>Sarandí 402, 11000 Montevideo, Uruguay</t>
  </si>
  <si>
    <r>
      <rPr>
        <sz val="12"/>
        <color rgb="FF000000"/>
        <rFont val="Calibri"/>
      </rPr>
      <t xml:space="preserve">XABIER LEON ANCHUSTEGUI: </t>
    </r>
    <r>
      <rPr>
        <b/>
        <sz val="12"/>
        <color rgb="FF000000"/>
        <rFont val="Calibri"/>
      </rPr>
      <t>PRESIDENTE DEL DIRECTORIO</t>
    </r>
    <r>
      <rPr>
        <sz val="12"/>
        <color rgb="FF000000"/>
        <rFont val="Calibri"/>
      </rPr>
      <t xml:space="preserve">
AVENDAÑO GUEDEZ, VANESSA:  VICEPRESIDENTE
LANDAETA PARRA, ABRAHAN DEIVIS: VICEPRESIDENTE SUPLENTE
ZAMORA, JOSE NOEL: DIRECTOR/GERENTE GENERAL
HERNANDEZ PARRA, SOHAIL: DIRECTOR
LAZO ORTEGA, SANTIAGO ARMANDO: DIRECTOR
OLAVARRIETA AGUIRREGOMEZCORTA, CERECITA:  DIRECTOR SUPLENTE</t>
    </r>
  </si>
  <si>
    <t>Xabier León Achutegui ha sido presidente de Corpovex, Viceministro de Articulación Económica (E) del Ministerio del Poder Popular de Economía y Finanzas  y gobernador alterno ante el Banco Mundial</t>
  </si>
  <si>
    <t>100% Bandes</t>
  </si>
  <si>
    <t>¿Qué pasó con el BANDES en Uruguay? (https://www.aporrea.org/venezuelaexterior/a169253.html)
Presidente del Bandes en lista negra de EEUU; Banco Central sigue caso (Presidente del Bandes en lista negra de EEUU; Banco Central sigue caso)
La vida secreta de la ex funcionaria de Bandes (http://www.venezuelaaldia.com/2018/06/17/la-vida-secreta-la-ex-funcionaria-bandes/)</t>
  </si>
  <si>
    <r>
      <rPr>
        <sz val="12"/>
        <color theme="1"/>
        <rFont val="Calibri"/>
      </rPr>
      <t xml:space="preserve">https://www.bandes.com.uy
https://www.nacion.com/economia/bandes-venezolano-firma-acuerdo-para-comprar-cooperativa-uruguaya/2TPZAUZEUFGORDAWZ2S4XX3ALU/story/
https://www.bandes.com.uy/index.php/institucional/personal-superior
</t>
    </r>
    <r>
      <rPr>
        <sz val="12"/>
        <color rgb="FF000000"/>
        <rFont val="Calibri"/>
      </rPr>
      <t>https://lasverdadesdemiguel.tv/las-verdades-de-miguel-715/</t>
    </r>
  </si>
  <si>
    <t>Banco Bicentenario del Pueblo, de la Clase Obrera, Mujer y Comunas Banco Universal, C.A.</t>
  </si>
  <si>
    <t>Banco Universal.  Financiamiento</t>
  </si>
  <si>
    <t>Servicios financieros</t>
  </si>
  <si>
    <t>El Banco Bicentenario fue creado por el Presidente Hugo Chávez el 5 de diciembre de 2009. El 16 de diciembre de 2009  fue publicada en la Gaceta Oficial, No. 39.329 la Resolución 682.09. Este banco surgió como consecuencia de la fusión de Banfoandes, Banco Confederado, Banco Bolívar y Central, entidad de ahorro y prestamos,  expropiados por el gobierno nacional por diversas irregularidades.  El 12 de enero de 2010, el Gobierno Nacional recuperó el Banco BaNorte y lo incorporó a la base de clientes del Bicentenario Banco Universal.  El 10 de junio de 2016, el Banco del Pueblo Soberano pasó a formar filas dentro del Banco Bicentenario del Pueblo y se acordó la fusión por absorción del Banco de la Clase Obrera, Mujer y Comunas, Banco del Pueblo Soberano y el  Banco de Desarrollo.</t>
  </si>
  <si>
    <t xml:space="preserve">Av.  Venezuela El Rosal.  Torre Banco Bicentenario.  Caracas.   0212-3082302.  Con agencias en todo el pais. </t>
  </si>
  <si>
    <t>Resolución 682.09</t>
  </si>
  <si>
    <r>
      <rPr>
        <sz val="12"/>
        <color rgb="FF000000"/>
        <rFont val="Calibri"/>
      </rPr>
      <t xml:space="preserve">
Mediante el Decreto N° 4.850 del 28 de agosto de 2023, publicado en la Gaceta Oficial  Extraordinaria No. 6.764,  se nombra al ciudadano Sergio Julio Lotartaro Tovar, como Presidente 
del Banco Bicentenario del Pueblo, de la Clase Obrera, Mujer y Comunas, Banco Universal, C.A., y 
presidente de su Junta Directiva
Según Decreto N° 4.716 de la Presidencia de la República del 2 de agosto de 2022,   publicado en la Gaceta Oficial N° 42.431 del 2 de agosto de 2022, fueron desiganadas las siguientes personas 
</t>
    </r>
    <r>
      <rPr>
        <b/>
        <sz val="12"/>
        <color rgb="FF000000"/>
        <rFont val="Calibri"/>
      </rPr>
      <t xml:space="preserve">
Vicepresidente</t>
    </r>
    <r>
      <rPr>
        <sz val="12"/>
        <color rgb="FF000000"/>
        <rFont val="Calibri"/>
      </rPr>
      <t xml:space="preserve">: Xabier Fernando León Anchustegui
</t>
    </r>
    <r>
      <rPr>
        <b/>
        <sz val="12"/>
        <color rgb="FF000000"/>
        <rFont val="Calibri"/>
      </rPr>
      <t>Directores principales</t>
    </r>
    <r>
      <rPr>
        <sz val="12"/>
        <color rgb="FF000000"/>
        <rFont val="Calibri"/>
      </rPr>
      <t xml:space="preserve">: Francisco Alejandro Torrealba Ojeda, Jorge Alberto Arreaza Montserrat, Héctor José Silva Hernández, Román Daniel Maniglia Darwich, Héctor Andrés Obregón Pérez
</t>
    </r>
    <r>
      <rPr>
        <b/>
        <sz val="12"/>
        <color rgb="FF000000"/>
        <rFont val="Calibri"/>
      </rPr>
      <t>Directores suplentes</t>
    </r>
    <r>
      <rPr>
        <sz val="12"/>
        <color rgb="FF000000"/>
        <rFont val="Calibri"/>
      </rPr>
      <t xml:space="preserve">: Fedor Alejandro Prieto Sarmiento, Hernán José Vargas Pérez, Inti Alejandra Inojosa Colorado, Luis Alberto Pérez González, Christian Michel Colson Pinto 
</t>
    </r>
  </si>
  <si>
    <t>El ciudadano Sergio Julio Lotartaro Tovar, se ha desempeñado como Gerente de Investigación, Evaluación y Control de Proyectos del del Instituto Nacional del Poder Popular de la Juventud del  Ministerio del Poder Popular para la Juventud y el Deporte</t>
  </si>
  <si>
    <t>Dgcim arrestó a William Cañas Delgado, vicepresidente del Banco Bicentenario, por caso asociado al Arco Minero (https://gunow.co/article/Dgcim-arresto-a-William-Canas-Delgado-vicepresidente-del-Banco-Bicentenario-por-caso-asociado-al-Arco-Minero-La-Patilla)</t>
  </si>
  <si>
    <r>
      <rPr>
        <sz val="12"/>
        <color theme="1"/>
        <rFont val="Calibri"/>
      </rPr>
      <t xml:space="preserve">www.bicentenariobu.com
http://www.psuv.org.ve/temas/noticias/simon-zerpa-designado-como-presidente-banco-bicentenario/#.X1rYaBXQjIV
</t>
    </r>
    <r>
      <rPr>
        <sz val="12"/>
        <color rgb="FF000000"/>
        <rFont val="Calibri"/>
      </rPr>
      <t>https://poderopediave.org/?s=Sim%C3%B3n+Zerpa+Delgado</t>
    </r>
  </si>
  <si>
    <t>Banco de Comercio Exterior, C.A. (BANCOEX)</t>
  </si>
  <si>
    <t>Banco de desarrollo</t>
  </si>
  <si>
    <t xml:space="preserve">Bancoex fue  creado el 12 de julio de 1996 con la aprobación de la Ley del Banco de Comercio Exterior y abrió sus puertas al público el 07 de octubre de 1997. El 22 de noviembre de 2001 pasó a ser Banco de Desarrollo.  </t>
  </si>
  <si>
    <t xml:space="preserve">Calle Los Chaguaramos, Centro Gerencial Mohedano, La Castellana.  Caracas 1060.  Calle Los Chaguaramos, Centro Gerencial Mohedano, La Castellana, Caracas 1060, Venezuela.
 +58 212 – 2774611
</t>
  </si>
  <si>
    <t>BANCOEX se inició con capital de 200 MM US$, por aportes del Min. de Industria y Comercio y Fondo de Inversiones de Venezuela, 50% cada uno. </t>
  </si>
  <si>
    <t>Decreto Nº 4.371 de fecha 16 de noviembre de 2020, mediante el cual se nombra al ciudadano Guillermo Gabriel Lara Toro, como Presidente del Banco de Comercio Exterior (BANCOEX), en calidad de Encargado, publicado en la Gaceta Oficial de la República Bolivariana de Venezuela N° 6.596 Extraordinario de esa misma fecha.</t>
  </si>
  <si>
    <t>Guillermo Gabriel Lara Toro fue nombrado Viceministro de Inversión, adscrito al Ministerio del Poder Popular para el Turismo y Comercio Exterior en el año 2019</t>
  </si>
  <si>
    <r>
      <rPr>
        <sz val="12"/>
        <color theme="1"/>
        <rFont val="Calibri"/>
      </rPr>
      <t xml:space="preserve">exporte@bancoex.gob.ve
</t>
    </r>
    <r>
      <rPr>
        <sz val="12"/>
        <color rgb="FF000000"/>
        <rFont val="Calibri"/>
      </rPr>
      <t>https://elpitazo.net/politica/felix-plasencia-un-ministro-que-pisa-duro-a-la-vera-de-delcy-rodriguez/</t>
    </r>
  </si>
  <si>
    <t>Banco de Desarrollo de la Mujer, C.A. (BANMUJER)</t>
  </si>
  <si>
    <t xml:space="preserve">Misión 
Institución micro financiera pública que facilita a las mujeres en condiciones de pobreza, la organización solidaria en sus comunidades, para el trabajo socio-productivo, dando acceso a los servicios no financieros y al microcrédito, de manera oportuna y corresponsable, en una sociedad socialista feminista que incorpora a la mujer al desarrollo y sus beneficios
Visión
Ser un medio para la consolidación de la economía socialista, popular, solidaria y ambientalmente sustentable, con igualdad y equidad de género, donde las mujeres son parte esencial de la vida socio-económica del País, en una sociedad justa y amante de la paz.
</t>
  </si>
  <si>
    <t>Servicios no financieros y microcréditos</t>
  </si>
  <si>
    <t>El Banco de Desarrollo de la Mujer (BanMujer) se creó formalmente el 8 de marzo del año 2001, mediante el Decreto 1.243 de la Presidencia de la República, publicado en la Gaceta Oficial número 37.154.
Su primera presidenta fue Nora Castañeda, profesora universitaria, economista y de los movimientos de mujeres, se matuvo durante quince años de gestión del Banco, hasta su fallecimiento.
Nicolás Maduro Moros, durante la emisión 86 de “Los Domingos con Maduro”, anunció el “Relanzamiento” del Banco de Desarrollo de la Mujer como instrumento financiero para afianzar la política específica del programa “Soy Mujer”.  El Banco de Desarrollo de la Mujer fundamenta su Plan de Relanzamiento en líneas de acción orientadas a coadyuvar en la construcción del socialismo y el alcance de sus objetivos estratégicos, de conformidad con lo establecido en el Segundo Plan Socialista Simón Bolívar y en los lineamientos del Plan de Desarrollo Económico y Social de la Nación 2013–2019, Plan Mamá Rosa y el 5to. Motor de la Economía Comunal, Social y Socialista.</t>
  </si>
  <si>
    <t>Av. Urdaneta, Edif. Sudameris, PB, La Candelaria, Caracas, Distrito Capital, 1010</t>
  </si>
  <si>
    <t>37.154.</t>
  </si>
  <si>
    <t>Ministerio del Poder Popular para la Mujer y la Igualdad de Género</t>
  </si>
  <si>
    <t>Mediante el Decreto Presidencial N° 4.917  del 8 de febrero de 2024 , publicado en la Gaceta Oficial No. 42.816 de la misma fecha, se designó a  Francis Coromoto Vielma Mendoza ,como Presidenta del Banco de Desarrollo de la Mujer , ente adscrito al Ministerio del Poder Popular para la Mujer y la Igualdad de Género, en condición de Encargada, con las competencias inherentes al referido cargo, de conformidad con el ordenamiento jurídico vigente.</t>
  </si>
  <si>
    <t xml:space="preserve">Francis Coromoto Vielma Mendoza, en el año 2023 fue Intendenta Nacional de Protección de los Derechos Socioeconómicos de la Superintendencia Nacional para la Defensa de los Derechos Socioeconómicos (SUNDDE), adscrita al Ministerio del Poder Popular de Comercio. En el año 2013 fue Directora Estadal de Participación y Protagonismo Juvenil del estado Carabobo del Ministerio del Poder Popular para la Juventud </t>
  </si>
  <si>
    <t>Carnet de la Patria
Plan Mamá Rosa</t>
  </si>
  <si>
    <t>https://www.banmujer.gob.ve/
Microjuris
Poderopedia</t>
  </si>
  <si>
    <t>Banco de Desarrollo Económico y Social de Venezuela (BANDES)</t>
  </si>
  <si>
    <t> Promover el desarrollo económico-social y financiar actividades. a través del apoyo técnico y financiero a las inversiones sociales y productivas nacionales e internacionales de acuerdo con las Líneas Generales del Plan de Desarrollo Económico y Social de la Nación.</t>
  </si>
  <si>
    <t>El  Banco  de  Desarrollo  Económico  y  Social  de  Venezuela  (BANDES), fue creado el 10 de mayo de 2001 mediante el Decreto N° 1.274 de fecha  con Rango y Fuerza de Ley de Transformación del Fondo de Inversiones de  Venezuela  en  el  Banco  de  Desarrollo  Económico  y  Social  de  Venezuela,   en   el   cual   se   le atribuyeron   obligaciones   no   compatibles  con  su  naturaleza  de  Banco  de  Desarrollo.  .  Sustituyó, con cambio de funciones, al Fondo de Inversiones de Venezuela.</t>
  </si>
  <si>
    <t>Av. Universidad, Esquinas de Traposos a Colón, Torre Bandes, Caracas, Distrito Capital, Venezuela.   58-212-5058010</t>
  </si>
  <si>
    <t>Presidente de la Junta Directiva del Banco quien a su vez lo presidirá, y seis (6) Directores y sus Suplentes, todos de libre nombramiento y remoción por parte de la Ministra o Ministro con competencia en materia de finanzas.</t>
  </si>
  <si>
    <t>bandesve@bandes.gob.ve
Poderopedia</t>
  </si>
  <si>
    <t xml:space="preserve">Tiene sucursales en varios paises de la region y en China.  </t>
  </si>
  <si>
    <t>Banco de Insumos para la Pequeña y Mediana Industria, S.A.</t>
  </si>
  <si>
    <t>Financiamiento de proyectos</t>
  </si>
  <si>
    <t>En Gaceta Oficial N° 40.866 del 10 de marzo de 2016, fue publicado el Decreto Nº 2.271 de la Presidencia de la Estatal, se crea el Banco de Insumos para la Pequeña y Mediana Industria, S.A., el cual estará adscrito al Ministerio del Poder Popular para Industria y Comercio.
Estuvo adscrita al Ministerio del Poder Popular de  Industrias Básicas, Estratégicas y Socialistas. Por el Decreto extraordinario N° 6.382 del 15 de junio de 2018 se  modifica la denominación del Ministerio del Poder Popular para Industrias Básicas, Estratégicas y Socialistas, por la de Ministerio del Poder Popular de Industrias y Producción Nacional.</t>
  </si>
  <si>
    <t>Leer más: http://www.monografias.com/trabajos11/crepe/crepe.shtml#ixzz4uSDgAjt2</t>
  </si>
  <si>
    <t>El 18/11/2016 fue designado Héctor José González Suárez como presidente de esta empresa y como directores principales los siguientes:  Karla Gabriela Escola Villalobos, Mireya Montilla Ferreira, Amalia Katerine Gomez, principales. Suplentes:Cesar Enrique Andrea, Efren Armando Martin Pimentel, Elba Cristina Moreno de Malavé y Jose Gregorio Ibarra Silva</t>
  </si>
  <si>
    <t>Banco de la Fuerza Armada Nacional Bolivariana Banco Universal, S.A. (BANFANB)</t>
  </si>
  <si>
    <t>La realización de todas las operaciones de intermediación financiera y sus servicios conexos permitidas por la legislación vigente". Asimismo, podrá intervenir en proyectos estratégicos y programas especiales de financiamiento de acuerdo a los lineamientos del Gobierno Bolivariano. </t>
  </si>
  <si>
    <t>Servicios financieros para la FANB</t>
  </si>
  <si>
    <t>Institución financiera creada por el Ejecutivo nacional, a través de la Gaceta Oficial N° 40.229, de fecja 15 de agosto de 2013. donde se autoriza la creación de la sociedad anónima, Banco de la Fuerza Armada Nacional Bolivariana, Banco Universal S.A., adscrita al Ministerio del Poder Popular para la Defensa. 
La empresa estadounidense Mastercard el 4 de septiembre del 2019 decidió suspender de manera los servicios interbancarios de las tarjetas de créditos de BANFANB por órdenes de la OFAC. Esta medida corresponde a otra medida de presión del gobierno de los Estados Unidos contra Nicolás Maduro y sus colaboradores militares.Al cumplir un mes  de la sanción por parte de Mastercard hacia las tarjetas de crédito BANFANB, las tarjetas fueron restauradas con operación al 100% en conexión interbancaria sin el BIN de la transnacionalLa empresa estadounidense Mastercard el 4 de septiembre del 2019 decidió suspender de manera los servicios interbancarios de las tarjetas de créditos de BANFANB por órdenes de la OFAC. Esta medida corresponde a otra medida de presión del gobierno de los Estados Unidos contra Nicolás Maduro y sus colaboradores militares. Al cumplir un mes de la sanción por parte de Mastercard hacia las tarjetas de crédito BANFANB, las tarjetas fueron restauradas con operación al 100% en conexión interbancaria sin el BIN de la transnacional
En acta 221-38244 publicada en Gaceta Oficial N° 42.220 de fecha 24/09/2021 se modificaron los estatutos de la empresa. Además establece que el capital social es de Bs. 1.350.00132.860 íntegramente suscrito y pagado por sus accionistas. La composición accionaria quedó de la siguiente forma: República Bolivariana de Venezuela por el órgano del Ministerio del Poder Popular para la Defensa (99,9999999%) y el Instituto de Previsión Social de la Fuerza Armada Nacional Bolivariana (IPSFA) (0,0000001%).</t>
  </si>
  <si>
    <t>Av. Sorocaima, Torre Banfanb, El Rosal, Caracas</t>
  </si>
  <si>
    <t>Ministerio del Poder Popular para la Defensa</t>
  </si>
  <si>
    <t>Junta Directiva conformada por un presidente (a), vicepresidente y cinco  (05) directores principales y cinco (5) directores suplentes</t>
  </si>
  <si>
    <t xml:space="preserve">170.000.000 Bs. </t>
  </si>
  <si>
    <t>Registro Mercantil Segundo de la Circunscripción Judicial del Distrito Capital y Estado Boliviano de Miranda el 20/09/2013, bajo el N° 90, Tomo N° 88-A-SGDO, inscrita en el RIF bajo el N° G-200106573</t>
  </si>
  <si>
    <t>Nepotismo y corrupción en BANFANB (https://www.analitica.com/opinion/nepotismo-y-corrupcion-en-banfanb/)
Vladimir Padrino y los negocios de militares que mantienen a Maduro en el poder (https://www.elespectador.com/mundo/venezuela/vladimir-padrino-y-los-negocios-de-militares-venezolanos-que-mantienen-a-nicolas-maduro-en-el-poder-noticias-de-hoy/)</t>
  </si>
  <si>
    <r>
      <rPr>
        <sz val="12"/>
        <color theme="1"/>
        <rFont val="Calibri"/>
      </rPr>
      <t xml:space="preserve">Microjuris
https://pandectasdigital.blogspot.com/2020/06/resolucion-mediante-la-cual-se-nombra_9.html
https://es.wikipedia.org/wiki/BANFANB
</t>
    </r>
    <r>
      <rPr>
        <sz val="12"/>
        <color rgb="FF000000"/>
        <rFont val="Calibri"/>
      </rPr>
      <t>http://www.controlciudadano.org/web/wp-content/uploads/Red-de-Empresas-Militares-en-Venezuela.pdf</t>
    </r>
    <r>
      <rPr>
        <sz val="12"/>
        <color theme="1"/>
        <rFont val="Calibri"/>
      </rPr>
      <t xml:space="preserve">
La Fuerza Armada venezolana tiene luz propia en la corrupción (https://transparencia.org.ve/wp-content/uploads/2018/06/La-Fuerza-Armada-Venezolana-tiene-luz-propia-en-la-corrupci%C3%B3n.pdf)
https://transparencia.org.ve/wp-content/uploads/2020/10/Los-militares-y-su-rol-en-las-Empresas-Propiedad-del-Estado.pdf
https://transparencia.org.ve/wp-content/uploads/2020/07/III-PODER-MILITAR-CRIMEN-Y-CORRUPCIOON.pdf</t>
    </r>
  </si>
  <si>
    <t>Banco de Venezuela, S.A.C.A.</t>
  </si>
  <si>
    <t>Ofrecer acceso a los productos y servicios bancarios, promover la inclusión financiera y el impulso a sectores estratégicos.</t>
  </si>
  <si>
    <t xml:space="preserve">El Banco de Venezuela fue fundado el 2 de septiembre de 1890 por el banquero venezolano Manuel Antonio Matos, con capital  nacional, durante la presidencia de Raimundo Andueza Palacios. El 27 de abril de 1993 el control accionario del banco fue asumido por una alianza financiera encabezada por el Banco Consolidado. El 9 de agosto 
de 1994 el Estado Venezolano adquirió la mayoria de las acciones del Banco En 1996 pasó a manos españolas cuando fue adquirido por el Grupo Santander en una subasta que organizó el Estado Venezolano para su privatización.   Durante el gobierno de Hugo Chavez, el 3 de julio de 2009, adquirió el banco,  y se formalizó el traspaso de las acciones del banco al Estado venezolano.  . </t>
  </si>
  <si>
    <t>Empresa operativa. En mayo de 2022, el Banco de Venezuela anunció la venta progresiva de 10% de sus acciones</t>
  </si>
  <si>
    <t>Torre Banco de Venezuela,  avenida Universidad,  Caracas,  Teléfono: +58 212 – 2774611</t>
  </si>
  <si>
    <t>2/09/1890</t>
  </si>
  <si>
    <t>Sociedad Anónima de Capital Autorizado</t>
  </si>
  <si>
    <t>Junta Directiva conformada por un presidente (a), cinco (06) directores principales y cinco (5) directores suplentes</t>
  </si>
  <si>
    <r>
      <rPr>
        <b/>
        <sz val="12"/>
        <color rgb="FF000000"/>
        <rFont val="Calibri"/>
      </rPr>
      <t xml:space="preserve">Presidente </t>
    </r>
    <r>
      <rPr>
        <sz val="12"/>
        <color rgb="FF000000"/>
        <rFont val="Calibri"/>
      </rPr>
      <t xml:space="preserve">según Decreto No 4.587 de fecha 27/09/2021 en Gaceta Oficial N° 6.653 de la misma fecha: Román Daniel Maniglia Darwich
</t>
    </r>
    <r>
      <rPr>
        <b/>
        <sz val="12"/>
        <color rgb="FF000000"/>
        <rFont val="Calibri"/>
      </rPr>
      <t>Directores Principales</t>
    </r>
    <r>
      <rPr>
        <sz val="12"/>
        <color rgb="FF000000"/>
        <rFont val="Calibri"/>
      </rPr>
      <t xml:space="preserve"> según Decreto N° 4.599 de fecha 11/10/2021 en Gaceta Oficial N° 42.231 de la misma fecha: Héctor Andrés Obregón Pérez, Francisco Javier Masso Carrera, Larry Daniel Devoe Márquez, Abel Ernesto Durán Gómez, Christiam Moisés Hernández Verdecanna, Hohann Carlos Álvarez Márquez, Héctor José Silva Hernández. 
</t>
    </r>
    <r>
      <rPr>
        <b/>
        <sz val="12"/>
        <color rgb="FF000000"/>
        <rFont val="Calibri"/>
      </rPr>
      <t>Directores Suplente</t>
    </r>
    <r>
      <rPr>
        <sz val="12"/>
        <color rgb="FF000000"/>
        <rFont val="Calibri"/>
      </rPr>
      <t xml:space="preserve">s según Decreto N° 4.599 de fecha 11/10/2021 en Gaceta Oficial N° 42.231 de la misma fecha: Luis Alberto Pérez González, Juan José Blanco González, Gladys Patricia Gómez  Méndez, Mitzi Jhohana Tuarez Sánchez, Karla Daniela Torcates Pineda, Jimmy Alexander Berrios Ojeda, Diego Sinuhe Marín Hernández. </t>
    </r>
  </si>
  <si>
    <t>Román Daniel Maniglia Darwich, fue reconocido por ser el primogénito del exmilitar y embajador de Venezuela en Alemania, Ramón Orlando Maniglia Ferreira, y también por ser hijastro de la ministra para Relaciones Interiores, Justicia y Paz, Carmen Meléndez. Pero se ha ganado un nombre propio. Román Daniel nació en 1984, tiene dos hermanos menores, Sofía y Biaggio Maniglia Meléndez. En el registro electoral, al corte del 31 de mayo de 2021, aparece como elector en el municipio Iribarren en el estado Lara. Sobre su formación profesional poco se sabe, pero en la tarjeta de registro de una entidad bancaria de Bolivia se lee que es licenciado en comunicación social. 
Román es Viceministro del Sistema Bancario y Asegurador del Ministerio del Poder Popular para la Economía, Finanzas y Comercio Exterior como DIRECTOR EJECUTIVO SUPLENTE DEL DIRECTORIO EJECUTIVO DEL BANCO DE DESARROLLO DE AMÉRICA LATINA (CAF), DE LAS ACCIONES DE LA SERIE “A”. En 2009 fue nombrado y designado en Gaceta Oficial 39354, como miembro principal de la Corporación de Abastecimiento y Servicios Agrícolas, S.A. (La CASA, S.A). En Gaceta Oficial 39526 fue nombrado y designado como miembro principal del Banco del Tesoro, Banco Universal S.A. Durante los años 2013 y 2014 asumió el cargo de presidente de la Fundación de Atención Social del Ministerio del Poder Popular para la Defensa Fundasmin. https://runrun.es/rr-es-plus/449598/huella-digital-los-certeros-pasos-de-roman-maniglia-en-el-sistema-bancario/ 
Los directores suplentes Wilmar Alfredo Castro Soteldo y Francisco Efrain Visconti Osorio, son militares retirados que participaron la intentona golpista de 1992. Además de ello, Wilmar Alfredo Castro Soteldo fue gobernador del Estado Portuguesa en el periodo 2008-2012 y 2012-2016, renunció en 2016 al ser nombrado Ministro de de Producción Agrícola y Tierras.</t>
  </si>
  <si>
    <t>Registro Mercantil Segundo del Distrito Capital en fecha 31 de enero del 2011 bajo el N° 47, Tomo 26-A Sgdo</t>
  </si>
  <si>
    <t>Programa social ecoeficiencia (reutilizacion, recoleccion y reciclaje de papel)</t>
  </si>
  <si>
    <t>http://www.bancodevenezuela.com/?bdv=link_qsomos&amp;cod=171
https://poderopediave.org/persona/jose-javier-morales/
https://correodelcaroni.com/laboral-economia/banco-de-venezuela-inicia-la-oferta-de-5-de-sus-acciones-en-el-mercado-de-valores/</t>
  </si>
  <si>
    <t>Banco del Alba</t>
  </si>
  <si>
    <t>MISIÓN
Coadyuvar al desarrollo económico y social sostenible, reducir la pobreza y las asimetrías, fortalecer la integración, promover un intercambio económico justo, dinámico, armónico y equitativo entre los miembros del ALBA, inspirado en los principio de solidaridad, complementariedad, cooperación y respeto a la soberanía de los pueblos.
VISIÓN
Coadyuvar la integración financiera y económica de los países que integran el ALBA y, por consiguiente, contribuir a la integración de América latina y el Caribe.</t>
  </si>
  <si>
    <t>Otorgar créditos, líneas de crédito, fianzas, avales y otras garantías.
Prestar servicios de administración de carteras, organizar, constituir y administrar fideicomisos, mandatos y otras operaciones de confianza.
Prestar servicios de tesorería a organismos gubernamentales, intergubernamentales e internacionales, empresas estatales, semiestatales y asociativas promovidas por los países miembros.
Cualquier otro tipo de operaciones o servicios financieros que contribuyan al objeto de Banalba</t>
  </si>
  <si>
    <t>Banco del Alba es una institución financiera dedicada a la promoción del desarrollo económico y social, la convergencia y complementariedad de los procesos de integración económica, la reducción de las asimetrías, de la pobreza y la exclusión social; propiciando la unidad, desarrollo y fortalecimiento de la región latinoamericana caribeña.
Es un organismo de derecho internacional público de carácter financiero, con personalidad jurídica propia.
Fue fundado en Caracas el 26 de enero de 2008, por los presidentes y/o jefes de Gobierno de la Alianza Bolivariana para los Pueblos de Nuestra América-Tratado de Comercio de los Pueblos, quienes suscribieron el Acta Fundacional del Banco del Alba en el marco de la VI Cumbre del ALBA-TCP.
Su personalidad jurídica internacional emana de la suscripción, aprobación y ratificación del Convenio Constitutivo del Banco del Alba, adoptado en Caracas en fecha 5 de noviembre de 2008, por los representantes ministeriales de la República Bolivariana de Venezuela, la República de Cuba, el Estado Plurinacional de Bolivia y la República de Nicaragua, a lo cual se adhirieron posteriormente San Vicente y Las Granadinas en 2011, la Mancomunidad de Dominica en 2012 y Antigua y Barbuda en 2019.
Tiene su sede principal en la ciudad de Caracas y una sucursal en La Habana.</t>
  </si>
  <si>
    <t>Venezuela: Sede Principal Caracas
Avenida Francisco Solano López con calle San Gerónimo, Edificio Los Llanos, Urbanización Sabana Grande, Parroquia El Recreo, Caracas 1050, República Bolivariana de Venezuela.
+ 58 212 905 9300
Correo-e: contacto@bancodelalba.org
Cuba: Sucursal La Habana
Calle 40, No. 108, entre 1ra y 3ra, Miramar, Playa, La Habana, República de Cuba.
+ 53 7 207 9540 / 41
Correo-e: habana@alba.co.cu</t>
  </si>
  <si>
    <t>Ministerio del Poder Popular para Relaciones Exteriores</t>
  </si>
  <si>
    <t>Consejo Ministerial
Presidente del Consejo Ministerial
Directorio Ejecutivo
Presidente del Directorio Ejecutivo
Gerente General</t>
  </si>
  <si>
    <t>US$  850 millones</t>
  </si>
  <si>
    <t>Presidente del Directorio Ejecutivo: Raúl Li Causi</t>
  </si>
  <si>
    <t xml:space="preserve"> Raúl Li Causi es también Viceministro para el Caribe</t>
  </si>
  <si>
    <t>Ministerio del Poder Popular para las Relaciones Exteriores</t>
  </si>
  <si>
    <t>Banco del Alba: hundido en el fracaso (https://elestimulo.com/climax/banco-del-alba/)
El exitoso ocaso del ALBA (https://nuso.org/articulo/el-exitoso-ocaso-del-alba/)</t>
  </si>
  <si>
    <t>https://bancodelalba.org/
https://twitter.com/bancodelalba_?lang=es
https://bancodelalba.org/banco-del-alba-cierra-el-ano-con-balance-exitoso-de-reinversion-en-proyectos-socioproductivos#</t>
  </si>
  <si>
    <t>Bolivia, Cuba, Nicaragua, Dominica, San Vicente y Las Granadinas, Antigua y Barbuda</t>
  </si>
  <si>
    <t>Banco del Tesoro, C.A. Banco Universal</t>
  </si>
  <si>
    <t>Ofrecer productos y servicios bancarios a los venezolanos, empresas y al sector público</t>
  </si>
  <si>
    <t>El Banco del Tesoro, C.A., Banco Universal es una entidad bancaria creada por disposición Presidencial, el 17 de agosto de 2.005, cuyo único accionista es la Estatal Bolivariana de Venezuela a través del Ministerio del Poder Popular para la Economía y Finanzas.</t>
  </si>
  <si>
    <t xml:space="preserve">Edificio Banco del Tesoro.  El Rosal, Caracas. </t>
  </si>
  <si>
    <t>Junta directiva conformada por el presidente, cuatro directores principales y cuatro suplentes.Presidenta:  Eneida Laya Lugo.  Directores principales: Rafael Elias Gil, Yilda Plaza, Maria Eugenia Urbina y Alberto Barrios.  Directores suplentes:  Lorna Romero,  José Guedez,  Rolando Santos y Jose Goncalvez. </t>
  </si>
  <si>
    <t>www.bt.gob.ve
Poderopedia</t>
  </si>
  <si>
    <t>Empresa estatal creada por el gobierno del presidente Eleazar Lopez Contreras en 1937</t>
  </si>
  <si>
    <t>Empresa en liquidación</t>
  </si>
  <si>
    <t>correo electrónico: exporte@bancoex.gob.ve</t>
  </si>
  <si>
    <t>Presidente años 2002-2004: Leonardo González Dellán</t>
  </si>
  <si>
    <t>Leonardo Gonzáles Dellán ha sido sancionado por la OFICINA DE CONTROL DE ACTIVOS EXTRANJEROS (OFAC)</t>
  </si>
  <si>
    <t>Chavismo Inc</t>
  </si>
  <si>
    <t> BANAVIH es un banco de desarrollo del Sistema Nacional de Vivienda y Hábitat que actúa a través de los operadores que determine la Ley del Régimen Prestacional de Vivienda y Hábitat, y es el único administrador de los fondos asignados a dicho sistema. Igualmente, y de conformidad con lo establecido en la Ley Orgánica del Sistema de Seguridad Social asume las competencias del Banco Nacional de Ahorro y Préstamo, y las funciones que éste desempeñaba.</t>
  </si>
  <si>
    <t>Instituto autónomo, operativo</t>
  </si>
  <si>
    <t xml:space="preserve">Distrito Capital,Caracas,  Chacao, Av. Venezuela, Edificio Banavih, Piso 2, Urbanización El Rosal
Teléfono:
    (0212) 9517012
</t>
  </si>
  <si>
    <t>Ministerio del Poder Popular para Hábitat y Vivienda</t>
  </si>
  <si>
    <t>Un presidente,  un vicepresidente ejecutivo y tres gerencias generales:  1.  Gerencia general del Proyecto Estrategico del Plan de Protocolizacion de la Gran Misión Vivienda Venezuela.  2.  Gerencia General Operativa y 3.  Gerencia General Administrativa</t>
  </si>
  <si>
    <r>
      <rPr>
        <sz val="12"/>
        <color rgb="FF000000"/>
        <rFont val="Calibri"/>
      </rPr>
      <t xml:space="preserve">Según Providencia No. 002/2024  del 30 de agosto de 2024 y publicada en la Gaceta Oficial No. 42.958 nde fecha 4 de septiembre de 2024 se designa a la ciudadana Luzmila del Carmen Abreu, como Vicepresidenta Ejecutiva del Banco Nacional de Vivienda y Hábitat (BANAVIH).
</t>
    </r>
    <r>
      <rPr>
        <b/>
        <sz val="12"/>
        <color rgb="FF000000"/>
        <rFont val="Calibri"/>
      </rPr>
      <t xml:space="preserve">
Presidente</t>
    </r>
    <r>
      <rPr>
        <sz val="12"/>
        <color rgb="FF000000"/>
        <rFont val="Calibri"/>
      </rPr>
      <t xml:space="preserve"> según Decreto N° 4.116 de fecha 06-02-2020 en Gaceta Oficial N° 41.816 de la mism fecha: Teniente coronel Benjamín Antonio Chacón Zambrano        
</t>
    </r>
    <r>
      <rPr>
        <b/>
        <sz val="12"/>
        <color rgb="FF000000"/>
        <rFont val="Calibri"/>
      </rPr>
      <t>Junta Directiva</t>
    </r>
    <r>
      <rPr>
        <sz val="12"/>
        <color rgb="FF000000"/>
        <rFont val="Calibri"/>
      </rPr>
      <t xml:space="preserve"> según Gaceta Oficial N° 42.299 de fecha 18/01/2022
Miembros Principales: Efraín José Sánchez Román, Osmel Jeremías Mejías Betancourt, Viccel Rosalía Montes Bueno, William Rafael Romero Giménez 
Miembros Suplentes: Daniela Carolina García Domínguez, Kimberlyn Rosario Marcano Caña, Winmar Alejandra Chávez Goittia, Robín Ernesto Guevara Díaz 
</t>
    </r>
  </si>
  <si>
    <t>El Teniente coronel Benjamín Antonio Chacón Zambrano fue designado según G.O. N° 41.424 del 21-jun-2018 como Director General de la Oficina Estratégica de Seguimiento y Evaluación de Políticas Públicas, del Ministerio del Poder Popular para Hábitat y Vivienda. Es el Presidente del Fondo Simón Bolívar para la Reconstrucción, S.A. según G.O. 41.816 de fecha 6-feb-2020; fue Gerente General de ConstruPatria
Luzmila del Carmen Abreu, desde el 2013, ha trabajado en distintos cargos de la Vicepresidencia de la Republica. Ha sido miembro suplente de la Junta Directiva del Banco de Desarrollo Económico y Social de Venezuela (BANDES): Entre 2009 y 2013 desempeñó varios cargos en el Ministerio del Poder Popular para la Ciencia y Tecnología</t>
  </si>
  <si>
    <t>Imputados dos funcionarios del Banavih por solicitar dinero para asignar viviendas (https://www.cuentasclarasdigital.org/2016/08/imputados-dos-funcionarios-del-banavih-por-solicitar-dinero-para-asignar-viviendas/)
10 AÑOS DE LA GRAN MISIÓN VIVIENDA VENEZUELA: LOS OSCUROS CIMIENTOS DE UNA PROMESA (https://transparencia.org.ve/gmvv/)</t>
  </si>
  <si>
    <r>
      <rPr>
        <sz val="12"/>
        <color theme="1"/>
        <rFont val="Calibri"/>
      </rPr>
      <t xml:space="preserve">www.banavih.gob.ve
La Fuerza Armada venezolana tiene luz propia en la corrupción (https://transparencia.org.ve/wp-content/uploads/2018/06/La-Fuerza-Armada-Venezolana-tiene-luz-propia-en-la-corrupci%C3%B3n.pdf)
https://transparencia.org.ve/wp-content/uploads/2020/10/Los-militares-y-su-rol-en-las-Empresas-Propiedad-del-Estado.pdf
</t>
    </r>
    <r>
      <rPr>
        <sz val="12"/>
        <color rgb="FF000000"/>
        <rFont val="Calibri"/>
      </rPr>
      <t>https://transparencia.org.ve/wp-content/uploads/2020/07/III-PODER-MILITAR-CRIMEN-Y-CORRUPCIOON.pdf</t>
    </r>
  </si>
  <si>
    <t>Barinesa de Vialidad y Construcciones, S.A. (Barvialsa)</t>
  </si>
  <si>
    <t>Infraestructura</t>
  </si>
  <si>
    <t>Promoción, financiamiento y ejecución de programas proyectos y obras en materia de ingeniería, infraestructura y afines. Además a) Adquirir y enajenar todo tipo de bienes muebles e inmuebles. B) Promover, Constituir y administrar todo tipo de sociedades ya sean comerciales, industriales o de servicios. Además cualquier actividad mercantil para el cumplimiento de sus fines y  podra promover y ejecutar actividades de índole social a los fines de contribuir al progreso de las comunidades</t>
  </si>
  <si>
    <t>Empresa que realiza de obras de infraestructura y de Vialidad</t>
  </si>
  <si>
    <t>Carretera nacional vía Guanare sector Guasimitos</t>
  </si>
  <si>
    <t>Obispos</t>
  </si>
  <si>
    <t>Gobernación de Barinas</t>
  </si>
  <si>
    <t xml:space="preserve">Inscrita por ante el Registro Mercantil Primero de la Circunscripción Judicial del Estado Barinas, en fecha: 04 de Octubre del año 2007, anotada bajo el Nº 22, Tomo: 18-A de los libros respectivos. </t>
  </si>
  <si>
    <t>http://pymesvenezuela.com/ficha/barinesa-de-vialidad-y-construcciones-sa-138159
https://vlexvenezuela.com/vid/segovia-dda-barinesa-vialidad-construcciones-286735251</t>
  </si>
  <si>
    <t>Bariven, S.A.</t>
  </si>
  <si>
    <t>Filial de Pdvsa, S.A. especializada en la compra de bienes y servicios en el exterior</t>
  </si>
  <si>
    <t>Servicios de adquicisiones internacionales de bienes y servicios para las filiales de PDVSA y otros entes gubernamentales</t>
  </si>
  <si>
    <t>Inicialmente, antes de la nacionalización de la industria petrolera,  Bariven era una empresa petrolera norteamericana,  sucesora de Sinclair/ARCO. En 1989.  fue convertida por Pdvsa, en la compañía encargada de compras de equipos y  materiales en el exterior</t>
  </si>
  <si>
    <t>Empresa operativa, filial de Petroleos de Venezuela, S.A.</t>
  </si>
  <si>
    <t xml:space="preserve">Urb. Chuao, Calle la Guairita/ Centro Profesional Eurobuilding Piso 10/ Caracas, Distrito Capital </t>
  </si>
  <si>
    <t>En Decreto N° 4.993 de la Presidencia de la Repúlica  del 3 de septiembre de 2024 y publicado en la Gaceta Oficial Extraordinaria  No. 6.836 de la misma fecha , se nombra como Presidente de  Bariven, S.A. a la ciudadana AMBAR CRISTINA DELGADO GOITA,</t>
  </si>
  <si>
    <t>Curazao: declaran ejecutable laudo contra filial de Pdvsa (https://cronicasdelcaribe.com/economia/curazao-declaran-ejecutable-laudo-contra-filial-de-pdvsa/)</t>
  </si>
  <si>
    <t>Bariven S.A, inscrita por ante el Registro Mercantil Primero de la Circunscripción Judicial del Distrito Federal y Estado Miranda el 23 de Diciembre de 1975, bajo el Nº 31, Tomo 59-A Sgdo. Reformada su acta constitutiva estatutos por documentos inscritos en el Registro Mercantil Primero de la misma Circunscripción Judicial el día 30 de Septiembre de 2002, bajo el Nº 39 Tomo 166-A Pro. </t>
  </si>
  <si>
    <t>Son multiples las denuncias de corrupcion en Bariven.  Particularmente durante la gestión de Javier Alvarado.  Bariven, S.A. (Bariven), ha sido víctima de un fraude perpetrado por ex contratistas y proveedores de la compañía, liderados por Roberto Enrique Rincón Fernández y Abraham José Shiera Bastidas
Bariven (https://poderopediave.org/organizacion/bariven/)
Autoridades de Venezuela arrestan a presidente de Bariven, filial de PDVSA: fuentes (https://fr.reuters.com/article/petroleo-venezuela-pdvsa-idLTAL2N1N80Y2)
Detienen a presidente de Bariven por hechos de corrupción (https://elestimulo.com/elinteres/detienen-a-presidente-de-bariven-por-hechos-de-corrupcion/)
Fiscalía imputó a los es-Presidentes de PDVSA por corrupción (https://runrun.es/nacional/341392/fiscalia-imputo-a-los-ex-presidentes-de-pdvsa-por-corrupcion/)
Purga chavista: Policía Anticorrupción arresta al expresidente de Bariven y Pdvsa Industrial (https://gitx.awsccs2.com/2023/05/05/purga-chavista-policia-anticorrupcion-arresta-al-expresidente-de-bariven-y-pdvsa-industrial/)
Juez de Curazao ordena pagar 820 mil dólares a expresidente de Bariven detenido en Venezuela (https://cronicasdelcaribe.com/economia/juez-de-curazao-ordena-pagar-820-mil-dolares-a-expresidente-de-bariven-detenido-en-venezuela/)</t>
  </si>
  <si>
    <t>https://transparencia.org.ve/project/epe-ii-estudio-sector-hidrocarburos/</t>
  </si>
  <si>
    <t>Bienes, Obras y Servicios Monaguenses, C.A. (BOSMOCA)</t>
  </si>
  <si>
    <t xml:space="preserve">Infraestructura </t>
  </si>
  <si>
    <t>Empresa que tiene como finalidad mejorar la infraestructura en el estado</t>
  </si>
  <si>
    <t>Av. Fuerzas Armadas, Casa 31 y 33 Nro Pb Sector Las Avenidas Maturin Monagas Maturí</t>
  </si>
  <si>
    <t>http://www.correodelorinoco.gob.ve/gobernacion-instala-500-bombillos-en-hospital-central-de-maturin/
https://twitter.com/bosmoca1?lang=es
http://contraloriamonagas.gob.ve/www/pdf/resumendescentralizada/RESUMEN%20EJECUTIVO%20N%C2%BA18.PDF</t>
  </si>
  <si>
    <t>Biet Lahem S.A.</t>
  </si>
  <si>
    <t>Comercialización de oro, diamante y coltán</t>
  </si>
  <si>
    <t>Oro, diamnate y coltán</t>
  </si>
  <si>
    <t>El 7 de mayo de 2018 mediante Decreto N° 3.399 publicado en la Gaceta Oficial Nº 41.391, se autoriza la creación de una Empresa Mixta entre la Corporación Venezolana de Minería, S.A. y Comercializadora Orinoco River, C.A., la cual se denominará «Empresa Mixta Biet Lahem, S.A.», y estará adscrita al Ministerio del Poder Popular de Desarrollo Minero Ecológico.</t>
  </si>
  <si>
    <t>Corporación Venezolana de Minería, S.A. tendrá una participación inicial del (55%) y Comercializadora Orinoco River, C.A., tendrá una participación inicial del (45%).</t>
  </si>
  <si>
    <t xml:space="preserve">Microjuris
https://transparencia.org.ve/project/epe-ii-estudio-sector-mineria/
https://transparencia.org.ve/wp-content/uploads/2021/12/Aliados-privados-en-control-de-empresas-estatales-1.pdf </t>
  </si>
  <si>
    <t>Criptoactivo</t>
  </si>
  <si>
    <t>Empresa de servicios exchange y asesoría en inversiones criptofinancieras</t>
  </si>
  <si>
    <t>23 Carrera 19, Barquisimeto 3001, Lara</t>
  </si>
  <si>
    <t>https://twitter.com/blockchainlara?lang=es</t>
  </si>
  <si>
    <t>Bloquera Socialista Yaracuy</t>
  </si>
  <si>
    <t>Bloques</t>
  </si>
  <si>
    <t>Empresa de construcción de bloques, bloques de concreto</t>
  </si>
  <si>
    <t>Los Cañizos en el Río Yaracuy a las cercanías del puente el Peñón</t>
  </si>
  <si>
    <t>Bruzual</t>
  </si>
  <si>
    <t>Gobernación de Yaracuy
Empresa Socialista Minerales de Yaracuy</t>
  </si>
  <si>
    <t>Gran Misión Vivienda Venezuela</t>
  </si>
  <si>
    <t>https://yaracuy.gob.ve/web/noticias/more/9027-Bloqueras-socialistas-contribuyen-con-la-GMVV</t>
  </si>
  <si>
    <t>Bolivariana de Aeropuertos, S.A. (BAER)</t>
  </si>
  <si>
    <t>1. Desarrollar todas aquellas actividades relacionadas con su objeto social dentro de la Nueva Geopolítica Nacional e Internacional impulsada por el Gobierno Revolucionario
2. Dirigir, Coordinar, explotar y gestionar los aeropuertos de la Estatal en general.
3. Fomentar y desarrollar cuantas actividades estén directa o indirectamente relacionadas con las actividades previstas en el Acta Constitutiva Estatutaria de Bolivariana de Aeropuertos (BAER) S.A.
4. Modernizar y actualizar el servicio aeroportuario
5. Proyectar en el ámbito local la actuación del organismo e incorporar a los miembros de las comunidades en pro del beneficio colectivo.
6. Formular propuestas de nuevas infraestructuras aeroportuarias</t>
  </si>
  <si>
    <t>Servicios aeroportuarios</t>
  </si>
  <si>
    <t>Bolivariana de Aeropuertos, S.A., es una sociedad anónima bajo la forma de Empresa del Estado, cuya creación fue autorizada  por el Ejecutivo Nacional a través del Decreto Nº 6.646 del 24 de marzo de 2009 debidamente publicado en la Gaceta Oficial de la Estatal Bolivariana de Venezuela Nº 39.146 de fecha 25 de marzo de 2009.  Posteriormente, en fecha tres (03) de agosto de dos mil nueve (2009) se procede a la publicación de su Acta Constitutiva Estatutaria en la Gaceta Oficial de la Estatal Bolivariana de Venezuela Nº 39.233 de fecha  03 de agosto de 2009.
En la actualidad se encuentra adscrita al Ministerio del Poder Popular para el Transporte.
Es así como enfocados dentro de la Nueva Geopolítica Nacional e Internacional que impulsó  el Gobierno Revolucionario liderizado por Hugo Rafael Chávez Frías en el marco del Proyecto Nacional Simón Bolívar, surgieron  diversas inquietudes en cuanto a la calidad del servicio aeroportuario de la Estatal cuya administración la ostentaban gobiernos regionales y locales; y es por ello que el Ejecutivo Nacional dió inicio en el año 2009 al Proceso de Reversión progresiva  de los Aeropuertos de la Estatal Bolivariana de Venezuela, en primera instancia bajo las denominadas Comisiones de Reversión adscritas al entonces Ministerio del Poder Popular Para Obras Públicas y Vivienda y posteriormente a través de Bolivariana de Aeropuertos (BAER) S.A.
En Gaceta Oficial N° 42.261 de fecha 23/11/2021 se ordena la transferencia inmediata al Ejecutivo Nacional por Órgano del Ministerio del Poder Popular para el Transporte, a través de la Empresa Bolivariana de Aeropuertos (BAER) S.A:, así como de la infraestructura aeronáutica civil, con las respectivas competencias para la conservación, dirección y aprovechamiento del conjunto de sus instalaciones, bienes y servicios que sobre los mismos se ejercen, en los aeropuertos que en ella se mencionan.</t>
  </si>
  <si>
    <t>Empresa operativa.  A la fecha opera los siguientes aereopuertos: 
Zulia: Aeropuerto Internacional “La Chinita”, Aeropuerto Nacional Oro Negro, Aeropuerto Nacional Santa Bárbara. Nueva Esparta: Aeropuerto Internacional “G/J Santiago Mariño”, Aeropuerto Nacional Isla de Coche “Tcnel Andrés Salazar Marcano”. Táchira: Aeropuerto Internacional “Gnral Juan Vicente Gómez”, Aeropuerto Nacional “Francisco García de Hevia”, Aeropuerto Nacional “May. Buenaventura Vivas Guerrero”. Carabobo: Aeropuerto Internacional “Arturo Michelena”, Aeropuerto Nacional “Gnral Bartolomé Salom”. Anzoátegui: Aeropuerto Internacional “G/D José Antonio Anzoátegui”, Aeropuerto Nacional Anaco, Aeropuerto Nacional “Don Edmundo Barrios”
Miranda: Aeropuerto Nacional Higuerote, Aeropuerto Internacional “Óscar Machado Zuloaga”. Lara: Aeropuerto Internacional “Jacinto Lara”, Aeródromo de Carora. Amazonas: Aeropuerto Nacional ”Cacique Aramare”. Apure: Aeropuerto Nacional “Vara de María”. Guárico: Aeropuerto Nacional de Calabozo. Yaracuy: Aeropuerto Nacional “Stte. Néstor Arias”. Monagas: Aeropuerto Internacional “José Tadeo Monagas”</t>
  </si>
  <si>
    <t>Avenida Venezuela, urbanización El Rosal, antiguo edificio Fondur, pisos 4, 6 y PH, Chacao, Miranda</t>
  </si>
  <si>
    <t>NIVEL ESTRATÉGICO: Junta Directiva, Presidencia , Vicepresidencia, Oficina de Atención Ciudadana, Auditoría Interna y Oficina de apoyo al Despacho.
NIVEL DE APOYO: Oficina Estratégica de Seguimiento y Evaluación de Políticas Públicas, Oficina de Seguridad Integral, Oficina de Planificación, Prespuesto y Organización, Oficina de Gestión Comunicacional, Oficina de Gestión Humana, Consultoría Jurídica, Oficina de Gestión Administrativa, Oficina de Tecnología Informática y la Comunicación
NIVEL SUSTANTIVO: Gerencia General de Servicios de Bomberos Aeronáuticos, Gerencia General de Comercialización, Gerencia General de Seguridad Aeroportuaria, Gerencia General de Infraestructura e Ingeniería, Gerencia General de Operaciones
NIVEL DESCONCENTRADO: Aeropuertos adscritos</t>
  </si>
  <si>
    <t>Su capital social en la fecha de creación fue  de 10 millones de bolívares fuertes, suscrito y pagado en 100% por la Estatal, por órgano del Ministerio del Poder Popular para las Obras Públicas y Vivienda (MOPV).</t>
  </si>
  <si>
    <t>Documento Constitutivo y Estatutos Sociales por ante la Oficina del Registro Mercantil Segundo de la Circunscripción Judicial del Distrito Capital y Estado Miranda, en fecha 31 de Julio de 2009, bajo el No. 20, Tomo No. 161-A sdo., publicada en Gaceta Oficial de la Estatal Bolivariana de Venezuela No. 39.233 de fecha 03 de Agosto de 2009.</t>
  </si>
  <si>
    <t xml:space="preserve">Ministerio del Poder Popular para el Transporte </t>
  </si>
  <si>
    <t>Misión Transporte</t>
  </si>
  <si>
    <t>Yanet Fermín, diputada de la Asamblea Nacional por la MUD, señaló a la empresa Bolivariana de Aeropuertos BAER,S.A., empresa del Estado adscrita al Ministerio del Poder Popular para Transporte Acuático y Aéreo, de estar supuestamente cometiendo delito laboral, cuando no reconoce una serie de beneficios a sus trabajadores, en ocasiones les niegan derechos y beneficios, algunas veces los califica como empresa privada y en otras que son del Estado, es decir el patrono juega con estas dos figuras, para afectar al trabajador, cometiendo fraude laboral. 30 de Abril de 2016</t>
  </si>
  <si>
    <r>
      <rPr>
        <sz val="12"/>
        <color theme="1"/>
        <rFont val="Calibri"/>
      </rPr>
      <t xml:space="preserve">http://www.baer.gob.ve/index.php/baer-sa/objetivos-
La Fuerza Armada venezolana tiene luz propia en la corrupción (https://transparencia.org.ve/wp-content/uploads/2018/06/La-Fuerza-Armada-Venezolana-tiene-luz-propia-en-la-corrupci%C3%B3n.pdf)
https://transparencia.org.ve/wp-content/uploads/2020/10/Los-militares-y-su-rol-en-las-Empresas-Propiedad-del-Estado.pdf
</t>
    </r>
    <r>
      <rPr>
        <sz val="12"/>
        <color rgb="FF000000"/>
        <rFont val="Calibri"/>
      </rPr>
      <t>https://transparencia.org.ve/wp-content/uploads/2020/07/III-PODER-MILITAR-CRIMEN-Y-CORRUPCIOON.pdf</t>
    </r>
  </si>
  <si>
    <t>Bolivariana de Puertos (BOLIPUERTOS), S.A.</t>
  </si>
  <si>
    <t>La sociedad anónima Bolivariana de Puertos (BOLIPUERTOS), S.A., tendrá por objeto principal “el acondicionamiento, administración, desarrollo, mantenimiento, conservación y aprovechamiento de los bienes y servicios que comprenden la infraestructura portuaria, entendida como el conjunto de obras que conforman el ámbito operacional de los Puertos de Uso Público propiedad de la Estatal Bolivariana de Venezuela; con el propósito de garantizar el tránsito con seguridad, fluidez, eficacia, economía, calidad de servicio y en beneficio de la comunidad, todo en el marco de la política socialista que dicta el ejecutivo Nacional, pudiendo asociarse, cooperar y ejecutar actividades conexas relacionadas, necesarias para el desenvolvimiento, desarrollo y cumplimiento de su objeto social”</t>
  </si>
  <si>
    <t>Servicios portuarios para tránsito y comercio marítimo.</t>
  </si>
  <si>
    <t>El 20/03/2009 se apobó en la Asamblea Nacional un acuerdo mediante el cual se autoriza la reversión inmediata al Poder Ejecutivo Nacional, por Órgano del Ministerio del Poder Popular para las Obras Públicas y Vivienda, de los bienes que conforman la infraestructura Portuaria (Gaceta Oficial número 39.143).
El 25/03/2009, la Presidencia de la Estatal mediante el Decreto 6645, autoriza la creación de  Bolivariana de Puertos (BOLIPUERTOS), S.A.
El 14/05/2009, en Gaceta Oficial número 39.178, se publica el Proyecto de Acta Constitutiva Estatuaria de la Sociedad Anónima "Bolivariana de Puertos (BOLIPUERTOS), S.A.", por parte del Ministerio del Poder Popular para las Obreas Públicas y Vivienda, con Diosdado Cabello Rondón como ministro. 
El  día 25/05/2009, se registra el Acta Constitutiva.
El 09/06/2009, la Asamblea Nacional aprueba un acuerdo mediante el cual se autoriza la reversión inmediata al Poder Ejecutivo Nacional, por órgano del Ministerio del Poder Popular para las Obras Públicas y Vivienda de la infraestructura portuaria del Puerto de La Guaira del Estado Vargas.
El 30/07/2009 mediante resolución por la cual se encarga a Bolivariana de Puertos S.A., la gestion, administración aprovechamiento y manejo de las operaciones Portuarias, publicada en Gaceta Oficial 39.231
El 03/01/2011 se aprueba la resolución por la cual se declara la reversión inmediata al Poder Ejecutivo Nacional, por órgano del Ministerio del Poder Popular para Transporte y Comunicaciones de toda la infraestructura del Puerto de Guanta.
La empresa Grupo Empresarial de la Industria Portuaria (Asport), del Ministerio de Transporte cubano, tiene relaciones con los negocios de Bolivariana de Puertos, S.A.</t>
  </si>
  <si>
    <t>Empresa operativa - alianza sector privado</t>
  </si>
  <si>
    <t>Av. Veracruz, con calle Orinoco, urbanización Las Mercedes, edificio Torre 2RR, Baruta, Caracas</t>
  </si>
  <si>
    <t>NIVEL SUPERIOR: Asamblea de Accionistas (Preside el Ministro) y Junta Directiva conformada por un presidente(a) y cuatro directores principales, Presidencia, Auditoría Interna, Coordinación de Control Posterior Regional  y Comisión de Contrataciones
NIVEL DE ASESORÍA Y APOYO: Consultoría Jurídica, Gerencia General de Atención al Ciudadano, Gerencia General de Planificación, Presupuesto y Organización, Gerencia General de Administración y Finanzas, Gerencia General de Comunicación y Relaciones Institucionales, Gerencia General de Tecnología de la Información y Comunicación, Grencia General de Gestión Humana, Gerencia General de Seguridad Laboral y Ambiente
NIVEL SUSTANTIVO: Gerencia General de Comercialización, Gerencia General de Operaciones Portuaria, Gerencia General de Protección Portuaria, Gerencia General de Infraestructura y Servicios, Centro de Estudios Portuario
NIVEL SUSTANTIVO DESCONCENTRADO: Gerencia General del Puerto
NIVEL DESCENTRALIZADO: Agencia Naviera</t>
  </si>
  <si>
    <t>10.000 acciones de un mil bolívares (Bs. 1.000) enteramente suscrito por la Estatal a través del Ministerio de Transporte.</t>
  </si>
  <si>
    <t>Registro Mercantil Segundo del Distrito Capital,  Número: 47, Tomo -87-A SDO, expediente 221-4831 14/05/2009</t>
  </si>
  <si>
    <t>Gran Misión Saber y Trabajo</t>
  </si>
  <si>
    <t>http://www.bolipuertos.gob.ve/default.aspx
La Fuerza Armada venezolana tiene luz propia en la corrupción (https://transparencia.org.ve/wp-content/uploads/2018/06/La-Fuerza-Armada-Venezolana-tiene-luz-propia-en-la-corrupci%C3%B3n.pdf)
https://transparencia.org.ve/wp-content/uploads/2020/10/Los-militares-y-su-rol-en-las-Empresas-Propiedad-del-Estado.pdf
https://transparencia.org.ve/wp-content/uploads/2020/07/III-PODER-MILITAR-CRIMEN-Y-CORRUPCIOON.pdf
http://www.bolipuertos.gob.ve/noticia.aspx?id=34919  
Entrevista a integrante de empresa portuaria 
https://runrun.es/noticias/462147/maduro-transfiere-empresas-estatales-a-la-gobernacion-de-anzoategui/</t>
  </si>
  <si>
    <t>Bolivariana de Seguros y Reaseguros S.A.</t>
  </si>
  <si>
    <t>Atender los requerimientos de productos en el ramo de seguros y reaseguros relacionados con los intereses de la Estatal Bolivariana de Venezuela, dentro y fuera del territorio nacional.</t>
  </si>
  <si>
    <t>Productos del ramo de seguros y reaseguros</t>
  </si>
  <si>
    <t xml:space="preserve">Bolivariana de Seguros y Reaseguros S.A es creada por el presidente Hugo Chávez el 02/08//2007 en decreto presidencial Nº 5.474, publicado en la GO Nº 38.738 cuando se autoriza al Ministerio del Poder Popular para la Finanzas a su creación. Posteriormente se autorizará mediante decreto Nº 6.851, GO Nº 39.236 del 06/08//2009 a  la Vicepresidencia de la Estatal a su creación dejando sin efecto (derogando) al decreto 5.474. En abril de 2010, mediante la Gaceta Oficial N° 39.395 fue publicado un decreto de la Presidencia con una medida que autorizaba a Bolivariana de Seguros y Reaseguros pare que se fusionara por absorción con la empresa C.N.A de Seguros La Previsora. Tras la intervención de los bancos Central y Baninvest, el Estado tomó el control de Seguros La Previsora y de Seguros Premier, cuyos accionistas eran las citadas instituciones financieras. </t>
  </si>
  <si>
    <t> Zona Plaza Venezuela, Edificio torre la Previsora, Avenida Abraham Lincoln, Caracas 1083, Distrito Capital</t>
  </si>
  <si>
    <t>Junta Administrativa integrada por cinco miembros principales:  presidente, vicepresidente y tres directores principales, y tres directores suplentes. </t>
  </si>
  <si>
    <r>
      <rPr>
        <b/>
        <sz val="12"/>
        <color theme="1"/>
        <rFont val="Calibri"/>
      </rPr>
      <t xml:space="preserve">Presidente </t>
    </r>
    <r>
      <rPr>
        <sz val="12"/>
        <color theme="1"/>
        <rFont val="Calibri"/>
      </rPr>
      <t xml:space="preserve">según Decreto Nº 4.377 en Gaceta Oficial N° 42.010 de fecha 18/11/2020: Karina Esther Duarte Nobles
</t>
    </r>
    <r>
      <rPr>
        <b/>
        <sz val="12"/>
        <color theme="1"/>
        <rFont val="Calibri"/>
      </rPr>
      <t xml:space="preserve">Miembros de la Junta Administradora </t>
    </r>
    <r>
      <rPr>
        <sz val="12"/>
        <color theme="1"/>
        <rFont val="Calibri"/>
      </rPr>
      <t xml:space="preserve">según Decreto N°4.383 de fecha 4/12/2020 en Gaceta Oficial N° 42.022 de la misma fecha:
</t>
    </r>
    <r>
      <rPr>
        <b/>
        <sz val="12"/>
        <color theme="1"/>
        <rFont val="Calibri"/>
      </rPr>
      <t xml:space="preserve">Vicepresidente: </t>
    </r>
    <r>
      <rPr>
        <sz val="12"/>
        <color theme="1"/>
        <rFont val="Calibri"/>
      </rPr>
      <t xml:space="preserve">Larry Daniel Devoe Márquez
</t>
    </r>
    <r>
      <rPr>
        <b/>
        <sz val="12"/>
        <color theme="1"/>
        <rFont val="Calibri"/>
      </rPr>
      <t xml:space="preserve">Directores principales: </t>
    </r>
    <r>
      <rPr>
        <sz val="12"/>
        <color theme="1"/>
        <rFont val="Calibri"/>
      </rPr>
      <t xml:space="preserve">Omar Orozco Colmenares; Carlos Eduardo Alcalá Hernández; Héctor Andrés Obregón Pérez
</t>
    </r>
    <r>
      <rPr>
        <b/>
        <sz val="12"/>
        <color theme="1"/>
        <rFont val="Calibri"/>
      </rPr>
      <t xml:space="preserve">Directores Suplentes: </t>
    </r>
    <r>
      <rPr>
        <sz val="12"/>
        <color theme="1"/>
        <rFont val="Calibri"/>
      </rPr>
      <t>Yenfri Emilio Albarracín Escalante; Gladys Patricia Gómez Méndez; Katherine Jhoana,
Abreu Prato</t>
    </r>
  </si>
  <si>
    <t xml:space="preserve">En la publicación Seguros y Banca, se publicó el 20 de octubred e 2017 lo siguiente:   "Tras la historia de Bolivariana de Seguros y Reaseguros, adicional a la intervención de 36 casas de bolsas realizada con la mini crisis financiera del 2009, se encuentra la mafia que rodeo a Seguros la Previsora al presidir la Junta Directa su interventor Tomas Sánchez Rondón. La fusión de empresas realizadas el 26 de marzo de 2010 entre Bolivariana de Seguros y Reaseguros y C.N.A la Previsora da inicio a la mafia que se llevaría a cabo dentro de esta organización". </t>
  </si>
  <si>
    <t>www.bsr.gob.ve</t>
  </si>
  <si>
    <t>Bonaire Petroleum Corp. N.N. (BOPEC)</t>
  </si>
  <si>
    <t>Almacenar crudo y derivados de petróleoy manejo de operaciones porturarias relacionadas para PDVSA</t>
  </si>
  <si>
    <t>Servicios de almacenamiento y muelles</t>
  </si>
  <si>
    <t xml:space="preserve"> BOPEC es una empresa que forma parte de PROPERNYN, B.V, la cual es propiedad de PDVSA. PDVSA es propietaria del terminal marítimo Bonaire Petroleum Company (Bopec terminal) con capacidad para almacenar hasta 12 millones de barriles de crudo y derivados que resultan estratégicos para las exportaciones a China y EE. UU. E
Ahora PDVSA corre el riesgo de perder la terminal Bonaire Petroleum Corp (BOPEC) con una capacidad de almacenamiento de 10 millones de barriles y muelles de aguas profundas que pueden cargar grandes buques en la isla de Bonaire. La terminal es una parte clave de la logística de PDVSA en el Caribe y su posible cierre podría perjudicar los envíos a clientes en Asia. ¿Por qué de repente parece suceder esto? La terminal BOPEC está ubicado en una reserva Parque Nacional Marítimo, por lo que la regulación ambiental prohíbe cualquier tipo de derrame de productos en suelo y aguas. Desde el 2010, Bonaire es un Municipio del Gobierno Holandés, quien otorgó diez años para la adecuación de las instalaciones del terminal a las regulaciones holandesas y a la normativa API con finalización en el 2020. Durante el período 2010 - 2015 PDVSA-BOPEC no ejecutó ninguna acción para la adecuación del terminal según lo exigido por las regulaciones y las licencias ambientales y marítimas. PDVSA, que proporciona la mayor parte de los ingresos de exportación de Venezuela, ha tenido dificultades este año para retener contratos de tanques de almacenamiento y muelles en el Caribe debido a retrasos en los pagos y desacuerdos con las firmas estadounidenses Buckeye Partners y NuStar Energy, que operan terminales en el Bahamas y San Eustaquio.
Según la agencia de noticias estadounidense Reuters, la Refinería di Korsou (RdK), una empresa estatal de Curazao, publicó el pasado viernes 20 de marzo de2020 que pretende ocupar una terminal de almacenamiento de onaire Petroleum Corp (BOPEC) y su terminal de almacenamiento empresa de PDVSA Petróleos de Venezuela S.A. en la isla de Bonaire.. </t>
  </si>
  <si>
    <t>La situación actual de capacidad operativa de la terminal es crítica y el volumen de almacenaje ha disminuido en un 66% y con tendencia a reducirse un 7% adicional. Lo anterior se debe al deterioro de los tanques y las malas condiciones del fondo, por retrasos en los mantenimientos programados e inadecuadas prácticas de mantenimiento.  Curazao buscará la aprobación de una corte holandesa para vender Bonaire Petroleum Corp (BOPEC) y su terminal de almacenamiento de 10 millones de barriles de crudo, en caso de que no reciba lo adeudado por PDVSA.
En abril de 2022, el tribunal de La Haya dio luz verde al embargo de las acciones de una filial de Petróleos de Venezuela (Pdvsa), en atención a tres litigios por el cobro de deudas contraídas por la estatal con proveedores registrados en Estados Unidos.</t>
  </si>
  <si>
    <t>Harbour Office
Kralendijk, Bonaire
Netherlands Antilles</t>
  </si>
  <si>
    <t>Bonaire</t>
  </si>
  <si>
    <t>N.N.</t>
  </si>
  <si>
    <t>100% PDVSA</t>
  </si>
  <si>
    <t>Reuters: refinería Curazao puede ocupar una terminal de almacenamiento de Pdvsa en Bonaire (https://www.eluniversal.com/economia/65086/reuters-refineria-curazao-puede-ocupar-una-terminal-de-almacenamiento-de-pdvsa-en-bonaire)
Condenan a Pdvsa a pagar 41 millones de dólares en caso de Bopec (https://cronicasdelcaribe.com/economia/condenan-a-pdvsa-a-pagar-41-millones-de-dolares-en-caso-de-bopec/)
Tribunal autoriza el embargo de acciones a filial de Pdvsa propietaria de Bopec (https://cronicasdelcaribe.com/economia/tribunal-autoriza-el-embargo-de-acciones-a-filial-de-pdvsa-propietaria-de-bopec/)
Bonaire Petroleum Corporation (https://cronicasdelcaribe.com/economia/bopec-asi-agoniza-una-compania-de-petroleos-de-venezuela-en-bonaire/)
Tribunal de Bonaire ordenó subasta forzosa de todo el crudo Pdvsa https://gitx.awsccs2.com/2023/03/17/tribunal-de-bonaire-ordeno-subasta-forzosa-de-todo-el-crudo-pdvsa/</t>
  </si>
  <si>
    <t>https://latinamericanpost.com/es/18811-el-futuro-de-venezuela--situacion-de-la-terminal-bopec
https://www.eluniversal.com/economia/65086/reuters-refineria-curazao-puede-ocupar-una-terminal-de-almacenamiento-de-pdvsa-en-bonaire
https://prodavinci.com/que-esta-pasando-con-el-caso-conocophillips-versus-pdvsa/
https://cronicasdelcaribe.com/economia/tribunal-autoriza-el-embargo-de-acciones-a-filial-de-pdvsa-propietaria-de-bopec/</t>
  </si>
  <si>
    <t xml:space="preserve">Bonuela, S.A. </t>
  </si>
  <si>
    <t xml:space="preserve">Establecer,  operar, adquirir o arrendar negocios mercantiles o fondos de comercio dedicados a la venta al detal en los abastos.  </t>
  </si>
  <si>
    <t xml:space="preserve">Servicios inmobiliarios y administrativos </t>
  </si>
  <si>
    <t>Esta empresa filial de la Red de Abastos Bicentenario,  formaba parte de la empresa Cativen antes de la adquisición por el Estado de la cadena, propiedad del grupo francés Casino.  En junio de 2010, el Grupo Casino, con el 50.01% de las acciones decide negociar la venta de las mismas al Estado venezolano, y queda así el gobierno con la mayoría accionaria del grupo,  para de esta manera crear Abasto Bicentenario.     Aunque Bonuela S.A.  tiene como objetivo establecer,  operar,  adquirir  o  arrendar    negocios  mercantiles  o  fondo  de  comercio,  dedicados  a  la  venta  al  detal  en  los  abastos,  el 25 de agosto de 2014,  según el decreto No. 1.193, en la Gaceta Oficial No.   40.482,  fue adscrita a la Corporación Venezolana de Comercio Exterior, en el cual todas las empresas públicas relacionadas con la importación y adquisición en el mercado internacional de bienes y servicios para el sector alimentario.    Luego en Gaceta Oficial 40.513 del  del 7 de octubre de 2014 se adscribe a la Corporación Productora, Distribuidora y Mercado de Alimentos, S.A. (CORPO-PDMERCAL) como parte de la Red de Abastos Bicentenario, S.A.</t>
  </si>
  <si>
    <t>Forma parte de la Red de Abastos Bicentenario, S.A. Se desconoce si está operativa, podría estarlo con otro nombre</t>
  </si>
  <si>
    <t>Ministerio del Poder Popular para la Alimentación</t>
  </si>
  <si>
    <t xml:space="preserve">Ministerio del Poder Popular para la Alimentación
Red de Abastos Bicentenario, C.A.   </t>
  </si>
  <si>
    <t>https://transparencia.org.ve/project/epe-ii-estudio-sector-agroalimentario/
mppal.gob.ve</t>
  </si>
  <si>
    <t>Briquetera de Venezuela C.A. (BRIQVEN)</t>
  </si>
  <si>
    <t>Metalurgia</t>
  </si>
  <si>
    <t>Siderurgia</t>
  </si>
  <si>
    <t xml:space="preserve">Producir Hierro Briqueteado en caliente </t>
  </si>
  <si>
    <t>Briquetas de Hierro</t>
  </si>
  <si>
    <t>Su nombre inicial fue POSVEN y fue creadad en el año 1997. La planta fue construida completamente en el año 2000, iniciando su producción en el 2001. Conocida como Posven, tenía como principal accionista a Posco (consorcio coreano), la Corporación Venezolana de Guayana por Venezuela y con pequeño porcentajes de inversión de la empresa Daewoo y Hyundai.
En el 2004 la empresa POSVEN pasa a llamarse Materiales Siderúrgico MATESI S.A., cuando es comprada por el consorcio TECHINT. La planta inició sus operaciones el 17 de octubre del 2004, bajo el control de TENARIS, rompiendo record de producción al alcanzar la capacidad de un millón quinientos mil toneladas de briquetas. El 21 de mayo el 2009, el presidente Hugo Rafael Chávez Frías anunció la nacionalización de cinco  empresas metalúrgicas de Guayana, MATESI, COMSIGUA, ORINOCO IRON, VENPRECAR, y TAVSA. A través del comité de transición designado por el Ministerio de Industrias Básicas y Mnería, asume el control operacional exclusivo de los activos y demás bienes de Materiales Siderúrgico MATESI S.A.
El 7 de octubre del mismo año la Asamblea Nacional venezolana declara utilidad pública e interés social los bienes muebles, inmuebles y demás bienhechurías que conforman los activos de la empresa Matesi, propiedad del grupo ítalo argentino TECHINT, en el estado Bolívar. La empresa se suma al plan Guayana Socialista que busca la transformación de la industria del sector aluminio, acero y hierro.
El 18 de diciembre del 2010 luego de dos años de paralización, MATESI pasa a llamarse Briquetera de Venezuela (BRIQVEN) reanudando sus actividades, con el arranque de un reactor con un 80% de su capacidad. La reactivación se logró gracias al trabajo en conjunto de todos los trabajadores, tanto fijos como tercerizados, la puesta en marcha estuvo a cargo del control obrero y en manos de personal capacitado completamente venezolano. El día 14 de junio de 2011 vía Decreto Presidencial se ordenó la adquisición forzosa de los bienes muebles, inmuebles y bienhechurías de la empresa MATESI, S.A. que sean requeridos para la ejecución de la obra “Briquetera de Venezuela” y así dar cumplimiento con el deber del Estado de proveer el fortalecimiento de la industria nacional y de todas aquellas actividades que permitan desarrollar y proteger las distintas fuentes de producción.  El 13 de agosto Nicolás Maduro confirma la estatización de Briqven, C.A.
Estuvo adscrita a: Ministerio de Industrias Básicas y Minería (2009), Ministerio para la Ciencia, la Tecnología y las Industrias Intermedias (2010),  Ministerio de Industrias (2011),  Ministerio de Industrias Básicas, Socialistas y Estratégicas (junio, 2016) 
El 24 de noviembre de 2017 mediante Decreto N° 3.176, se adscribe a la Vicepresidencia de la República el Instituto Público Corporación Venezolana de Guayana (CVG), así como las Empresas Básicas de Guayana que en él se mencionan: CVG Aluminio del Caroní, S.A. (CVG ALCASA); CVG Aluminio de Carabobo S.A. (Alucasa); CVG Aluminios Nacionales, S.A. (CVG ALUNASA); CVG Bauxilum, C.A.; Briquetera del Caroní C.A. (BRIQCAR); Briquetera del Orinoco C.A.; Briquetera de Venezuela C.A. (BRIQVEN). Este Decreto fue publicado en la Gaceta Oficial  Nº 41.286 .
En el Decreto extraordinario N° 6.382 del 15 de junio de 2018 esta empresa aparece adscrita al Ministerio del Poder Popular de Industrias y Producción Nacional.</t>
  </si>
  <si>
    <t>Empresa operativa, se desconoce su capacidad de producción actuaL</t>
  </si>
  <si>
    <t xml:space="preserve">Parroquia Unare, UD- #513, Zona Industrial Matanzas, Punta Chuchillo Manzana #01. Puerto Ordaz.
Av. de los Trabajadores o Av. Expresa 1, UD 513, manzana 01, al lado de Comsigua y CVG- Ferrominera, cerca de PDVSA-Gas y diagonal a parque cementerio Jardín del Orinoco
</t>
  </si>
  <si>
    <t>Caroní</t>
  </si>
  <si>
    <r>
      <rPr>
        <sz val="12"/>
        <color rgb="FF000000"/>
        <rFont val="Calibri"/>
      </rPr>
      <t xml:space="preserve">Resolución Nº 024 de fecha 23 de agosto de 2018, mediante la cual se designa a Maikel José Marcano García, como </t>
    </r>
    <r>
      <rPr>
        <b/>
        <sz val="12"/>
        <color rgb="FF000000"/>
        <rFont val="Calibri"/>
      </rPr>
      <t>Presidente</t>
    </r>
    <r>
      <rPr>
        <sz val="12"/>
        <color rgb="FF000000"/>
        <rFont val="Calibri"/>
      </rPr>
      <t xml:space="preserve"> de la Empresa del Estado Briquetera de Venezuela, C.A. (BRIQVEN)-(MATESI) , publicada en la Gaceta Oficial de la República Bolivariana de Venezuela N° 41.471 de fecha 30 de agosto de 2018</t>
    </r>
  </si>
  <si>
    <t xml:space="preserve">
El anterior presidente, el General de Brigada Giovanni Enrique Tovar Morales, fue Comandante del Comando Nacional Antiextorsión y Secuestro (CONAS) del Segundo Comando y Jefatura de Estado Mayor General de la Comandancia General de la Guardia Nacional Bolivariana</t>
  </si>
  <si>
    <t>MATESI., empresa estatizada por el estado Venezolano, inscrita en el registro mercantil primero de la circunscripción judicial del Distrito Capital y Estado Miranda, en fecha 23 de abril de 2004, bajo el número 44, tomo 59-A- Pro., siendo modificado por ultima vez en fecha 26 de agosto de 2004, bajo el Nro. 69, tomo 143-A-Pro.</t>
  </si>
  <si>
    <t>Corporación Siderúrgica de Venezuela (CSV)</t>
  </si>
  <si>
    <t>Antes de expropiada: 130</t>
  </si>
  <si>
    <r>
      <rPr>
        <sz val="12"/>
        <color theme="1"/>
        <rFont val="Calibri"/>
      </rPr>
      <t xml:space="preserve">Microjuris
</t>
    </r>
    <r>
      <rPr>
        <sz val="12"/>
        <color rgb="FF000000"/>
        <rFont val="Calibri"/>
      </rPr>
      <t>https://transparencia.org.ve/project/epe-ii-estudio-sector-metalurgia/</t>
    </r>
  </si>
  <si>
    <t>Briquetera del Caroní, C.A. (BRIQCAR)</t>
  </si>
  <si>
    <t>Producir briquetas de hierro compactadas en caliente, usando la tecnología MIDREX .Producir y comercializar unidades de hierro metálico con personal responsable, honesto y altamente calificado, utilizando tecnología de punta en armonía con el ambiente, cumpliendo con los estándares de calidad. Dirigidos al mercado siderúrgico nacional e internacional, orientados al compromiso social, la sustentabilidad y la sostenibilidad.</t>
  </si>
  <si>
    <t>Actualmente Briquetera del Caroní, C.A. (Briqcar),  VENEZOLANA DE PREREDUCIDOS DEL CARONÍ COMPAÑÍA ANONIMA (VENPRECAR), fue constituida en el año 1989 con capital privado, perteneciente a INTERNACIONAL BRIQUETE HOLDING (IBH), división de briquetas de empresas SIVENSA. Inició sus operaciones el 26 de noviembre de 1990 con una capacidad original de 600.000 ton/año. En octubre de 1994 se realizó la primera ampliación de la planta para llevarla a 715.000 TM/año, y en octubre de 1998 se ejecutó la segunda expansión para llevarla a su capacidad instalada actual de 815.000 TM/año. Cerca del 80% de la producción de Venprecar se destinaba al mercado de exportación, especialmente a Estados Unidos y Europa.
A partir del 5 de febrero de 2010, el Estado asumió en forma unilateral, exclusiva, total y definitiva, la administración y el control operacional de la empresa VENPRECAR, así como la responsabilidad absoluta sobre sus bienes, a través de una Comisión de Transición presidida primeramente por el Sr. Radwan Sabbagh, la cual fue nombrada por el Ministro del Poder Popular para las Industrias Básicas y Minería y ratificada por el Presidente de la República, según consta de punto de Cuenta Nro.025/09 de fecha 12 de julio de 2009. El 19 de Diciembre del 2013 se publica en Gaceta extraordinaria Nª 6.119, la adquisición forzosa de los bienes muebles e inmuebles y bienhechurías que sirve para el funcionamiento de la sociedad mercantil VENEZOLANA DE PREREDUCIDOS DEL CARONÍ COMPAÑÍA ANONIMA (VENPRECAR).
Estuvo adscrita al Ministerio de Industrias Básicas y Minería (2009), Ministerio para la Ciencia, la Tecnología y las Industrias Intermedias (2010),  Ministerio de Industrias (2011),  Ministerio de Industrias Básicas, Socialistas y Estratégicas (junio, 2016) 
El 24 de noviembre de 2017 mediante Decreto N° 3.176, se adscribe a la Vicepresidencia de la República el Instituto Público Corporación Venezolana de Guayana (CVG), así como las Empresas Básicas de Guayana que en él se mencionan: CVG Aluminio del Caroní, S.A. (CVG ALCASA); CVG Aluminio de Carabobo S.A. (Alucasa); CVG Aluminios Nacionales, S.A. (CVG ALUNASA); CVG Bauxilum, C.A.; Briquetera del Caroní C.A. (BRIQCAR); Briquetera del Orinoco C.A.; Briquetera de Venezuela C.A. (BRIQVEN). Este Decreto fue publicado en la Gaceta Oficial  Nº 41.286 .
En el Decreto extraordinario N° 6.382 del 15 de junio de 2018 esta empresa aparece adscrita al Ministerio del Poder Popular de Industrias y Producción Nacional .
Es importante señalar que no existe el Decreto de Creación de la empresa Briquetera del Caroní, C.A. (BRIQCAR), por lo que pareciera que VENPRECAR existe jurídicamente. De hecho, la empresa VENPRECAR también aparece adscrita al Ministerio del Poder Popular de Industrias y Producción Nacional.</t>
  </si>
  <si>
    <t>Av. Fuerzas Armadas, Zona Industrial Matanzas,  Parcelas 22 y 23. Puerto Ordaz, Estado Bolívar.</t>
  </si>
  <si>
    <t>Según la Providencia Administrativa  007-2024 del 2 de febrero de 2024, publicada en la Gaceta Oficial No. 42.812 de la misma fecha, se designó al ciudadano Norlando José Grudas Valbuena como presidente de BRIQCAR</t>
  </si>
  <si>
    <t>Norlando José Grudas Valbuena es Coronel de la Guardia Nacional Bolivariana,  fue Comandante de la Unidad Regional de Inteligencia Antidrogas N° 51 (Monagas) del Comando Nacional Antidrogas de la Guardia Nacional Bolivariana</t>
  </si>
  <si>
    <t>Registro Mercantil de la Circunscripción Judicial del Distrito Federal y Estado Miranda en fecha 15 de septiembre de 1.989 bajo en Nº 35 Tomo 97</t>
  </si>
  <si>
    <r>
      <rPr>
        <sz val="12"/>
        <color theme="1"/>
        <rFont val="Calibri"/>
      </rPr>
      <t xml:space="preserve">www.venprecar.com
www.cvg.com
www.briqcar.com.ve
</t>
    </r>
    <r>
      <rPr>
        <sz val="12"/>
        <color rgb="FF000000"/>
        <rFont val="Calibri"/>
      </rPr>
      <t>https://transparencia.org.ve/project/epe-ii-estudio-sector-metalurgia/</t>
    </r>
  </si>
  <si>
    <t>Briquetera del Orinoco C.A.</t>
  </si>
  <si>
    <t>Producir y suministrar oportunamente unidades de hierro metálico al mercado siderúrgico mundial dentro de los parámetros de calidad acordados en una estrecha relación de servicio.</t>
  </si>
  <si>
    <t>Briquetas del Orinoco C.A. se crea a partir de la confiscación de Orinoco Iron C.A.  Orinoco Iron fue una iniciativa de muchos inversionistas venezolanos que permitió desde 1976 el desarrollo de un proyecto minero pionero denominado Fior, destinado a producir briquetas que alimentarían las acerías de aquel entonces. Orinoco Iron representó una oportunidad para que venezolanos desarrollaran e innovaran en materia tecnológica con el desarrollo de un proceso propio para la fabricación de briquetas, logrando registrar importantes patentes en los Estados Unidos. Ese proceso tecnológico fue conocido bajo la denominación “Finmet”. Orinoco Iron representó una inversión superior a los 800 millones de dólares, iniciado sus operaciones en el año 2000. Este proyecto atrajo el interés de inversionistas extranjeros.  Orinoco Iron y Venprecar. Las dos empresas de capital venezolano, Orinoco Iron y Venprecar, conforman la filial IBH, la unidad de briquetas de Sivensa, que para el 2009 tenía un 18.9 por ciento de su capital cotizando en los mercados de valores y producía cerca de 3 millones de toneladas anuales de briquetas de hierro prereducido.
Sivensa en el 2009 era el propietario del 68.55% accionario de IBH. La Corporación Venezolana de Guayana, a través de Ferrominera del Orinoco, del 13.61% y en manos del público, a través del mercado bursátil, el restante 18.9%.
21 de mayo del 2009, 5 empresas fueron afectadas por la decisión Presidencial. Comsigua, de propiedad japonesa; Matesi y Tavsa, de propiedad argentina; y Orinoco Iron y Venprecar, venezolanas.
El 25 de mayo del 2009, el para entonces Ministro de Industrias Básicas, Rodolfo Sanz, envía comunicaciones por medio de las cuales el Gobierno Nacional designa Juntas de Transición Los integrantes de la Junta de Transición de Orinoco Iron fueron: (i) Luis Salvador Velázquez Rosas, (ii) Juan Carlos Gutiérrez, (iii) Antonio De Jesus May, (iv) Alirio Guillen, y (v) Luis González.  
El 14 de julio del 2009, se dicta el Decreto Presidencia No. 6796, el cual aparece publicado en la Gaceta Oficial No. 39.220, por medio del cual se formaliza la confiscación de Orinoco Iron y Venprecar. Siete meses después, con fecha 5 de febrero del 2010, el Gobierno Nacional ejecuta las instrucciones del presidente Chávez y toma el control de Venprecar y Orinoco Iron.
El para entonces ministro de Industrias, Ricardo Menéndez, anuncia el 12 de agosto del 2013, la culminación del proceso de nacionalización de las briqueteras Venprecar y Orinoco Iron, señalando que las fábricas ahora formarán el Consorcio Briquetero Nacional. El Gobierno nacional señala que Venprecar pasa a llamarse Briquetera del Caroní y Orinoco Iron se denomina Briquetera del Orinoco. 
Estuvo adscrita a: Ministerio de Industrias Básicas y Minería (2009), Ministerio para la Ciencia, la Tecnología y las Industrias Intermedias (2010),  Ministerio de Industrias (2011),  Ministerio de Industrias Básicas, Socialistas y Estratégicas (junio, 2016) 
El 24 de noviembre de 2017 mediante Decreto N° 3.176, se adscribe a la Vicepresidencia de la República el Instituto Público Corporación Venezolana de Guayana (CVG), así como las Empresas Básicas de Guayana que en él se mencionan: CVG Aluminio del Caroní, S.A. (CVG ALCASA); CVG Aluminio de Carabobo S.A. (Alucasa); CVG Aluminios Nacionales, S.A. (CVG ALUNASA); CVG Bauxilum, C.A.; Briquetera del Caroní C.A. (BRIQCAR); Briquetera del Orinoco C.A.; Briquetera de Venezuela C.A. (BRIQVEN). Este Decreto fue publicado en la Gaceta Oficial  Nº 41.286 .
En el Decreto extraordinario N° 6.382 del 15 de junio de 2018 esta empresa aparece adscrita al Ministerio del Poder Popular de Industrias y Producción Nacional.</t>
  </si>
  <si>
    <t>Empresa operativa, sedesconoce su capacidad de producción actuaL</t>
  </si>
  <si>
    <t>Av. Guayana con final av. norte sur 7. Parcela UD-507-01-02, después de CVG-Carbonorca</t>
  </si>
  <si>
    <r>
      <rPr>
        <b/>
        <sz val="12"/>
        <color rgb="FF000000"/>
        <rFont val="Calibri"/>
      </rPr>
      <t>Presidente</t>
    </r>
    <r>
      <rPr>
        <sz val="12"/>
        <color rgb="FF000000"/>
        <rFont val="Calibri"/>
      </rPr>
      <t>: Maikel José Marcano García. Fue designado mediante la Resolución N° 012 publicado en la Gaceta Oficial No. 41.849 el 27de marzo de 2020</t>
    </r>
  </si>
  <si>
    <t>Registro Mercantil  Segundo de la Circunscripción Judicial del Distrito Federal y Estado Miranda, bajo el N° 2, Tomo 48-A</t>
  </si>
  <si>
    <t>Antes de confiscada: 518 y en el 2017: 1.150</t>
  </si>
  <si>
    <r>
      <rPr>
        <sz val="12"/>
        <color theme="1"/>
        <rFont val="Calibri"/>
      </rPr>
      <t>Microjuris
http://www.orinoco-iron.com/oi/html/es_company.htm</t>
    </r>
    <r>
      <rPr>
        <sz val="12"/>
        <color rgb="FF000000"/>
        <rFont val="Calibri"/>
      </rPr>
      <t xml:space="preserve">
https://transparencia.org.ve/project/epe-ii-estudio-sector-metalurgia/</t>
    </r>
  </si>
  <si>
    <t>Bus Guárico, C.A.</t>
  </si>
  <si>
    <t>Terrestre urbano y extraurbano</t>
  </si>
  <si>
    <t xml:space="preserve">Servicio de transporte urbano y extraurbano </t>
  </si>
  <si>
    <t xml:space="preserve"> San Juan de Los Morros - Guárico</t>
  </si>
  <si>
    <t>Juan Germán Roscio​</t>
  </si>
  <si>
    <t>https://www.facebook.com/busguarico/</t>
  </si>
  <si>
    <t>Bus Margarita S.A.</t>
  </si>
  <si>
    <t>Av. Simon Bolivar Pampatar</t>
  </si>
  <si>
    <t>Maneiro</t>
  </si>
  <si>
    <t>Nueva Esparta</t>
  </si>
  <si>
    <t>Ministerio del Poder Popular de Planificación</t>
  </si>
  <si>
    <t>Mediante la Resolución No. 027 del Ministerio del Poder Popular para el Transporte del 7 de junio de 2024 y publicada en la misma fecha en la Gaceta Oficial No.  42.896, de se designó al ciudadano Edgar Alexander Alarcón Márquez, como Presidente Encargado de la Empresa “Bus Margarita, S.A.”, adscrita a este Ministerio a través de la Empresa Sistema Integral de Transporte Supericial, S.A., (SITSSA).</t>
  </si>
  <si>
    <t xml:space="preserve"> Alexander Alarcón Márquez es militar activo del  Ejército</t>
  </si>
  <si>
    <t>Ministerio de Planificación</t>
  </si>
  <si>
    <t>68% de la flota de Bus Margarita está paralizada (68% de la flota de Bus Margarita está paralizada)</t>
  </si>
  <si>
    <t>https://twitter.com/busmargaritave?lang=es</t>
  </si>
  <si>
    <t>Empresa destinada a la prestación del servicio de transporte urbano y extraurbano</t>
  </si>
  <si>
    <t>Av. Rotaria con Av. Simon Bolivar, Guanare - Portuguesa</t>
  </si>
  <si>
    <t xml:space="preserve">Guanare  </t>
  </si>
  <si>
    <t>Inoperatividad en la mayoría de las unidades de Bus Portuguesa (malversación) ( https://caigaquiencaiga.net/sr-ministro-hipolito-abreu-por-favor-atienda-las-denuncias-del-pueblo-por-edward-rodriguez/)</t>
  </si>
  <si>
    <t>https://busportuguesa.herokuapp.com/</t>
  </si>
  <si>
    <t>Avenida La Patria, San Felipe 3201, Yaracuy</t>
  </si>
  <si>
    <t>https://ultimasnoticias.com.ve/noticias/pulso/bus-yaracuy-incorpora-20-nueva-unidades-para-reforzar-el-transporte/</t>
  </si>
  <si>
    <t>Calderys Refractarios Venezolanos, S.A.</t>
  </si>
  <si>
    <t>Refractarios</t>
  </si>
  <si>
    <t>Artículos de porcelana, aislantes de porcelana y refractarios</t>
  </si>
  <si>
    <t>Calderys pertenecía a la trasnacional Calderys del conglomerado Imerys, uno de los productores mundiales en la elaboración de materiales refractarios. Es una empresa dedicada a la producción de materiales refractarios especiales y piezas monolíticas destinadas a las empresas siderúrgicas, metalúrgicas, PDVSA y sectores cementeros del país. Tras el abandono de la trasnacional del mismo nombre a finales de 2013, el Ministerio del Poder Popular para el Social de Trabajo otorgó a los trabajadores una Providencia Administrativa en abril de 2014 que protegía su espacio de trabajo. Calderys es una fábrica de material refractario: ladrillos y otros materiales que pueden ser sometidos a altas temperaturas en la siderúrgica y otras industrias pesadas. Durante muchos años, Calderys fue propiedad de una empresa transnacional francesa.
Para el 24 de mayo del 2014, por medio de la resolución N´ 8.776 se le otorgó a la junta administrativa obrera la gestión total de la empresa, siendo unas de las primeras trasnacionales que pasaron a ser dirigidas bajo mandato obrero directo en el país.
Las empresas Calderys, Indorca y Equipetrol pasaron de ser empresas multinacionales a convertirse en empresas del tipo artesanal, según fue documentado y publicado por medios favorables al gobierno (Resistencia obrera frente al bloqueo imperialista: tres empresas recuperadas. Consultado en enero de 2020 en https://www.aporrea.org/endogeno/n378679.html)</t>
  </si>
  <si>
    <t>Zona Industrial Matanzas, Av. Fuerzas Armadas, Ciudad Guayana, estado Bolívar</t>
  </si>
  <si>
    <t>21/8/2000</t>
  </si>
  <si>
    <t xml:space="preserve"> Resolución N´ 8.776</t>
  </si>
  <si>
    <t>Según Resolución No. 222 del Ministerio del Poder Popular para  el Proceso Social del Trabajo del 31 de enero de 2025 y publicada en la Gaceta Oficial No. 43.063 del 6 de febrero de 2025, se prorroga la vigencia de la Junta Administradora Especial de la entidad de trabajo "Calderys Refractarios Venezolanos, S.A."; la Junta Administradora designada para el período 2025-2026, queda conformada por las ciudadanas y ciudadanos que en ella se mencionan:
José Miguel Guerra López en representación de los trabajadores y las trabajadoras
 Aldemaro Jesús Mundarain Rojas en representación de los trabajadores y las trabajadoras
 Jesús Javier Villarroel Mata en representación de los trabajadores y las trabajadoras por ausencia del patrono</t>
  </si>
  <si>
    <t>Registro Mercantil Primero de la Circunscripción Judicial del Estado Bolívar, en fecha 21 de agosto de 2000, bajo el Nro. 28, Tomo 39-A.</t>
  </si>
  <si>
    <t>https://www.aporrea.org/endogeno/a208650.html
https://observatorio.gob.ve/wp-content/uploads/2022/11/3-fabricas-MIN-resistencia-obrera-1_compressed.pdf</t>
  </si>
  <si>
    <t>C.A. Construcciones para Viviendas del Metro (COVIMETRO)</t>
  </si>
  <si>
    <t>Construcción</t>
  </si>
  <si>
    <t>Construir viviendas en el Área Metropolitana para los expropiados para la ejecución del Proyecto METRO de Caracas.</t>
  </si>
  <si>
    <t>Viviendas</t>
  </si>
  <si>
    <t>En 1978 se constituye la empresa C.A. Construcciones para Viviendas del Metro (Covimetro) con el fin de construir viviendas en el Área Metropolitana para los expropiados, así como para realizar planes de vivienda para los trabajadores de Cametro.
En el Decreto Nº 6.732 del 20 de junio de 2009, sobre Organización y Funcionamiento de la Administración Pública Nacional, se adscribe al Ministerio del Poder Popular para Obras Públicas y Vivienda.
En el Decreto Nª 7.513, de creación de los Ministerios del Poder Popular para Transporte y Comunicaciones, y para Vivienda y Hábitat, se adscribe al Ministerio del Poder Popular para Transporte y Comunicaciones el 22 de junio de 2010.</t>
  </si>
  <si>
    <t>No se encontraron evidencias de la situación operativa de esta empresa</t>
  </si>
  <si>
    <t>Registro Mercantil de la Circunscripción Judicial del Distrito Federal y Estado Miranda, en fecha 17 de mayo de 1978, bajo el Nº 103, Tomo 19-A Pro.</t>
  </si>
  <si>
    <t>C.A. de Cementos Táchira</t>
  </si>
  <si>
    <t>Cemento</t>
  </si>
  <si>
    <t>Producir cemento</t>
  </si>
  <si>
    <t xml:space="preserve">Cemento gris Portland tipo 1R - ULTRA
Cemento gris Portland tipo 1
Cemento  Portland tipocon adición de caliza CPCA1 
</t>
  </si>
  <si>
    <t>El  23 de noviembre de 1907, fue fundada la Compañía Anónima Fábrica Nacional de Cemento, en  La Vega, cuando la capital de Venezuela apenas comenzaba su desarrollo urbanístico. Esa industria que se inició con una producción de sólo 1.800 sacos de cementos mensuales, dos años después se vio obligada a incrementar su producción a 6.000 sacos. Años más tarde, en noviembre de 1944, se constituye la  Compañía Anónima Cementos Táchira, hoy conocida como Planta Táchira e integrante de la plataforma industrial de Fábrica Nacional de Cemento.  Los trabajos de construcción de la Planta Ocumare del Tuy se iniciaron a finales de la década del sesenta, fábrica que entró en plena operación el primero de julio de 1970. En los años 90 del siglo pasado la transnacional francesa Grupo Lafarge adquirió la mayoría accionaría de Fábrica Nacional de Cementos –incluyendo sus activos Cementos La Vega, Cementos Táchira, Planta Ocumare- y posteriormente compró Premex, productora y comercializadora de agregados y concreto premezclado.
El 27 de mayo de 2008, a través del decreto  No. 6.091,  se dicta el Decreto con Rango, Valor y Fuerza de Ley Orgánica de Ordenación de las Empresas Productoras de Cemento. El 18 de junio de 2008, el Gobierno Bolivariano declara como de utilidad pública a las cementeras Lafarge, Holcim y Cemex y el 18 de agosto del mismo año se instalan las Juntas de Transición en dichas empresas. Es en febrero de 2009 cuando los directivos de la transnacional Grupo Lafarge abandonan definitivamente la empresa, dejando en manos de venezolanos a la Fábrica Nacional de Cementos (FNC). El 29 de julio de este mismo año, el Gobierno del presidente Chávez creó la Corporación Socialista del Cemento.
Cuando se expropian las empresas cementeras, todas las empresa de ese sector son adscritas al: Ministerio de Obras Publicas y Vivienda (2008); más tarde pasan al Ministerio de Industrias Básicas y Minería (2009); poco tiempo después se transﬁeren al Ministerio para la Ciencia, la Tecnología y las Industrias Intermedias (2010), Del cual pasarán al Ministerio de Industrias (2011), en donde quedarán hasta que en se crea el Ministerio de Industrias Básidas, Socialistas y Estratégicas (junio, 2016), y unos meses después pasarán a estar adscritas al Ministerio de Hábitat y Vivienda (noviembre, 2016).En sólo ocho años las industrias cementeras pasaron por siete organismos de adscripción diferentes.
En el Decreto extraordinario N° 6.382 del 15 de junio de 2018 se modifica la denominación del Ministerio del Poder Popular para Industrias Básicas, Estratégicas y Socialistas, por la de Ministerio del Poder Popular de Industrias y Producción Nacional, esta empresa aparece adscrita al Ministerio del Poder Popular de Industrias y Producción Nacional.</t>
  </si>
  <si>
    <t>Carretera Panamericana. Táriba. Estado Táchira.</t>
  </si>
  <si>
    <t>Cárdenas</t>
  </si>
  <si>
    <t>Táchira</t>
  </si>
  <si>
    <r>
      <rPr>
        <b/>
        <sz val="12"/>
        <color theme="1"/>
        <rFont val="Calibri"/>
      </rPr>
      <t>CORPORACIÓN SOCIALISTA DEL CEMENTO</t>
    </r>
    <r>
      <rPr>
        <sz val="12"/>
        <color theme="1"/>
        <rFont val="Calibri"/>
      </rPr>
      <t xml:space="preserve">
</t>
    </r>
    <r>
      <rPr>
        <b/>
        <sz val="12"/>
        <color theme="1"/>
        <rFont val="Calibri"/>
      </rPr>
      <t>Presidente: G/D. Frank Herbert Lynch Dávila</t>
    </r>
    <r>
      <rPr>
        <sz val="12"/>
        <color theme="1"/>
        <rFont val="Calibri"/>
      </rPr>
      <t xml:space="preserve">
</t>
    </r>
    <r>
      <rPr>
        <b/>
        <sz val="12"/>
        <color theme="1"/>
        <rFont val="Calibri"/>
      </rPr>
      <t>Director General de Invecem: Lic. José Luis Marín (C.A. Cementos Táchira es parte de INVECEM, S.A.)</t>
    </r>
    <r>
      <rPr>
        <sz val="12"/>
        <color theme="1"/>
        <rFont val="Calibri"/>
      </rPr>
      <t xml:space="preserve">
Director General de Vencemos: Lic. Miguel Diaz
Director General de Cemento Andino: Lic. Boris López Ovalles
</t>
    </r>
    <r>
      <rPr>
        <b/>
        <sz val="12"/>
        <color theme="1"/>
        <rFont val="Calibri"/>
      </rPr>
      <t xml:space="preserve">Director General de FNC: Teniente Coronel  Lic. Rubén Trujillo       </t>
    </r>
    <r>
      <rPr>
        <sz val="12"/>
        <color theme="1"/>
        <rFont val="Calibri"/>
      </rPr>
      <t xml:space="preserve">
Director General de Cerro Azul: Lic. Raúl Antonio Montiel
Director General de Entipi: Lic. Henry Sarcos
Despacho de la Presidencia: Lic. Reinaldo Pedrique
Auditoría Interna: Lic. Elizabeth Rodríguez
Consultoría Jurídica: Abg. Francisco López
Gerencia de Tecnología/ Tic’s: Econ. Augusto Fragiel
Gerencia de Producción: Ing. José Blanco
Gerencia de Concreto: Ing. Andrés Báez
Gerencia de Administración y Finanzas: Lic. Octavio Urosa
Gerencia de Convenios y Proyectos: Lic. Ninoska Sarmiento
Gerencia de Relaciones Institucionales y Prensa: Ing. Claudia Nieto
Gerencia de Recursos Humanos: Lic. Ainek López
Gerencia de Planificación y Presupuesto: T.S.U. Roger Bravo
Gerencia de Comercialización: Lic. Daniela Del Castillo
Oficina de Bienes Públicos: Lic. Juan Vicente Gerardi
Gerencia de Sicflota: Lic. Daniel Romero
Gerencia de Atención al Ciudadano: Lic. Ingrys Díaz
Gerencia Corporativa de Seguridad y Salud en el trabajo: Lic. Abraham Pérez
Gerencia de Planificación Centralizada: Lic. Pilar de Campos</t>
    </r>
  </si>
  <si>
    <t>En el caso del G/D. Frank Herbert Lynch Dávila, su empresa familiar ha recibido contratos para la realización de obras ( Katherine Pennacchio, ARMANDOINFO)</t>
  </si>
  <si>
    <t>Registro Mercantil de la Circunscripción Judicial del Distrito Federal y Estado Miranda en fecha 10 de noviembre de 1944 bajo el numero 2.529, expediente número 1.165 y cuya última modificación de los estatutos corre inserta ante la misma oficina de Registro bajo el número 76, tomo 121-A-Pro en fecha 22 de junio de 1999.</t>
  </si>
  <si>
    <t>Fábrica Nacional de Cementos de Venezuela
Corporación Socialista del Cemento S.A.
INVECEMEN, S.A.</t>
  </si>
  <si>
    <t>La Comisión Permanente de Desarrollo Económico y Socioproductivo, Ciencia y Tecnología del Consejo Legislativo del estado Táchira –CLE-, levantó un informe el  21 de julio de 2014, sobre la situación que enfrenta la producción, distribución y comercialización de la Planta de Cementos Táchira, destacando el mal estado de sus unidades de trabajo, paralización de la maquinaria pesada, acciones anormales con el precio del cemento, problemas con el transporte de materia prima, y la producción de tan solo el 50%.
En el 2014 hubo problemas laborales por icumplimiento de pagos a trabajadores y transportistas
Baja y crítica producción de cemento enfrenta a las roscas corruptas de civiles y militares (http://runrun.es/runrunes-de-bocaranda/runrunes/114512/baja-y-critica-produccion-de-cemento-enfrenta-las-roscas-corruptas-de-civiles-y-militares.html)</t>
  </si>
  <si>
    <r>
      <rPr>
        <sz val="12"/>
        <color rgb="FF000000"/>
        <rFont val="Calibri"/>
      </rPr>
      <t>https://transparencia.org.ve/wp-content/uploads/2017/09/Empresas-propiedad-del-estado-Cemento.pdf
La Fuerza Armada venezolana tiene luz propia en la corrupción (https://transparencia.org.ve/wp-content/uploads/2018/06/La-Fuerza-Armada-Venezolana-tiene-luz-propia-en-la-corrupci%C3%B3n.pdf)
https://transparencia.org.ve/wp-content/uploads/2020/10/Los-militares-y-su-rol-en-las-Empresas-Propiedad-del-Estado.pdf
https://transparencia.org.ve/wp-content/uploads/2020/07/III-PODER-MILITAR-CRIMEN-Y-CORRUPCIOON.pdf</t>
    </r>
  </si>
  <si>
    <t>C.A. Electricidad de Valencia</t>
  </si>
  <si>
    <t>Generación, transmisión, distribución y comercialización de energía eléctrica </t>
  </si>
  <si>
    <t xml:space="preserve">Servicio eléctrico </t>
  </si>
  <si>
    <t>En 1889, el empresario valenciano  Carlos Stelling funda la Compañía Anónima Electricidad de Valencia, para generar electricidad a partir de unos saltos de agua situdos en las afueras de Valencia. </t>
  </si>
  <si>
    <t>Empresa no operativa.  Esta empresa fue absorbida por Corpoelec.</t>
  </si>
  <si>
    <t>https://transparencia.org.ve/project/epe-ii-estudio-sector-electrico/</t>
  </si>
  <si>
    <t>C.A. Hidrológica de la Cordillera Andina (HIDROANDES)</t>
  </si>
  <si>
    <t>Misión
Consolidar la prestación de servicio de agua potable y saneamiento, mediante el cobro de tarifas justas, la competitividad profesional de sus trabajadores, participación de las comunidades organizadas, optimización del procesos y recursos, adecuada operación, mantenimiento, rehabilitación y ampliación de sistemas y actualización de tecnologías gerenciales y operacionales; a fin de alcanzar la autonomía financiera, transferencia de los servicios y contribuir al mejoramiento de la calidad de vida de los usuarios de los estados Barinas y Trujillo.
Visión
Ser reconocida regionalmente por la calidad de los servicios, gestión eficiente y autonomía financiera.
Objeto Social
La empresa tiene por objeto la administración, operación, mantenimiento, ampliación y reconstrucción de los sistemas de distribución de agua potable y de los sistemas de recolección, tratamiento y disposición de aguas residuales en los estados Barinas y Trujillo. Igualmente puede ejecutar todo tipo de actividades conexas, relacionadas con el cumplimiento de su objeto social.</t>
  </si>
  <si>
    <t xml:space="preserve">Agua potable y saneamiento de aguas </t>
  </si>
  <si>
    <t>C.A. Hidrológica de la Cordillera Andina (HIDROANDES), nace el 28 de Septiembre de 1990.   Antes se inició la supresión del Instituto Nacional de Obras Sanitarias (Inos), creado por el Presidente Isaias Medina Angarita, en 1943.  El 2/12/1994 el Congreso Nacional aprobó la Ley que Autoriza al Ejecutivo Nacional para proceder a la supresión del INOS,  cosa que realmente ocurrió varios años despues, durante el gobierno de Carlos Andrés Pérez, una vez se definió un esquema de transición. 
Estuvo adscrita al Ministerio del Poder Popular para el Ambiente y al Ministerio del Poder Popular para Ecosocialismo y Aguas.
El 15 de junio de 2018 mediante el Decreto N° 3.466 publicado en la Gaceta Nº 6.382 se crea el Ministerio del Poder Popular de Atención de las Aguas  se modifica la denominación del Ministerio del Poder Popular para el Ecosocialismo y Aguas por la de Ministerio del Poder Popular para el Ecosocialismo, y se crea el Ministerio del Poder Popular de Atención de las Aguas y se adscriben al Ministerio del Poder Popular de Atención de las Aguas entre otros entes a C.A. Hidrológica de la Cordillera Andina (HIDROANDES)</t>
  </si>
  <si>
    <t>Empresa operativa, filial de Hidroven, C.A. Área que atiende:
MUNICIPIOS: Barinas, Bolívar, Cruz Paredes, Obispo, Alberto Arvelo Torrealba, Pedraza, Antonio José de Sucre del estado Barinas; Valera, San Rafael de Carvajal, Motatan, Escuque, Betijoque, Trujillo, Bocono, Monte Carmelo, Bolívar, Sucre, La Ceiba, Miranda del estado Trujillo.</t>
  </si>
  <si>
    <t>Dirección: Av. Industrial cruce con Romulo Gallego, Barinas, Barinas
Barinas
Número de teléfono: (0273) 5323955</t>
  </si>
  <si>
    <r>
      <rPr>
        <b/>
        <sz val="12"/>
        <color rgb="FF000000"/>
        <rFont val="Calibri"/>
      </rPr>
      <t>Presidente</t>
    </r>
    <r>
      <rPr>
        <sz val="12"/>
        <color rgb="FF000000"/>
        <rFont val="Calibri"/>
      </rPr>
      <t xml:space="preserve"> según Resolución N° 54 de fecha 20/12/2024 en Gaceta Oficial N° 43.033 de de la misma fecha: Yunetci Claudette Castro Tovar</t>
    </r>
  </si>
  <si>
    <t>Registro Mercantil de la Circunscripción judicial del estado Barinas, No. 49 folio 213 al 214, 27 de mayo de 1991</t>
  </si>
  <si>
    <t>Vivir sin agua (http://factor.prodavinci.com/vivirsinagua/index.html)</t>
  </si>
  <si>
    <r>
      <rPr>
        <sz val="12"/>
        <color theme="1"/>
        <rFont val="Calibri"/>
      </rPr>
      <t xml:space="preserve">Microjuris
http://mismisiones.blogspot.com/2009/04/ca-hidrologica-de-la-cordillera-andina.html
</t>
    </r>
    <r>
      <rPr>
        <sz val="12"/>
        <color rgb="FF000000"/>
        <rFont val="Calibri"/>
      </rPr>
      <t>https://transparencia.org.ve/project/epe-ii-estudios-sector-agua/</t>
    </r>
  </si>
  <si>
    <t>C.A. Hidrológica de la Región Capital (HIDROCAPITAL)</t>
  </si>
  <si>
    <t>Administrar, operar, mantener, ampliar y rehabilitar los sistemas de distribución de agua potable, y los sistemas de recolección y disposición de aguas servidas, en el Distrito Capital y en los estados Miranda y Vargas.</t>
  </si>
  <si>
    <t>C.A. Hidrológica de la Hidrológica de la Región Capital (HIDROCAPITAL), nace el 11 de abril de 1991.   Antes se inició la supresión del Instituto Nacional de Obras Sanitarias (Inos), creado por el Presidente Isaías Medina Angarita, en 1943.  El 2/12/1994 el Congreso Nacional aprobó la Ley que Autoriza al Ejecutivo Nacional para proceder a la supresión del INOS,  cosa que realmente ocurrió varios años después, durante el gobierno de Carlos Andrés Pérez, una vez se definió un esquema de transición.  
Estuvo adscrita al Ministerio del Poder Popular para el Ambiente y al Ministerio del Poder Popular para Ecosocialismo y Aguas.
El 15 de junio de 2018 mediante el Decreto N° 3.466 publicado en la Gaceta Nº 6.382 se crea el Ministerio del Poder Popular de Atención de las Aguas  se modifica la denominación del Ministerio del Poder Popular para el Ecosocialismo y Aguas por la de Ministerio del Poder Popular para el Ecosocialismo, y se crea el Ministerio del Poder Popular de Atención de las Aguas y se adscriben al Ministerio del Poder Popular de Atención de las Aguas entre otros entes a C.A. Hidrológica de la Region Capital (HIDROCAPITAL)</t>
  </si>
  <si>
    <t>Av. Principal de Mariperez, entre Andrés Bello y Boyacá, Edif. Hidrocapital, Niveles Nº. 3, 4 y 5, Caracas</t>
  </si>
  <si>
    <t>Equipo Gerencial: Presidente (a), vice-presidente (a), consultor (a) jurídico (a), auditor (a) interno (a), veintidos (22) Gerentes. Junta Directiva: siete (7) Directores Principales, cuatro (4) directores suplentes, un secretario. </t>
  </si>
  <si>
    <r>
      <rPr>
        <sz val="12"/>
        <color rgb="FF000000"/>
        <rFont val="Calibri"/>
      </rPr>
      <t xml:space="preserve">Según Resolución N° 022 del Ministerio del Poder Popular de Atención de las Aguas del 3/06/2024 y publicada en la Gaceta Oficial N° 42.893 del 4/06/2024, se designa al ciudadano Carlos Guillermo Mast Yustiz, como Presidente de la C.A. Hidrológica de la Región Capital (HIDROCAPITAL), ente adscrito a este Ministerio. 
</t>
    </r>
    <r>
      <rPr>
        <b/>
        <sz val="12"/>
        <color rgb="FF000000"/>
        <rFont val="Calibri"/>
      </rPr>
      <t>Directores Principales:</t>
    </r>
    <r>
      <rPr>
        <sz val="12"/>
        <color rgb="FF000000"/>
        <rFont val="Calibri"/>
      </rPr>
      <t xml:space="preserve"> Julio César Narea Azuaje, Jorge Antonio Pineda Colmenares, José Gregorio Guata Navas, Jimdryska Nakarí Del Valle Valdivieso Galvez, Franklin Humberto Colmenarez Vivas
</t>
    </r>
    <r>
      <rPr>
        <b/>
        <sz val="12"/>
        <color rgb="FF000000"/>
        <rFont val="Calibri"/>
      </rPr>
      <t>Directores Suplentes</t>
    </r>
    <r>
      <rPr>
        <sz val="12"/>
        <color rgb="FF000000"/>
        <rFont val="Calibri"/>
      </rPr>
      <t>: Ledlyn Isabel Benítez Sifuentes, Diego Alejandro Peña Bolaño, Jesús Alberto Delgado, Juan Carlos Turaren Magro, Drexy Margaret Granadino Aray</t>
    </r>
  </si>
  <si>
    <t>En el año 2021 Carlos Guillermo Mast Yustiz, fue designado Presidente de Hidroandes, también fue Director General de la Fundación Laboratorio Nacional de Hidráulica (FLNH); ambas instancias adscritas al Ministerio del Poder Popular de Atención de las Aguas . En 2023, ingeniero Carlos Guillermo Mast Yustiz estuvo al frente de la Hidrológica del Caribe (Hidrocaribe). En 2013 fue Director Suplente de la Junta Directiva de Vialidad y Construcciones Sucre S.A, S.A. (VYCSUCRE) del Ministerio de Poder Popular para el Transporte Terrestre. En 2018, fue designado, como Presidente de la Empresa Noroccidental de Mantenimiento y Obras Hidráulicas, C.A. (ENMOHCA) según gaceta 41.382. En 2013 fue miembro de la Junta Directiva de Fundación Laboratorio Nacional de Vialidad (FUNDALANAVIAL), como miembro suplente, según gaceta 40.146. Además, fue designado como como Gerente de Derecho de Vía (Encargado), adscrito a la Gerencia General de Desarrollo Ferroviario del Instituto de Ferrocarriles del Estado en gaceta 40.116. Carlos Guillermo Mast Yústiz fue designado preseindente de Hidroandes luego que destituyen a Abraham Linares como presidente de la Empresa Regional del Sistema Hidráulico Trujillano</t>
  </si>
  <si>
    <t>Registro  Mercantil  Primero  de  la Circunscripcion Judicial del Distrito Capital y estado Miranda, bajo el No. 20, tomo 19A-PRO del 11 de abril de 1991</t>
  </si>
  <si>
    <t>Gran Misión Vivienda Venezuela; Gran Misión Hogares de la Patria, que agrupa las misiones Madres del Barrio, Niños y Niñas del Barrio, Hijos e Hijas de Venezuela y Niño Simón.</t>
  </si>
  <si>
    <t>Diputado Juan Andrés Mejía: “Hidrocapital discrimina con su plan de racionamiento de agua” (http://runrun.es/nacional/252530/diputado-juan-andres-mejia-hidrocapital-discrimina-con-su-plan-de-racionamiento-de-agua.html)
   CASOS DE ESTUDIO Sector Agua (https://transparencia.org.ve/wp-content/uploads/2018/11/CASOS-sector-agua-1.pdf)
Denuncian corrupción de contratista de Hidrocapital (http://www.diariolavoz.net/2013/10/15/denuncian-corrupcion-de-contratista-de-hidrocapital/)
Vivir sin agua (http://factor.prodavinci.com/vivirsinagua/index.html)
Trabajadores de Hidrocapital denunciaron acoso de funcionarios del Sebin (http://www.el-nacional.com/noticias/sociedad/trabajadores-hidrocapital-denunciaron-acoso-funcionarios-del-sebin_229576)
Trabajadores de Hidrocapital denuncian intimidación del Sebin tras solicitar renuncia de directiva (http://versionfinal.com.ve/ciudad/trabajadores-de-hidrocapital-denuncian-intimidacion-del-sebin-tras-solicitar-renuncia-de-directiva/)
Cicpc desarticuló a la banda que robaba material estratégico de Hidrocapital (http://www.noticias24.com/venezuela/noticia/344225/cicpc-desarticulo-banda-que-robaba-material-estrategico-de-hidrocapital/)
Caracas estará sin agua por 36 horas a partir de este martes por reparación de avería (http://www.noticierovenevision.net/noticias/nacional/caracas-estara-sin-agua-por-36-horas-a-partir-de-este-martes-por-reparacion-de-averia)
Hidrocapital anunció una Caracas sin agua y con bajas presiones para este 5Jun (+Comunicado) (http://www.caraotadigital.net/carrusel/hidrocapital-anuncio-una-caracas-sin-agua-con-bajas-presiones-este-5jun-comunicado/)
Sin agua en el grifo, la otra cara de la crisis venezolana (http://www.el-nacional.com/noticias/sociedad/sin-agua-grifo-otra-cara-crisis-venezolana_237376)
Estas son las causas de la mala calidad del agua que se reporta en varias zonas de Caracas (https://puntodecorte.net/estas-son-las-causas-de-la-mala-calidad-del-agua-que-se-reporta-en-varias-zonas-de-caracas/)
Protestaron frente a la sede de Hidrocapital por la contaminación del agua que llega a hogares de Caracas (https://monitoreamos.com/venezuela/protestaron-frente-a-la-sede-de-hidrocapital-por-la-contaminacion-del-agua-que-llega-a-hogares-de-caracas)
¿Por qué el agua está llegando tan turbia y qué hacer? (https://cutt.ly/xCxiyZ)
¿Por qué llega agua turbia a algunos hogares de Venezuela? (https://www.vozdeamerica.com/a/por-que-llega-agua-turbia-a-algunos-hogares-de-venezuela-/6794680.html)
Hidrocapital concluyó reparación de avería del Sistema Tuy II que dejó sin agua a 2 millones de caraque (https://www.bancaynegocios.com/hidrocapital-concluyo-reparacion-de-averia-del-sistema-tuy-ii-que-dejo-sin-agua-a-2-millones-de-caraquenos/)
Expresidente de Hidrocapital: 50 % de la infraestructura hídrica no funciona (https://www.radiofeyalegrianoticias.com/expresidente-de-hidrocapital-50-de-la-infraestructura-de-agua-no-funciona/)
Exvicepresidente de Hidrocapital alerta que el agua que reciben los venezolanos está contaminada (https://correodelcaroni.com/sociedad/salud/exvicepresidente-de-hidrocapital-alerta-que-el-agua-que-reciben-los-venezolanos-esta-contaminada/)
Caraqueños gastan más de cinco salarios mínimos en cisternas para paliar escasez de agua (https://talcualdigital.com/caraquenos-gastan-mas-de-cinco-salarios-minimos-en-cisternas-para-paliar-escasez-de-agua/)
Monitor Ciudad: Residentes de Caracas tienen agua solo el 35% del tiempo (https://talcualdigital.com/monitor-ciudad-residentes-de-caracas-tienen-agua-solo-el-35-del-tiempo/)
Caracas sin agua otra vez por falla en El Encantado (https://puntodecorte.net/caracas-sin-agua-otra-vez-sin-agua-por-falla-en-el-encantado/)
OGP de Cedice: El venezolano debe tener $38 por mes para subsanar carencias de agua #20Feb https://www.elimpulso.com/2024/02/20/ogp-de-cedice-el-venezolano-debe-tener-38-por-mes-para-subsanar-carencias-de-agua-20feb/
ONG Monitor Ciudad: corrupción en Hidrocapital signó manejo presupuestario por $6.426 millones (https://elpitazo.net/gran-caracas/monitor-ciudad-inversion-de-hidrocapital-para-mejor-la-distribucion-del-agua-se-hizo-incompleta/)
Carlis se desvela los domingos porque el agua solo le llega en la noche (https://cronica.uno/carlis-no-duerme-los-domingos-porque-el-agua-solo-le-llega-en-la-noche/)
Pedro Urruchurtu denuncia que Hidrocapital se alista para cortar el agua a Embajada de Argentina (https://elpitazo.net/en-vivo/continua-el-asedio-trabajadores-de-hidrocapital-esperan-orden-para-cortar-el-servicio-en-la-embajada-de-argentina/)</t>
  </si>
  <si>
    <r>
      <rPr>
        <sz val="12"/>
        <color theme="1"/>
        <rFont val="Calibri"/>
      </rPr>
      <t xml:space="preserve">http://mismisiones.blogspot.com/2009/03/hidrocapital-es-la-empresa-hidrologica.html   
http://www.hidrocapital.com.ve/internet/
https://transparencia.org.ve/project/epe-ii-estudios-sector-agua/
La Fuerza Armada venezolana tiene luz propia en la corrupción (https://transparencia.org.ve/wp-content/uploads/2018/06/La-Fuerza-Armada-Venezolana-tiene-luz-propia-en-la-corrupci%C3%B3n.pdf)
https://transparencia.org.ve/wp-content/uploads/2020/10/Los-militares-y-su-rol-en-las-Empresas-Propiedad-del-Estado.pdf
</t>
    </r>
    <r>
      <rPr>
        <sz val="12"/>
        <color rgb="FF000000"/>
        <rFont val="Calibri"/>
      </rPr>
      <t>https://transparencia.org.ve/wp-content/uploads/2020/07/III-PODER-MILITAR-CRIMEN-Y-CORRUPCIOON.pdf</t>
    </r>
  </si>
  <si>
    <t>C.A. Hidrológica de la Región Suroeste (HIDROSUROESTE)</t>
  </si>
  <si>
    <t>Misión
La C.A. Hidrológica de la Región Suroeste (HIDROSUROESTE), es una Empresa Socialista y sustentable que garantiza la prestación de servicios del agua potable y saneamiento a la población atendida del Estado Táchira, que promueve la conservación, el uso racional del agua, la participación comunitaria en búsqueda de una mejor calidad de vida mediante su custodia,operación,mantenimiento y comercialización, contando para ello con capital humano comprometido,responsable, integro y especializado.
Visión
Ser la mejor empresa hidrológica socialista del país autosustentable, vanguardista del avance tecnológico, que brinde el 100% de cobertura, calidad y continuidad del servicio de agua potable y saneamiento a la población atendida del Estado Táchira, que busca la suprema felicidad social.</t>
  </si>
  <si>
    <t>Agua potable y saneamiento de aguas servidas</t>
  </si>
  <si>
    <t>C.A. Hidrológica de la Hidrológica de la Región Suroeste (HIDROSUROESTE), nace el 11 de abril de 1991.   Antes se inició el proceso de supresión del Instituto Nacional de Obras Sanitarias (Inos), creado por el Presidente Isaias Medina Angarita, en 1943.  El 2/12/1994 el Congreso Nacional aprobó la Ley que Autoriza al Ejecutivo Nacional para proceder a la supresión del INOS,  cosa que realmente ocurrió varios años despues, durante el gobierno de Carlos Andrés Pérez, una vez se definió un esquema de transición.  
Estuvo adscrita al Ministerio del Poder Popular para el Ambiente y al Ministerio del Poder Popular para Ecosocialismo y Aguas.
El 15 de junio de 2018 mediante el Decreto N° 3.466 publicado en la Gaceta Nº 6.382 se crea el Ministerio del Poder Popular de Atención de las Aguas  se modifica la denominación del Ministerio del Poder Popular para el Ecosocialismo y Aguas por la de Ministerio del Poder Popular para el Ecosocialismo, y se crea el Ministerio del Poder Popular de Atención de las Aguas y se adscriben al Ministerio del Poder Popular de Atención de las Aguas entre otros entes a C.A. Hidrológica de la Region Suroeste (HIDROSUROESTE)</t>
  </si>
  <si>
    <t>Empresa operativa, filial de Hidroven, C.A.</t>
  </si>
  <si>
    <t>Calle 10, Edificio Unicentro El Ángel, 5, Sector Barrio Obrero,  San Cristobal. Estado Táchira.   0276-3550170 y 0276-3569917</t>
  </si>
  <si>
    <t xml:space="preserve">San Cristóbal </t>
  </si>
  <si>
    <t>Junta directiva,  Presidente y organismos staff,  Gerencia General y seis gerencias:  Tecnología, Operación y Mantenimiento, Inspecciones y Proyectos, Gestión Comercial, Desarrollo Comunitario y Talento Humano</t>
  </si>
  <si>
    <r>
      <rPr>
        <b/>
        <sz val="12"/>
        <color rgb="FF000000"/>
        <rFont val="Calibri"/>
      </rPr>
      <t>Presidente encargado</t>
    </r>
    <r>
      <rPr>
        <sz val="12"/>
        <color rgb="FF000000"/>
        <rFont val="Calibri"/>
      </rPr>
      <t xml:space="preserve"> según Resolución N° 010 de fecha 24/3/2021 en Gaceta Oficial Nº 42.095 de fecha 25/03/2021: Arquímedes Linardo Uzcátegui Moncada
</t>
    </r>
    <r>
      <rPr>
        <b/>
        <sz val="12"/>
        <color rgb="FF000000"/>
        <rFont val="Calibri"/>
      </rPr>
      <t xml:space="preserve">Directores Principales </t>
    </r>
    <r>
      <rPr>
        <sz val="12"/>
        <color rgb="FF000000"/>
        <rFont val="Calibri"/>
      </rPr>
      <t xml:space="preserve">según Resolución N° 010 de fecha 25/10/2021 en Gaceta Oficial N° 42.245 de fecha 1/11/2021: Juan Eures Zambrano Ramirez, Javier Antonio Flores Olarte, Douglas Jesús Pacheo Villegas, Wendy Johana CeGarra Colmenares, Ivan Alberto Sanguino Ramirez. 
</t>
    </r>
    <r>
      <rPr>
        <b/>
        <sz val="12"/>
        <color rgb="FF000000"/>
        <rFont val="Calibri"/>
      </rPr>
      <t xml:space="preserve">Directores suplentes </t>
    </r>
    <r>
      <rPr>
        <sz val="12"/>
        <color rgb="FF000000"/>
        <rFont val="Calibri"/>
      </rPr>
      <t xml:space="preserve">según Resolución N° 010 de fecha 25/10/2021 en Gaceta Oficial N° 42.245 de fecha 1/11/2021: José Gregorio Pulgar Alvarado, María Eduvina Bustamante Torres. 
</t>
    </r>
    <r>
      <rPr>
        <b/>
        <sz val="12"/>
        <color rgb="FF000000"/>
        <rFont val="Calibri"/>
      </rPr>
      <t xml:space="preserve">Secretaria </t>
    </r>
    <r>
      <rPr>
        <sz val="12"/>
        <color rgb="FF000000"/>
        <rFont val="Calibri"/>
      </rPr>
      <t xml:space="preserve">según Resolución N° 010 de fecha 25/10/2021 en Gaceta Oficial N° 42.245 de fecha 1/11/2021: Lisbeth Del Carmen Pineda Zambrano
Presidente  según Resolución N° 57 de fecha 20/12/2024 en Gaceta Oficial Nº 43.033 de la misma fecha : José Manuel Fragozo León </t>
    </r>
  </si>
  <si>
    <t>José Manuel Fragozo León es egresado de la Universidad Santa María en Comunicación Social en Comunicación Social, Administración y Gestión de Empresas en el 2014, en el año 2012 fue miembro suplente de la Junta Directiva de Fundación La Villa del Cine del Ministerio del Poder Popular para la Comunicación y la Información, entre los años 2016 y 2017 fue Director del Despacho del Ministerio del Poder Popular para el Transporte, desde el año 2017 ha desempeñado distintos cargos en el Ministerio del Poder Popular para el Ecosocialismo y Aguas: Presidente de INPARQUES, miembro suplente del la Junta Directiva de Empresa Corporación Ecosocialista Ezequiel Zamora SA (CORPOEZ)  y Director del Despacho.</t>
  </si>
  <si>
    <t>Registro Mercantil Primero de la Circunscripcion del estado Táchira, Tomo 1-A, del 4 de enero de 1991</t>
  </si>
  <si>
    <t>Falla del suministro de agua afecta a ocho municipios de Táchira (http://www.el-nacional.com/noticias/servicios/falla-del-suministro-agua-afecta-ocho-municipios-tachira_235587)
Vivir sin agua (http://factor.prodavinci.com/vivirsinagua/index.html)</t>
  </si>
  <si>
    <r>
      <rPr>
        <sz val="12"/>
        <color theme="1"/>
        <rFont val="Calibri"/>
      </rPr>
      <t xml:space="preserve">http://www.hidrosuroeste.gob.ve/
</t>
    </r>
    <r>
      <rPr>
        <sz val="12"/>
        <color rgb="FF000000"/>
        <rFont val="Calibri"/>
      </rPr>
      <t>https://transparencia.org.ve/project/epe-ii-estudios-sector-agua/</t>
    </r>
  </si>
  <si>
    <t>C.A. Hidrológica de los Llanos Venezolanos (HIDROLLANOS)</t>
  </si>
  <si>
    <t>HIDROLLANOS garantiza la prestación de servicios de agua potable y saneamiento en el estado Apure.  No atiende a Guasdualito (Anterior Distrito Páez)  y la zona occidental del estado.</t>
  </si>
  <si>
    <t>C.A. Hidrológica de los Llanos Venezolanos HIDROLLANOS fue creada el  28 de diciembre de 1990 por el gobierno de Venezuela como parte del proceso de reestructuracion del sector Agua,  luego de iniciado el proceso de liquidación del Instituto Nacional de Obras Sanitarias INOS,  
Estuvo adscrita al Ministerio del Poder Popular para el Ambiente y al Ministerio del Poder Popular para Ecosocialismo y Aguas.
El 15 de junio de 2018 mediante el Decreto N° 3.466 publicado en la Gaceta Nº 6.382 se crea el Ministerio del Poder Popular de Atención de las Aguas  se modifica la denominación del Ministerio del Poder Popular para el Ecosocialismo y Aguas por la de Ministerio del Poder Popular para el Ecosocialismo, y se crea el Ministerio del Poder Popular de Atención de las Aguas y se adscriben al Ministerio del Poder Popular de Atención de las Aguas entre otros entes a C.A. Hidrológica de los Llanos Venezolanos (HIDROLLANOS)
HIDROLLANOS fue tomada como área piloto para la creación de las Unidades de Gestión del Servicio de Agua Potable y Saneamiento pero eso no llegó a nada. Todas estas iniciativas tenían un enemigo que era la falta de sustentabilidad de los sistemas, lo que ha impedido el desarrollo de estos procesos de descentralización.</t>
  </si>
  <si>
    <t>Sector El Picacho,Calle Santa Isabel, San Fernando de Apure.  Estado Apure</t>
  </si>
  <si>
    <t>San Fernando</t>
  </si>
  <si>
    <t>Junta directiva, Presidencia, órganos staff a la presidencia y siete gerencias:  Planificación y Presupuesto, Administrativa, Gestion Comunitaria, Recursos humanos, Técnica, Operaciones y Comercial.</t>
  </si>
  <si>
    <t xml:space="preserve">Mediante Decreto N° 5.048 de la Presidencia de la República del 26 de noviembre de 2024 y publicado en la Gaceta Oficial No. 43.020 del 3 de diciembre de 2024 , se designa como  Presidente la empresa C.A. Hidrológica Los Llanos Venezolanos (HIDROLLANOS) a  Juan Carlos Turaren Magro,  ente adscrito al Ministerio del Poder Popular de Atención de las Aguas, , con las competencias inherentes al referido cargo, de conformidad con el ordenamiento jurÌdico vigente </t>
  </si>
  <si>
    <t>Juan Carlos Turaren Magro trabaja en la Guardia Nacional Bolivariana</t>
  </si>
  <si>
    <t xml:space="preserve">Registro Mercantil de la Circunscripción judicial del Distrito Federal y Estado Miranda,  No. 30, tomo 63-APRO  </t>
  </si>
  <si>
    <t>Servicio de agua potable se encuentra afectado en un 70% en el casco central de San Fernando de Apure (http://www.lnh.gob.ve/LNH/noticias.php?id=281)
Vivir sin agua (http://factor.prodavinci.com/vivirsinagua/index.html)
En Apure reciben agua turbia y en poca cantidad (http://www.el-nacional.com/noticias/historico/apure-reciben-agua-turbia-poca-cantidad_168723)
Reportan usuarios de Hidrollanos fallas y deficiencia del suministro del agua en San Fernando (http://www.senderosdeapure.net/2014/05/reportan-usuarios-de-hidrollanos-fallas.html)</t>
  </si>
  <si>
    <r>
      <rPr>
        <sz val="12"/>
        <color theme="1"/>
        <rFont val="Calibri"/>
      </rPr>
      <t xml:space="preserve">Memoria y cuenta Min. del Poder Popular de Ecosocialismo y Aguas 
www.hidroven.gob.ve
</t>
    </r>
    <r>
      <rPr>
        <sz val="12"/>
        <color rgb="FF000000"/>
        <rFont val="Calibri"/>
      </rPr>
      <t>https://transparencia.org.ve/project/epe-ii-estudios-sector-agua/</t>
    </r>
  </si>
  <si>
    <t>C.A. Hidrológica de los Médanos Falconianos (HIDROFALCÓN)</t>
  </si>
  <si>
    <t>Misión
Prestar los servicios de agua potable y saneamiento para satisfacer las necesidades de nuestras comunidades en armonía con el ambiente, mediante una gestión basada en la optimización de procesos y el uso de tecnología adecuada, que aseguren la sustentabilidad financiera con un personal competente, proveedores confiables y comunidad organizada.
Visión
Organización líder en innovación y gestión sustentable de servicios públicos, reconocida mundialmente como modelo de eficiencia, vinculada al mejoramiento de la calidad de vida, respaldada por el compromiso y la responsabilidad de su gente, que labora con sensibilidad social y vocación de servicio.</t>
  </si>
  <si>
    <t>La Hidrológica de Los Médanos Falconianos, HIDROFALCON se constituyó el 8 de noviembre de 1990, a raíz de la supresión del Instituto Nacional de Obras Sanitarias (INOS), como parte del proceso de reestructuracion del sector Agua, emprendido por el presidente Carlos Andrés Pérez. Hidrofalcón es filial de Hidroven, C.A., casa matriz del sector hidrosanitario que se encarga de definir las normas, lineamientos y estrategias de las empresas hidrológicas regionales para la administración, planificación y formulación de las políticas que permiten orientar la acción del sector Agua Potable y Saneamiento hacia el proceso de modernización y desarrollo de los modelos de prestación del servicio
Estuvo adscrita al Ministerio del Poder Popular para el Ambiente y al Ministerio del Poder Popular para Ecosocialismo y Aguas.
El 15 de junio de 2018 mediante el Decreto N° 3.466 publicado en la Gaceta Nº 6.382 se crea el Ministerio del Poder Popular de Atención de las Aguas  se modifica la denominación del Ministerio del Poder Popular para el Ecosocialismo y Aguas por la de Ministerio del Poder Popular para el Ecosocialismo, y se crea el Ministerio del Poder Popular de Atención de las Aguas y se adscriben al Ministerio del Poder Popular de Atención de las Aguas entre otros entes a C.A. Hidrológica de los Médanos Falconianos (HIDROFALCÓN)</t>
  </si>
  <si>
    <t>Av. Independencia, Edif. Hidrofalcón, Sector San José, Coro.  0268-2501382</t>
  </si>
  <si>
    <t xml:space="preserve">Junta directiva, Presidencia, organos staff a la presidencia y cinco gerencias:  Gerencia de Planificación y Presupuesto, Gerencia general de prestación del servicio, Gerencia de Imagen y Comunicación Organizacional, Gerencia de Revisión y Mejora y Gerencia General de Gestión de Recursos. </t>
  </si>
  <si>
    <r>
      <rPr>
        <sz val="12"/>
        <color rgb="FF000000"/>
        <rFont val="Calibri"/>
      </rPr>
      <t xml:space="preserve">Según Resolución N° 026 del Ministerio del Poder Popular de Atención de las Aguas del 3/06/2024 y publicada en la Gaceta Oficial N° 42.893 del 4/06/2024, se designa al ciudadano Alí Cardenal Primera Ocando, como Presidente de la C.A. Hidrológica de la Región Capital (HIDROCAPITAL), ente adscrito a este Ministerio, y como directores de la Junta Directiva a las siguientes personas:
</t>
    </r>
    <r>
      <rPr>
        <b/>
        <sz val="12"/>
        <color rgb="FF000000"/>
        <rFont val="Calibri"/>
      </rPr>
      <t xml:space="preserve">Directores Principales: </t>
    </r>
    <r>
      <rPr>
        <sz val="12"/>
        <color rgb="FF000000"/>
        <rFont val="Calibri"/>
      </rPr>
      <t xml:space="preserve">José Luis Mrtínez Ledezma, Edgardo Rubén Salazar Mosquera, Eudes Miguel Flores González, Miguel Ángel Perozo Ynestrosa, Luciano Coromoto Dacosta Useche, Jesús Salvador Marín Bustillo
</t>
    </r>
    <r>
      <rPr>
        <b/>
        <sz val="12"/>
        <color rgb="FF000000"/>
        <rFont val="Calibri"/>
      </rPr>
      <t>Directores Suplentes</t>
    </r>
    <r>
      <rPr>
        <sz val="12"/>
        <color rgb="FF000000"/>
        <rFont val="Calibri"/>
      </rPr>
      <t>: Enny Carolina Zavala Díaz, Nelson José Quero Sánchez, Javier Alfredo Nieto Vivas, Rolesma Coromoto Jiménez Atacho, Verónica Moreanny Aldama Lugo, Cherry Agustín Navarro Montero</t>
    </r>
  </si>
  <si>
    <t>Alí Cardenal Primera  es militante del PSUV, se desempeñó como presidente de Gas Falcón C.A (Gasfalca) desde el 13 de junio del año 2019, donde  años antes ocurrieron  fallas constantes que había en la distribución de gas doméstico en el estado Falcón. En 2016 fue Director Regional de Falcón del Ministerio del Poder Popular  de Petróleo</t>
  </si>
  <si>
    <t>Registro Mercantil que llevó el extinto juzgado primreo de Primera instancia en lo civil mercantil, agrario, transito y del trabajo y de estabilidad laboral de la Circunscripcion Judicial del estado Falcon, No. 2 Tomo 11-A del 9/9/1998</t>
  </si>
  <si>
    <r>
      <rPr>
        <sz val="12"/>
        <color theme="1"/>
        <rFont val="Calibri"/>
      </rPr>
      <t xml:space="preserve">Memoria y Cuenta Min. del Poder Popular del Ecosocialismo y Agua
http://www.hidrofalcon.com/
</t>
    </r>
    <r>
      <rPr>
        <sz val="12"/>
        <color rgb="FF000000"/>
        <rFont val="Calibri"/>
      </rPr>
      <t>https://transparencia.org.ve/project/epe-ii-estudios-sector-agua/</t>
    </r>
  </si>
  <si>
    <t>C.A. Hidrológica de Occidente</t>
  </si>
  <si>
    <t>Desde 1943 el Instituto Nacional de Obras Sanitarias (INOS) prestó los servicios de abastecimiento de agua potable y de recolección, tratamiento y disposición de aguas servidas a un gran porcentaje de la población venezolana. A partir de 1989, por razones de índole política, financiera, económica y social, condujeron al Ejecutivo Nacional a impulsar un proceso de modernización del Estado venezolano, con el apoyo de organismos internacionales de financiamiento. En este proceso de reestructuración del sector abastecimiento de agua y saneamiento se fijó un plan, el cual consta de dos etapas: de transición y final. En la primera, el sector se organizó mediante la creación de la empresa C.A. Hidrológica Venezolana (HIDROVEN), constituida el 24/5/90 y de diez empresas hidrológicas regionales, las cuales comenzaron a funcionar en 1991. Para los estados Portuguesa, Lara y Yaracuy se creó la empresa C.A. Hidroccidental  (Hidrológica de Occidente).
Estuvo adscrita al Ministerio del Poder Popular para el Ambiente y al Ministerio del Poder Popular para Ecosocialismo y Aguas.
El 15 de junio de 2018 mediante el Decreto N° 3.466 publicado en la Gaceta Nº 6.382 se crea el Ministerio del Poder Popular de Atención de las Aguas  se modifica la denominación del Ministerio del Poder Popular para el Ecosocialismo y Aguas por la de Ministerio del Poder Popular para el Ecosocialismo, y se crea el Ministerio del Poder Popular de Atención de las Aguas y se adscriben al Ministerio del Poder Popular de Atención de las Aguas entre otros entes a C.A. Hidrológica de Occidente</t>
  </si>
  <si>
    <t>Empresa operativa, se desconoce su capacidad de prestación de servicios actualmente. Empresa que nunca logró el estatus de operativa, sólo coordinadora</t>
  </si>
  <si>
    <t>Registro Mercantil Segundo de la Circunscripción Judicial del estado Lara, en fecha 04 de diciembre de 1990, bajo el Nº 39, tomo 10-A</t>
  </si>
  <si>
    <r>
      <rPr>
        <sz val="12"/>
        <color theme="1"/>
        <rFont val="Calibri"/>
      </rPr>
      <t xml:space="preserve">Microjuris
</t>
    </r>
    <r>
      <rPr>
        <sz val="12"/>
        <color rgb="FF000000"/>
        <rFont val="Calibri"/>
      </rPr>
      <t>https://transparencia.org.ve/project/epe-ii-estudios-sector-agua/</t>
    </r>
  </si>
  <si>
    <t>C.A. Hidrológica de Venezuela (HIDROVEN)</t>
  </si>
  <si>
    <t>Visión
Ser la organización del Estado Venezolano para garantizar la vida humana, mediante el suministro de los servicios de agua potable y saneamiento, en consonancia con los requerimientos de las comunidades y del desarrollo endógeno y sustentable del país.
Misión
Ampliar la actuación de HIDROVEN a la ejecución de proyectos en los sectores de agua potable y saneamiento, manteniendo la regulación, rectoría y supervisión de las filiales y descentralizadas.</t>
  </si>
  <si>
    <r>
      <rPr>
        <sz val="12"/>
        <color theme="1"/>
        <rFont val="Calibri"/>
      </rPr>
      <t>La C.A.  Hidrológica de Venezuela, se crea el 24 de mayo de 1990.  Antes se habia decretado la supresión del Instituto Nacional de Obras Sanitarias, INOS, creado por el Presidente Isaias Medina Angarita, en 1943.  El 2/12/1994 el Congreso Nacional aprobó la Ley que Autoriza al Ejecutivo Nacional para proceder a la supresión del INOS,  proceso que tomó varios años, particularmente durante el gobierno de Carlos Andrés Pérez, una vez se definió un esquema de transición. 
Desde 1943 el Instituto Nacional de Obras Sanitarias (INOS) prestó los servicios de abastecimiento de agua potable y de recolección, tratamiento y disposición de aguas servidas a un gran porcentaje de la población venezolana. A partir de 1989, por razones de índole política, financiera, económica y social, condujeron al Ejecutivo Nacional a impulsar un proceso de modernización del Estado venezolano, con el apoyo de organismos internacionales de financiamiento. En este proceso de reestructuración del sector abastecimiento de agua y saneamiento se fijó un plan, el cual consta de dos etapas: de transición y final. En la primera, el sector se organizó mediante la creación de la empresa C.A. Hidrológica Venezolana (HIDROVEN)
Hidroven, Casa Matriz del Sector Agua Potable y Saneamiento (Sector APS) fue constituida el 24 de mayo de 1990, una vez liquidado el Instituto Nacional de Obras Sanitarias, INOS. Comienza a funcionar conjuntamente con diez Empresas Hidrológicas Regionales, teniendo como responsabilidad desarrollar políticas y programas en materia de abastecimiento de Agua Potable, Recolección y Tratamiento de Aguas Servidas y Drenajes Urbanos, así como el establecimiento de directrices para la administración, operación, mantenimiento y ampliación de los sistemas atendidos por cada una de sus Filial.
Estuvo adscrita al Ministerio del Poder Popular para el Ambiente y al Ministerio del Poder Popular para Ecosocialismo y Aguas.
El 15 de junio de 2018 mediante el Decreto N° 3.466 publicado en la Gaceta Nº 6.382 se crea el Ministerio del Poder Popular de Atención de las Aguas  se modifica la denominación del Ministerio del Poder Popular para el Ecosocialismo y Aguas por la de Ministerio del Poder Popular para el Ecosocialismo, y se crea el Ministerio del Poder Popular de Atención de las Aguas y se adscriben al Ministerio del Poder Popular de Atención de las Aguas entre otros entes a C.A. Hidrológica de Venezuela (HIDROVEN)</t>
    </r>
    <r>
      <rPr>
        <sz val="12"/>
        <color rgb="FFFF0000"/>
        <rFont val="Calibri"/>
      </rPr>
      <t xml:space="preserve">
</t>
    </r>
  </si>
  <si>
    <t>Avda. Principal con 9ª Transversal, Edificio Hidroven, 5º Nivel, Maripérez, Caracas. 0212-7931275,   0212-7933809</t>
  </si>
  <si>
    <t>Junta directiva, Presidencia y Vicepresidencia, organismo staff y cuatro unidades operativas:  Superintendencia de Servicios, Gerencia de Licitacion y contratos, Gerencia de Proyectos y Gerencia de Desarrollo Comunitario.</t>
  </si>
  <si>
    <t xml:space="preserve"> Registro Mercantil Primero de la Circunscripción Judicial del Distrito Capital y Estado Miranda, bajo el Nº 30, Tomo 63-A-Pro, en fecha 24 de mayo de 1.990</t>
  </si>
  <si>
    <t xml:space="preserve">Ministerio del Poder Popular para la Atención de las Aguas </t>
  </si>
  <si>
    <t>Memoria y cuenta de Ministerio del Poder Popular para el Ecosocialismo y Agua
http://hidroven.gob.ve/
https://www.gwp.org/globalassets/global/gwp-sam_files/publicaciones/varios/2011-situacion-recursos-hidricos-venezuela.pdf
http://www.radiomundial.com.ve/tags/randy-gregorio-rodr%C3%ADguez-espinoza
https://transparencia.org.ve/project/epe-ii-estudios-sector-agua/
La Fuerza Armada venezolana tiene luz propia en la corrupción (https://transparencia.org.ve/wp-content/uploads/2018/06/La-Fuerza-Armada-Venezolana-tiene-luz-propia-en-la-corrupci%C3%B3n.pdf)
https://transparencia.org.ve/wp-content/uploads/2020/10/Los-militares-y-su-rol-en-las-Empresas-Propiedad-del-Estado.pdf
https://transparencia.org.ve/wp-content/uploads/2020/07/III-PODER-MILITAR-CRIMEN-Y-CORRUPCIOON.pdf
Imprenta Nacional</t>
  </si>
  <si>
    <t>C.A. Hidrológica del Caribe (HIDROCARIBE)</t>
  </si>
  <si>
    <t>Visión
Ser la Empresa Socialista de referencia Nacional, que gestiona con eficiencia los servicios de Agua Potable y Saneamiento en el oriente del país, impulsando la participación protagónica de sus trabajadoras, trabajadores y del  Poder Popular.</t>
  </si>
  <si>
    <t>C.A, Hidrológica del Caribe HIDROCARIBE, fue creada eL 1/11/1990  pòr el gobierno como parte del proceso de reestructuracion del sector Agua, emprendido por el presidente Carlos Andrés Pérez, luego de  la liquidación del Instituto Nacional de Obras Sanitarias INOS. La Compañia Anònima Hidrológica del Caribe filial de Hidroven, Inció sus operaciones en Noviembre de 1990, es una empresa regional con personalidad jurídica propia y patrimonio público cuyo accionista es el Estado Bolivariano. Es una institución de servicio que cumple un fin social, dirigido a planificar, organizar, coordinar, ejecutar y controlar las estrategias del sector agua potable y seneamiento en los Estados Sucre, Anzoátegui y Nueva Esparta siendo una de las que cubre mayor territorio a nacional.
Estuvo adscrita al Ministerio del Poder Popular para el Ambiente y al Ministerio del Poder Popular para Ecosocialismo y Aguas.
El 15 de junio de 2018 mediante el Decreto N° 3.466 publicado en la Gaceta Nº 6.382 se crea el Ministerio del Poder Popular de Atención de las Aguas  se modifica la denominación del Ministerio del Poder Popular para el Ecosocialismo y Aguas por la de Ministerio del Poder Popular para el Ecosocialismo, y se crea el Ministerio del Poder Popular de Atención de las Aguas y se adscriben al Ministerio del Poder Popular de Atención de las Aguas entre otros entes a C.A. Hidrológica del Caribe (HIDROCARIBE)</t>
  </si>
  <si>
    <t>Prolongación Av. 5 de Julio, C.C. Los Ángeles, local 5 y 22. Frente al Estadio Venezuela, Barcelona, estado Anzoátegui</t>
  </si>
  <si>
    <t>Simón Bolívar</t>
  </si>
  <si>
    <t>Junta Directiva, Presidencia y organismos staff y 7 gerencias corporativas:   Producción y tratamiento, Mantenimiento, Desarrollo Organizacional, Administración y finanzas, Planificacion y Control, Comercializaación y técnica operacional.</t>
  </si>
  <si>
    <r>
      <rPr>
        <sz val="12"/>
        <color rgb="FF000000"/>
        <rFont val="Calibri"/>
      </rPr>
      <t xml:space="preserve">Según Resolución N° 025 del Ministerio del Poder Popular de Atención de las Aguas del 3/06/2024 y publicada en la Gaceta Oficial N° 42.893 del 4/06/2024, se designa al ciudadano Lucas Ramón Sapiain Zambrano, como Presidente de la C.A. Hidrológica del Lago de Maracaibo (HIDROLAGO), ente adscrito a este Ministerio, y se designan a las siguientes personas son los miembros de la Junta Directiva:
</t>
    </r>
    <r>
      <rPr>
        <b/>
        <sz val="12"/>
        <color rgb="FF000000"/>
        <rFont val="Calibri"/>
      </rPr>
      <t>Directores principales</t>
    </r>
    <r>
      <rPr>
        <sz val="12"/>
        <color rgb="FF000000"/>
        <rFont val="Calibri"/>
      </rPr>
      <t>: Israel José Ramírez Brito, José Otoniel Morales Quiroz, Henry José Quijada Rísquez, José Eulalio Urbáez  Naranjo, Franklin Adrian Cuevas Briceño
Directores suplentes: María Evelyn Duno Marín, Laura Angélica Ramos Carrión, Alexon José Guzmán Silvera, Oswaldo Rafael Hernández, Jesús Enrique Pérez Arcia</t>
    </r>
  </si>
  <si>
    <t xml:space="preserve">En el año 2021, Lucas Sapiain Zambrano, fue  Gerente de Corpoelec Aragua </t>
  </si>
  <si>
    <t>Registrada en la Circunscripcion judicial del estado Anzoategui, Tomo A-53, el primero de noviembre de 1990</t>
  </si>
  <si>
    <t>Vivir sin agua (http://factor.prodavinci.com/vivirsinagua/index.html)
HIDROCARIBE (https://poderopediave.org/empresa/hidrocaribe/)
Anzoátegui │Organizaciones civiles exigen a Hidrocaribe respuesta a fallas en el suministro de agua (https://coalicionanticorrupcion.com/index.php/en/noticias-coalicion/item/526-anzoategui-organizaciones-civiles-exigen-a-hidrocaribe-respuesta-a-fallas-en-el-suministro-de-agua)
Venezuela: La corrupción en los Servicios Públicos y su impacto sobre la violación de DDHH (https://venergia.org/venezuela-la-corrupcion-en-los-servicios-publicos-y-su-impacto-sobre-la-violacion-de-ddhh/)
Exigen a Hidrocaribe respuesta a fallas en el suministro de agua (https://coalicionanticorrupcion.com/anzoategui-organizaciones-civiles-exigen-a-hidrocaribe-respuesta-a-fallas-en-el-suministro-de-agua/)
Exigen a Hidrocaribe cumplir el derecho de acceso a la información (https://reporteconfidencial.info/2023/10/11/exigen-a-hidrocaribe-cumplir-el-derecho-de-acceso-a-la-informacion/)</t>
  </si>
  <si>
    <r>
      <rPr>
        <sz val="12"/>
        <color theme="1"/>
        <rFont val="Calibri"/>
      </rPr>
      <t xml:space="preserve">Memoria y cuenta del Ministerio del Poder Popular para el Ecosocialismo y Agua
http://www.hidrocaribe.gob.ve/
</t>
    </r>
    <r>
      <rPr>
        <sz val="12"/>
        <color rgb="FF000000"/>
        <rFont val="Calibri"/>
      </rPr>
      <t>https://transparencia.org.ve/project/epe-ii-estudios-sector-agua/</t>
    </r>
  </si>
  <si>
    <t>C.A. Hidrológica del Centro (HIDROCENTRO)</t>
  </si>
  <si>
    <t>Misión
Somos el Ente del Estado responsable de la prestación integral del servicio de Agua Potable y Saneamiento, y de la adecuación de la infraestructura con la participación activa de las comunidades, mejorando la calidad de vida de los habitantes de los estados Aragua, Carabobo y Cojedes
Visión
Lograr la cobertura total del servicio de Agua Potable y Saneamiento, contribuyendo con la calidad de vida del ciudadano.
Objetivos
La Empresa C.A. HIDROLOGICA DEL CENTRO, Hidrocentro tendrá por objeto la administración, operación, mantenimiento ampliación y reconstrucción de los sistemas de distribución de agua potable y de los sistemas de recolección, tratamiento y disposición de aguas residuales en los estados Aragua, Carabobo y Cojedes. Igualmente, podrá ejecutar todo tipo de actividades conexas, relacionadas con el cumplimiento de su objeto social.</t>
  </si>
  <si>
    <t>C.A. Hidrologica del Centro HIDROCENTRO fue la primera empresa hidrológica creada, luego de la supresión del Instituto Nacional de Obras Sanitarias INOS. 
El 02 de septiembre de 1987 el Congreso Nacional aprobó el decreto de creación de la Empresa de Aguas Regional del Centro EMPREDARSA que tendría a su cargo la operación y administración de las obras contempladas en el proyecto del Sistema Regional del Centro. Este nuevo concepto organizacional respondía a la decisión del gobierno nacional de descentralizar las actividades del Instituto Nacional de Obras Sanitarias (INOS), mediante la creación de unidades de prestación de servicios manejadas con criterio empresarial. 
El 28 de Diciembre de 1990 se modifica la razón social de la empresa, denominándose C.A. HIDROLÓGICA DEL CENTRO, HIDROCENTRO, con la finalidad de operar los sistemas de abastecimiento de agua potable y recolección de aguas servidas en las poblaciones de los estados Aragua, Carabobo y Cojedes. Actualmente su estrategia está orientada hacia la rehabilitación de todas sus instalaciones, la des-centralización regionalización autonomía, auto-financiamiento y reducir el agua no contabilizada.
Estuvo adscrita al Ministerio del Poder Popular para el Ambiente y al Ministerio del Poder Popular para Ecosocialismo y Aguas.
El 15 de junio de 2018 mediante el Decreto N° 3.466 publicado en la Gaceta Nº 6.382 se crea el Ministerio del Poder Popular de Atención de las Aguas  se modifica la denominación del Ministerio del Poder Popular para el Ecosocialismo y Aguas por la de Ministerio del Poder Popular para el Ecosocialismo, y se crea el Ministerio del Poder Popular de Atención de las Aguas y se adscriben al Ministerio del Poder Popular de Atención de las Aguas entre otros entes a C.A. Hidrológica del Centro (HIDROCENTRO)</t>
  </si>
  <si>
    <t xml:space="preserve"> Calle Sucre, Centro Comercial Ayacucho, Sector Tocuyito, Tocuyito </t>
  </si>
  <si>
    <t>Junta directiva, presidencia y 5 organismos staff,  vicepresidencia ejecutiva y 9 gerencias:   Captación, Tratamiento y mantenimiento, Sistema Regional del Centro, Distribución y recolección, Proyectos e Inspección, Atención al cliente, Administración y finanzas, Informática, Recursos humanos y Contrataciones.</t>
  </si>
  <si>
    <t>Registro mercantil Primero de la Circunscripción Judicial del Estado Carabobo, el 2 de agosto de 1988, Nº 67, Tomo 6-A</t>
  </si>
  <si>
    <t>Sectores en Carabobo llevan 45 días sin agua (http://www.el-nacional.com/noticias/servicios/sectores-carabobo-llevan-dias-sin-agua_227936)
Alcalde Lacava exigió a Hidrocentro a responder por falta de agua (https://www.el-carabobeno.com/Alcalde-Lacava-exigio-a-Hidrocentro-a-responder-por-falta-de-agua/)
Protestan e Carabobo por fallas de Hidrocentro (https://notiespartano.com/2018/03/13/protestan-e-carabobo-por-fallas-de-hidrocentro/)
Hidrocentro es la peor plaga que he combatido: Lacava (http://www.notitarde.com/hidrocentro-es-la-peor-plaga-que-he-combatido-lacava/)
Trabajadores de Hidrocentro no tienen equipos para reparaciones (http://acn.com.ve/trabajadores-de-hidrocentro/)
Habitantes de Carabobo protestaron por fallas de Hidrocentro (http://www.el-nacional.com/noticias/protestas/habitantes-carabobo-protestaron-por-fallas-hidrocentro_226625)
Vivir sin agua (http://factor.prodavinci.com/vivirsinagua/index.html)
Descontento crece en comunidades de Carabobo ante fallas en suministro de agua (https://www.sandyaveledo.com/2018/03/29/comunidades-fallas-suministro-agua/)
Tuberías de La Mariposa, invisibles y tragadólares (https://www.el-carabobeno.com/tuberias-de-la-ptar-la-mariposa-invisibles-y-tragadolares/)</t>
  </si>
  <si>
    <r>
      <rPr>
        <sz val="12"/>
        <color theme="1"/>
        <rFont val="Calibri"/>
      </rPr>
      <t xml:space="preserve">Memoria y cuenta del Ministerio del Poder Popular para el Ecosocialismo y Agua
https://www.hidrocentro.gob.ve
Microjuris
</t>
    </r>
    <r>
      <rPr>
        <sz val="12"/>
        <color rgb="FF000000"/>
        <rFont val="Calibri"/>
      </rPr>
      <t>https://transparencia.org.ve/project/epe-ii-estudios-sector-agua/</t>
    </r>
  </si>
  <si>
    <t>C.A. Hidrológica del Lago de Maracaibo (HIDROLAGO)</t>
  </si>
  <si>
    <t>Misión
Garantizar el derecho humano de toda la población zuliana al servicio de agua potable y saneamiento con calidad, eficiencia y sustentabilidad, apoyados en la participación del poder popular y en armonía con el ambiente.
Visión
Ser la empresa socialista modelo a nivel nacional en el sector de agua potable y saneamiento, con la participación protagónica de trabajadoras y trabajadores calificados, proactivos y comprometidos en ofrecer un servicio de calidad, con alto sentido de responsabilidad social y de la mano del poder popular.</t>
  </si>
  <si>
    <r>
      <rPr>
        <sz val="12"/>
        <color theme="1"/>
        <rFont val="Calibri"/>
      </rPr>
      <t xml:space="preserve">C.A. Hidrológica del Lago de Maracaibo HIDROLAGO fue creada en el marco del proceso de reestructuración del sector Agua, durante la segunda presidencia de Carlos Andrés Pérez. 
</t>
    </r>
    <r>
      <rPr>
        <sz val="12"/>
        <color rgb="FFFF0000"/>
        <rFont val="Calibri"/>
      </rPr>
      <t xml:space="preserve">
</t>
    </r>
    <r>
      <rPr>
        <sz val="12"/>
        <color theme="1"/>
        <rFont val="Calibri"/>
      </rPr>
      <t>Estuvo adscrita al Ministerio del Poder Popular para el Ambiente y al Ministerio del Poder Popular para Ecosocialismo y Aguas.
El 15 de junio de 2018 mediante el Decreto N° 3.466 publicado en la Gaceta Nº 6.382 se crea el Ministerio del Poder Popular de Atención de las Aguas  se modifica la denominación del Ministerio del Poder Popular para el Ecosocialismo y Aguas por la de Ministerio del Poder Popular para el Ecosocialismo, y se crea el Ministerio del Poder Popular de Atención de las Aguas y se adscriben al Ministerio del Poder Popular de Atención de las Aguas entre otros entes a C.A. Hidrológica del Lago de Maracaibo (HIDROLAGO)</t>
    </r>
  </si>
  <si>
    <t>Calle 84, Maracaibo, Zulia.   0261-7193286</t>
  </si>
  <si>
    <t>Maracaibo</t>
  </si>
  <si>
    <t>Junta Directiva, Presidencia y organismos staff y 3 direcciones corporativas:  Operación y mantenimiento, Recaudación y relaciones y Servicios Corporativos</t>
  </si>
  <si>
    <t>Según Resolución N° 025 del Ministerio del Poder Popular de Atención de las Aguas del 20 de noviembre de 2023 y publicada en el Decreto N° 42.760 de la misma fecha, se designa al ciudadano Félix Gregorio Torres Díaz, como Presidente de la C.A. Hidrológica del Lago de Maracaibo (HIDROLAGO), ente adscrito a este Ministerio.
Junta Directiva según Resolución N° 023 de fecha 20/12/2021 en Gaceta Oficial N° 42.282 de fecha 22/12/2021:
Directores principales:  Ubaldo Fernández, Juan Carlos Boscan, Francisco José Urbina Nava, Jorge Luis Ortega Díaz, Alberto Enrique Trujillo Ruiz
Directores Suplentes: Henrry Peter Márquez Alarcon, Jorge Lis Soto Carrero, José Gregorio Molero Almarza, Cornelio José Baudino Bencomo, Gustavo Adolfo Morillo Díaz.
Secretaria: Amarius Carrasquero.  
Según Resolución N° 56 del Ministerio del Poder Popular de Atención de las Aguas del 20 de diciembre de 2024 y publicada en el Decreto N° 43.033 de la misma fecha, se designa al ciudadano Miguel Ángel Perozo Hinestrosa, como Presidente de la C.A. Hidrológica del Lago de Maracaibo (HIDROLAGO), ente adscrito a este Ministerio.</t>
  </si>
  <si>
    <t>Registro Mercantil de la Circunscripcion Judicial del estado Zulia  No. 4, Tomo 13.  30-10-1990</t>
  </si>
  <si>
    <t xml:space="preserve">Ministerio del Poder Popular para el Ecosocialismo y Aguas. </t>
  </si>
  <si>
    <t>Eduardo Vale: “Ratificar a Freddy Rodríguez es devolver la corrupción a Hidrolago” (http://www.diariocontraste.com/2016/07/eduardo-vale-ratificar-a-freddy-rodriguez-es-devolver-la-corrupcion-a-hidrolago/)
Vivir sin agua (http://factor.prodavinci.com/vivirsinagua/index.html)
Hidrolago informa que recientes fallas eléctricas afectan la distribución de agua (http://versionfinal.com.ve/ciudad/hidrolago-informa-que-recientes-fallas-electricas-afectan-la-distribucion-de-agua/)
Juan Carlos Fernández: Urge que Hidrolago atienda desastre que tiene en Maracaibo (https://www.lapatilla.com/2017/11/15/juan-carlos-fernandez-urge-que-hidrolago-atienda-desastre-que-tiene-en-maracaibo/)
Elimar Díaz solicitó a Hidrolago el acceso a la planta potabilizadora para investigar el “agua tamarindo” (https://www.lapatilla.com/2016/10/13/elimar-diaz-solicito-a-hidrolago-el-acceso-a-la-planta-potabilizadora-para-investigar-el-agua-tamarindo/)
Cidez denunció a Hidrolago por ineficiencia ante la Comisión de ambiente de la AN (https://www.lapatilla.com/2016/09/28/cidez-denuncio-a-hidrolago-por-ineficiencia-ante-la-comision-de-ambiente-de-la-an/)
Alcaldesa de Maracaibo lamenta que Hidrolago no solucione crisis de agua (https://www.lapatilla.com/2016/09/22/alcaldesa-de-maracaibo-lamenta-que-hidrolago-no-solucione-crisis-de-agua/) 
El pobre lago de Maracaibo  (https://www.elnacional.com/opinion/el-pobre-lago-de-maracaibo/?utm_source=Whatsapp&amp;utm_medium=Social&amp;utm_campaign=social)     
Suman 19 días sin suministro de agua en sectores del norte de Maracaibo (https://laverdad.com/suman-19-dias-sin-suministro-de-agua-en-sectores-del-norte-de-maracaibo/)</t>
  </si>
  <si>
    <r>
      <rPr>
        <sz val="12"/>
        <color theme="1"/>
        <rFont val="Calibri"/>
      </rPr>
      <t xml:space="preserve">Memoria y cuenta del Ministerio del Poder Popular para el Ecosocialismo y Aguas.
http://www.hidrolago.gov.ve/index.html
Microjuris
</t>
    </r>
    <r>
      <rPr>
        <sz val="12"/>
        <color rgb="FF000000"/>
        <rFont val="Calibri"/>
      </rPr>
      <t>https://transparencia.org.ve/project/epe-ii-estudios-sector-agua/</t>
    </r>
  </si>
  <si>
    <t>C.A. Hidrológica Páez (HIDROPAEZ)</t>
  </si>
  <si>
    <t xml:space="preserve"> Misión
    Somos la empresa responsable de la prestación de los servicios de agua potable y saneamiento en el estado Guárico, bajo el principio de preservación de: la salud pública, el recurso hídrico y el ambiente. Todo ello en el marco de la Constitución Nacional, Las Leyes y sus Reglamentos, a través de un eficiente Recurso Humano, Participación Organizada de la Colectividad y de la Excelencia en la Gestión de los Procesos.
Visión
    Ser una empresa con un modelo de gestión basado en criterios de calidad, eficiencia empresarial, confiabilidad, equidad y rentabilidad, que se consolide como una organización vanguardista en la prestación de servicios públicos en el Estado Guárico hasta convertirnos en una empresa que genere un valor agregado de producción social en nuestra colectividad.</t>
  </si>
  <si>
    <t>C.A. Hidrológica del Paez HIDROPAEZ fue creada en el marco del proceso de reeestructuración del sector Agua, durante la segunda presidencia de Carlos Andrés Pérez. La Empresa Hidrológica Páez (HIDROPAEZ, C.A.), fue creada el 04 de Abril de 1991 
Estuvo adscrita al Ministerio del Poder Popular para el Ambiente y al Ministerio del Poder Popular para Ecosocialismo y Aguas.
El 15 de junio de 2018 mediante el Decreto N° 3.466 publicado en la Gaceta Nº 6.382 se crea el Ministerio del Poder Popular de Atención de las Aguas  se modifica la denominación del Ministerio del Poder Popular para el Ecosocialismo y Aguas por la de Ministerio del Poder Popular para el Ecosocialismo, y se crea el Ministerio del Poder Popular de Atención de las Aguas y se adscriben al Ministerio del Poder Popular de Atención de las Aguas entre otros entes a C.A. Hidrológica Páez (HIDROPAEZ)</t>
  </si>
  <si>
    <t xml:space="preserve">Final de la Av. Romulo Gallegos, edif. HidroPaez, San Juan de los Morros. </t>
  </si>
  <si>
    <t>Juan Germán Roscio</t>
  </si>
  <si>
    <t>Junta directiva, Presidencia y 7 organismos staff y cinco gerencias:  Gerencia General Técnica,  Gerencia Comercial, Gerencia de Proyectos,  Gerencia Administrativa y Gerencia Comunitaria del Agua</t>
  </si>
  <si>
    <t>Según Resolución N° 025 del Ministerio del Poder Popular de Atención de las Aguas del 20 de noviembre de 2023 y publicada en el Decreto N° 42.760 de la misma fecha, se designa al ciudadano Heduar del Valle López Arguinzones, como Presidente de la C.A. C.A. Hidrológica Páez (HIDROPAEZ), ente adscrito a este Ministerio.</t>
  </si>
  <si>
    <t xml:space="preserve"> Heduar del Valle López Arguinzones se ha desempeñado como Director de la Unidad Territorial del estado Carabobo,
del Ministerio del Poder Popular de Atención de las Aguas</t>
  </si>
  <si>
    <t xml:space="preserve">Registro Mercantil de la Circunscripcion Judicial del estado Guárico.  No. 64, folio 103 al 116, tomo cuarto.  </t>
  </si>
  <si>
    <t>Casi un año lleva tronera hecha por Hidropáez en  Roscio (https://www.eltubazodigital.com/guarico/casi-un-ano-lleva-tronera-hecha-por-hidropaez-en-roscio/2018/07/03/)
Por esta razón sectores de San Juan de los Morros se quedaron sin agua (https://www.eltubazodigital.com/guarico/por-esta-razon-sectores-de-san-juan-de-los-morros-se-quedaron-sin-agua/2018/04/25/)
Más de 3 meses sin agua tiene el sector Pedro Zaraza (http://www.radiofeyalegrianoticias.net/sitio/2016/05/mas-de-3-meses-sin-agua-tiene-el-sector-pedro-zaraza-audio/)
Denuncian interrupciones en servicio de agua en Guárico (http://www.radiomundial.com.ve/article/denuncian-interrupciones-en-servicio-de-agua-en-gu%C3%A1rico)
‘El problema más agudo en Guárico está en el suministro del agua’ (http://www.noticias24.com/actualidad/noticia/142868/el-problema-mas-agudo-en-guarico-esta-en-el-suministro-del-agua/)
Vivir sin agua (http://factor.prodavinci.com/vivirsinagua/index.html)
GUÁRICO: Habitantes denuncian problemas con agua potable (http://www.televen.com/elnoticiero/guarico-habitantes-denuncian-problemas-agua-potable/)
Comunidad Tierra de Dios en Guárico clama por agua (http://www.radiofeyalegrianoticias.net/sitio/2018/03/comunidad-tierra-de-dios-en-guarico-claman-por-agua-audio/)
En Zaraza tienen más de 3 meses sin agua (http://www.el-nacional.com/noticias/servicios/zaraza-tienen-mas-meses-sin-agua_229829)</t>
  </si>
  <si>
    <r>
      <rPr>
        <sz val="12"/>
        <color theme="1"/>
        <rFont val="Calibri"/>
      </rPr>
      <t xml:space="preserve">Memoria y cuenta del Ministerio del Poder Popular para el Ecosocialismo y Aguas.
http://hidropaez.gob.ve
Microjuris
</t>
    </r>
    <r>
      <rPr>
        <sz val="12"/>
        <color rgb="FF000000"/>
        <rFont val="Calibri"/>
      </rPr>
      <t>https://transparencia.org.ve/project/epe-ii-estudios-sector-agua/</t>
    </r>
  </si>
  <si>
    <t>C.A. La Electricidad de Caracas</t>
  </si>
  <si>
    <t>Empresa no operativa en la actualidad</t>
  </si>
  <si>
    <t>El 19 de julio de 1895 el joven ingeniero Ricardo Zuloaga compra un terreno en el sitio El Encantado, sobre el rio Guaire con el fin de construir una planta hidroeléctrica.  En Noviembre de 1895 Ricardo Zuloaga, Carlos Zuloaga y otros socios constituyen La Electricidad de Caracas, con un capital inicial de Bs. 500.000, para generar y distribuir energía eléctrica a Caracas.  En 1897 se instala en el El Encantado, la primera planta hidroeléctrica de Venezuela, con una capacidad de generación de 420 KW.  El 8 de Agosto de ese año se inauguró  el servicio eléctrico. Con la expansión de la demanda, la empresa instala varias plantas térmicas e hidroeléctricas, entre ellas la planta de Arrecife.  . En los años 50,  se instala la planta de Tacoa, en el sitio de Arrecife, que es ampliada con nuevas turbinas.  En 1968 se firma el contrato de interconexión entre CADAFE, EDELCA Y Electricidad de Caracas, C.A. que regirá el intercambio de energía entre dichas empresas.   Luego, se inaugura la central a gas "Oscar Augusto Machado".  En el  2000, la empresa era la líder en la bolsa de valores y la de mayor distribución accionaria. Ante los cambios emprendidos por el presidente Hugo Chávez, el mercado bursátil respondió con nerviosismo, provocando que el valor de la acción en la Bolsa de Valores de Caracas, retrocediera lo suficiente como para permitir que AES Corporation lanzase una Oferta Pública de Adquisición y se hiciera con el 87,1% de las acciones de La Electricidad de Caracas. Pasa así esta empresa nacional a ser propiedad de una empresa multinacional, especializada en las actividades bursátiles especulativas, a nivel internacional. En febrero de 2007, el presidente Chávez anuncia que la AES Electricidad de Caracas debe pasar a control del Estado venezolano, por razones estratégicas.  Desde julio de 2007, "C. A. La Electricidad de Caracas") pasó oficialmente a manos del Estado venezolano.</t>
  </si>
  <si>
    <t>Empresa no operativa.  Esta empresa fue estatizada y absorbida por Corpoelec.</t>
  </si>
  <si>
    <t xml:space="preserve">San Bernardino, Caracas. </t>
  </si>
  <si>
    <t>27/11/1895</t>
  </si>
  <si>
    <t>CASOS DE ESTUDIO Sector Eléctrico (https://transparencia.org.ve/wp-content/uploads/2018/11/CASOS-sector-el%C3%A9ctrico.pdf)
Por primera vez llega a juicio en España un caso por corrupción del gobierno de Chávez (https://corruptometro.org/noticias/por-primera-vez-llega-a-un-juicio-en-espana-un-caso-por-corrupcion-del-gobierno-de-chavez/)</t>
  </si>
  <si>
    <t>C.A. Metro de Caracas (CAMETRO)</t>
  </si>
  <si>
    <t>Transporte público de pasajeros</t>
  </si>
  <si>
    <t>LA MISIÓN: transportar ciudadanos, a través de un Sistema Metropolitano de Transporte conformado por el Sistema Ferroviario Metropolitano (Metro), el Sistema de Transporte Superficial (Metrobús), el Sistema Teleférico (Metrocable) o cualquier otra modalidad. 
La Compañía Anónima Metro de Caracas (C. A. Metro de Caracas, o CAMETRO) es la empresa estatal de Venezuela responsable de la operatividad y mantenimiento de los principales servicios de transporte metropolitano en el área de la Gran Caracas, como son el Metro de Caracas, Metrobús, Metrocable, BusCaracas y Cabletrén.</t>
  </si>
  <si>
    <t>Transporte masivo de pasajeros</t>
  </si>
  <si>
    <t xml:space="preserve">El 8 de agosto de 1977, se funda la Compañía Anónima Metro de Caracas, adscrita al  Ministerio de Transporte y Comunicaciones (MTC).  Actualmente la red que conforma el sistema subterráneo cuenta con 66 kilómetros de extensión y 47 estaciones, que movilizan diariamente más 11 de un millón ochocientos mil beneficiarios.
La Compañía Anónima Metro de Caracas (C. A. Metro de Caracas, o CAMETRO) tuvo sus orígenes en la Oficina de Proyectos y Obras del Metro de Caracas, ente creado en 1976 y adscrito a la Dirección General de Vialidad del Ministerio de Obras Públicas, con José González Lander como su director. Poco después de su creación, llevó a cabo procesos de licitación para empresas transnacionales para la explotación de las primeras estaciones de la Línea 1 del Metro. En abril de 1977, la Oficina fue adscrita al Ministerio de Transporte y Comunicaciones, siendo finalmente sustituida por la Compañía Anónima Metro de Caracas, tras ser ésta fundada el 8 de agosto de 1977. El 28 de agosto del mismo año se inició la excavación de los túneles correspondientes a la Línea 1.
El 2 de noviembre de 2001 , se adscribe al Ministerio de Infraestructura la Compañía Anónima Metro de Caracas (CAMETRO). Hoy en día está adscrito al Ministerio del Poder Popular  para el Transporte 
</t>
  </si>
  <si>
    <t>Empresa que se encuentra operativa</t>
  </si>
  <si>
    <t>Av. Francisco de Miranda, Multicentro Empresarial del Este, Conjunto Miranda, Torre B, Pisos 1 al 7, municipio Chacao, estado Miranda.</t>
  </si>
  <si>
    <t>Asamblea de Accionistas
Junta Directiva
Presidencia
Auditoría Interna
Gerencias de Apoyo
5 Vicepresidencias</t>
  </si>
  <si>
    <t>La composición accionaria de la empresa está distribuida entre el Ministerio del Poder Popular para Transporte Terrestre (99%), el Instituto de Ferrocarriles del Estado (0,5%) y el Centro Simón Bolívar (0,5%, ahora extinto).</t>
  </si>
  <si>
    <t>CAMETRO fue constituida el 08-08-77, bajo la forma de Derecho Privado, según inscripción en el Registro Mercantil Primero de la Circunscripción Judicial del Distrito Federal y Estado Miranda, bajo el número 18, Tomo 110-A de esa misma fecha</t>
  </si>
  <si>
    <t xml:space="preserve">Instituto de Ferrocarriles del Estado es accionista del Metro de Caracas </t>
  </si>
  <si>
    <t xml:space="preserve">Gran Misión Vivienda </t>
  </si>
  <si>
    <r>
      <rPr>
        <sz val="12"/>
        <color theme="1"/>
        <rFont val="Calibri"/>
      </rPr>
      <t>https://www.metrodecaracas.com.ve/?page_id=224
La Fuerza Armada venezolana tiene luz propia en la corrupción (https://transparencia.org.ve/wp-content/uploads/2018/06/La-Fuerza-Armada-Venezolana-tiene-luz-propia-en-la-corrupci%C3%B3n.pdf)
https://transparencia.org.ve/wp-content/uploads/2020/10/Los-militares-y-su-rol-en-las-Empresas-Propiedad-del-Estado.pdf
https://transparencia.org.ve/wp-content/uploads/2020/07/III-PODER-MILITAR-CRIMEN-Y-CORRUPCIOON.pdf</t>
    </r>
    <r>
      <rPr>
        <u/>
        <sz val="12"/>
        <color rgb="FF1155CC"/>
        <rFont val="Calibri"/>
      </rPr>
      <t xml:space="preserve">
</t>
    </r>
    <r>
      <rPr>
        <sz val="12"/>
        <color theme="1"/>
        <rFont val="Calibri"/>
      </rPr>
      <t xml:space="preserve">https://jvlaq.gigbitz.com/2022/08/19/militar-metro-de-caracas/
A 40 años de la inauguración del metro de Caracas en 1983, la iniciativa #Metro8330 busca no solo exigir mejoras en el servicio, sino también construir una visión  de transporte público hacia el 2030. ¡Suscribe este formulario para apoyar el Petitorio por un Metro Calidad, un Metro Democrático y un Metro Inclusivo!  </t>
    </r>
    <r>
      <rPr>
        <sz val="12"/>
        <color rgb="FF000000"/>
        <rFont val="Calibri"/>
      </rPr>
      <t>https://forms.gle/AU2SpqzzbVEb9bF</t>
    </r>
    <r>
      <rPr>
        <u/>
        <sz val="12"/>
        <color rgb="FF1155CC"/>
        <rFont val="Calibri"/>
      </rPr>
      <t>A7</t>
    </r>
  </si>
  <si>
    <t>C.A. Metro de Valencia (VALMETRO)</t>
  </si>
  <si>
    <t>Objetivos generales
- Promover, construir e instalar obras y equipos, tanto de infraestructura como de superestructura del sistema de transporte rápido y masivo para la ciudad de Valencia.
- Mantener los equipos e instalaciones de la superestructura y la operación.
- Operar, administrar y explotar el sistema de transporte rápido.
- Dotar, operar y explotar otras instalaciones y sistemas de transporte complementarios o auxiliares.
- Administrar y explotar los estacionamientos, sistemas superficiales o subterráneo de transporte urbano y suburbano.</t>
  </si>
  <si>
    <t>El 10 de mayo de 1991, se constituye en la capital del estado Carabobo una empresa de carácter mercantil y de competencia municipal, cuyo objetivo fundamental sería la organización, gestión y administración del servicio de transporte público masivo superficial de pasajeros, para la ciudad de Valencia, mediante el sistema o modalidad de tranvía. La empresa tendría como nombre: "Compañía Anónima Metro de Valencia. El 12 de agosto de ese mismo año, se le concedió personalidad jurídica.
Las primeras obras se inician en el año 1994 momento en el cual la Alcaldía de Valencia da los primeros recursos para la construcción de los primeros 500 metros de trinchera cubierta que se construyen en el sector del Parque Recreacional Sur.
Aún cuando la obra del subterráneo se inició en la década de los 90, en el año 2000  el Gobierno del Presidente Hugo Chávez Frías, incorpora a la Estatal como accionista principal de la Compañía Anónima Metro de Valencia, con el 92% de las acciones, quedando la entidad adscrita directamente al Ministerio del Poder Popular para la Infraestructura (Minfra), hoy Ministerio del Poder Popular para el Transporte.
El 18 de noviembre del año 2006, el  Presidente Hugo Chávez Frías develó la placa de la Línea 1 del Metro de Valencia en la estación Cedeño.  Un año después se inició la operación comercial con las siete (7) estaciones que son (Monumental, Las Ferias, Santa Rosa, Palotal, Michelena, Lara y Cedeño).</t>
  </si>
  <si>
    <t>Av. Sesquicentenaria Parque Recreacional Sur, Parte Sur Oeste, parroquia Miguel Peña, municipio Valencia, estado Carabobo.</t>
  </si>
  <si>
    <t>Asamblea de Accionistas
Junta Directiva
Presidencia
Oficina de Atención al Ciudadano
Auditoría Interna
13 Gerencias entre operativas y de apoyo
Consultoría Jurídica</t>
  </si>
  <si>
    <t>Resolución N° 021, mediante la cual se designa a la ciudadana Yolyemil Rodríguez Marín, como Presidenta, en calidad de Encargada. Publicada en la GACETA OFICIAL N° 41.356 correspondiente al 08 DE MARZO de  2018</t>
  </si>
  <si>
    <t>Estatal con el 92% de las acciones</t>
  </si>
  <si>
    <t>Oficina del Registro Mercantil Segundo de la 
Circunscripción Judicial del Estado Carabobo,
bajo el N° 17, Tomo 8-A</t>
  </si>
  <si>
    <t>Carnet de la Patria</t>
  </si>
  <si>
    <t>Retraso y sobrecosto acumulan 12 importantes obras del Ministerio de Transporte (https://transparencia.org.ve/project/hasta-90-de-retraso-acumulan-12-importantes-obras-del-ministerio-de-transporte/)
¿Corrupción? "El Metro de Valencia tiene 6 años de retraso" (https://lacienciadelbolsillo.blogspot.com/2016/07/corrupcion-el-metro-de-valencia-tiene-6.html)
Carabobo | Transparencia Venezuela exige investigar obras del Ferrocarril Ezequiel Zamora II (https://elpitazo.net/centro/carabobo-transparencia-venezuela-exige-investigar-obras-del-ferrocarril-ezequiel-zamora-ii/)</t>
  </si>
  <si>
    <t>http://www.metrovalencia.gob.ve/</t>
  </si>
  <si>
    <t>C.A. Metro Los Teques (METROTEQUES)</t>
  </si>
  <si>
    <t>Misión: Ser una Empresa de explotación y dotación de un sistema de transporte, capaz de generar un servicio público masivo de forma segura, solidario y de calidad, mediante una vía de interconexión ferroviaria entre los Altos Mirandinos y el Distrito Capital, para contribuir a optimizar las condiciones de vida de los habitantes de la región y todos los ciudadanos y ciudadanas adyacentes a la obra. </t>
  </si>
  <si>
    <t>En 1986 se levantan los estudios y se comienza a considerar por parte del Gobierno Nacional a través del Ministerio de Transporte y Comunicaciones la construcción de un sistema de tren sub urbano que pudiese unir a la ciudad de Los Teques con la capital del país Caracas, a fin de descongestionar la carretera Panamericana y agilizar la gran movilización de personas establecida entre ambas ciudades. El 19 de octubre de 1998 se decide constituir la C.A. Metro de Los Teques a fin de ser el ente gestor de todas las obras civiles y administrativas relacionadas con el proyecto. En sus inicios los accionistas eran la Gobernación del Estado Miranda, la C.A. Metro de Caracas y la Alcaldía de Guaicaipuro del estado Miranda.
En 2001 se da inicio a las obras de infraestructura. El primer tramo sale de la estación Las Adjuntas del Metro de Caracas y culmina en la estación Alí Primera, este tramo fue inaugurado de manera restringida el 3 de noviembre de 2006, esto hasta diciembre del 2007 cuando el sistema comenzó a operar de manera integral y en un horario similar al del Metro de Caracas. Finalmente el 22 de octubre de 2007, el Ministerio de Infraestructura inauguró la segunda vía de la primera línea del Metro Los Teques.
A partir del 19 de noviembre de 2007, el Metro de Los Teques comenzó tal como estaba previsto, a operar en horario corrido trasladando más de 42 mil usuarios diariamente.
El 11 de diciembre de 2012 se inauguró la tercera estación del sistema llamada Guaicaipuro Mientras que el 1 de diciembre de 2013 se inauguró la siguiente estación llamada Independencia.La última estación en ser inaugurada fue la estación Ayacucho el 7 de octubre de 2015.</t>
  </si>
  <si>
    <t xml:space="preserve">Empresa que se encuentra operativa. El Metro de Los Teques es un sistema de metro que en su primera línea es suburbano y comunica a las ciudad de Caracas con Los Teques, capital del Estado Miranda, en Venezuela. </t>
  </si>
  <si>
    <t>Estación El Tambor “Alí Primera”, Edif. de Economía Comunal, piso 3, Los Teques, estado Miranda.</t>
  </si>
  <si>
    <t>Guaicaipuro</t>
  </si>
  <si>
    <t>Asamblea de Accionistas
Junta Directiva
Presidencia
Auditoría Interna
Oficina de Atención al Ciudadano
4 Vicepresidencias
6 Gerencias de apoyo</t>
  </si>
  <si>
    <t>Presidente: Ing. Francisco José Garcés Da Silva</t>
  </si>
  <si>
    <t xml:space="preserve">
Francisco José Garcés Da Silva (Caracas, Venezuela, 27 de mayo de 1973) es un ingeniero venezolano, con maestrías en Ingeniería Estructural e Ingeniería Sismorresistente cursadas en la Universidad Central de Venezuela. Posee también el título de Doctor en Ingeniería Civil otorgado en Francia. Es profesor de la Universidad Central de Venezuela y su cargo de mayor relevancia ha sido el de Ministro del Poder Popular para Transporte y Comunicaciones desde junio del 2010 hasta noviembre del 2011 en el gobierno del Presidente Hugo Chávez. El 8 de diciembre de 2013 fue elegido alcalde del Municipio Guaicaipuro en el Estado Miranda con el 52,21% de los votos por el Partido Socialista Unido de Venezuela.
El 7 de noviembre de 2017, luego de que fuese anunciada su no reelección a la Alcaldía del Municipio Guaicaipuro, Francisco Garcés asume la Secretaría de Transporte de la gobernación del Estado Miranda y la presidencia de Metro Los Teques</t>
  </si>
  <si>
    <t>Gobernación del Estado Miranda: 25%
C.A. Metro de Caracas: 50% 
Alcaldía de Guaicaipuro del estado Miranda: 25%</t>
  </si>
  <si>
    <t>Registro Mercantil Primero de la Circunscripción Judicial del Distrito Federal y Estado Mirada, el día 19 de octubre de 1998, bajo el Nro.32, Tomo 230 A-Pro, cuya última modificación estatutaria quedó registrada por ante la misma Oficina de Registro el 27 de marzo de 2006, bajo el Nro. 35, Tomo 32 A Pro.</t>
  </si>
  <si>
    <t>Gobernación del Estado Miranda, 
C.A. Metro de Caracas, y 
Alcaldía de Guaicaipuro del estado Miranda son accionistas</t>
  </si>
  <si>
    <r>
      <rPr>
        <sz val="12"/>
        <color theme="1"/>
        <rFont val="Calibri"/>
      </rPr>
      <t>5 estaciones quedaron sin concluir en la Línea 2 del Metro de Los Teques: Casos de obras inconclusas de Odebrtecht: Línea 2 del Metro de Los Teques: </t>
    </r>
    <r>
      <rPr>
        <sz val="11"/>
        <color theme="1"/>
        <rFont val="Calibri"/>
      </rPr>
      <t>Construcción de siete estaciones (13, 8 Km) desde El Tambor hasta San Antonio de Los Altos. La estación Guaicaipuro está en operación desde 2012 e Independencia desde 2013. Año de inicio: 2007 Fecha prometida de culminación: 2010 (primeras dos estaciones), luego se cambió a 2016 y después a 2019. Costo estimado: Bs 25.333 millones Avance: 58,39%. (Investigación de la Fiscalía por parte de Luisa Ortega Díaz,  en febrero de 2017 allanó la sede de Odebrecht) (</t>
    </r>
    <r>
      <rPr>
        <sz val="12"/>
        <color theme="1"/>
        <rFont val="Calibri"/>
      </rPr>
      <t>https://transparencia.org.ve/5-estaciones-quedaron-sin-concluir-en-la-linea-2-del-metro-de-los-teques/)
Corrupción e improvisación frenan expansión del Metro (https://www.elnacional.com/sociedad/servicios/corrupcion-improvisacion-frenan-expansion-del-metro_215852/)
Más de 60% en comisiones pagó Odebrecht por Metro de los Teques (https://www.maibortpetit.info/2017/10/contrato-con-sobreprecio-entre.html)
Tras el rastro que dejó la corrupción con obras de Odebrecht en Venezuela (https://efectococuyo.com/politica/tras-el-rastro-que-dejo-la-corrupcion-con-obras-de-odebrecht-en-venezuela/)</t>
    </r>
  </si>
  <si>
    <t>https://es.wikipedia.org/wiki/Francisco_Garc%C3%A9s_(pol%C3%ADtico)</t>
  </si>
  <si>
    <t>C.A. Polyplast</t>
  </si>
  <si>
    <t>Plástico</t>
  </si>
  <si>
    <t>Bolsas plásticas para basura, rollos plásticos y empaques al vacío</t>
  </si>
  <si>
    <t xml:space="preserve">Mediante Resolución No. 617 del 20 de diciembre de 2019 se decretó la ocupación de la empresa Polyplastpor parte del Ministerio del Poder Popular para el Proceso Social de Trabajo, dicha resolución fue publicada en la Gaceta Oficial No. 412.789 del 27 de diciembre de 2019. </t>
  </si>
  <si>
    <t>Empresa parcialmente operativa</t>
  </si>
  <si>
    <t>Barquisimeto / Gran Barquisimeto</t>
  </si>
  <si>
    <t>23/11/2021</t>
  </si>
  <si>
    <t>27/12/2019</t>
  </si>
  <si>
    <t>Resolución No. 617</t>
  </si>
  <si>
    <t>Según Resolución No. 223 del Ministerio del Poder Popular para  el Proceso Social del Trabajo del 31 de enero de 2025 y publicada en la Gaceta Oficial No. 43.063 del 6 de febrero de 2025, se prorroga la vigencia de la Junta Administradora Especial de la entidad de trabajo "CC.A. Polyplast"; la Junta Administradora designada para el período 2025-2026, queda conformada por las ciudadanas y ciudadanos que en ella se mencionan:
Renso Javier Alvarado en representación de los trabajadores y las trabajadoras
Daniel Jesús Terán Alvarado en representación de los trabajadores y las trabajadoras
 José Luis Borges Rodríguez en representación de los trabajadores y las trabajadoras por ausencia del patrono</t>
  </si>
  <si>
    <t>Registro Mercantil Segundo de la Circunscripción Judicial del Estado Lara, bajo el Nº 29, tomo 57-A, de fecha 23 de noviembre de 2001; con última modificación inscrita en el mismo organismo, en fecha 13 de marzo de 2007, bajo el Nº 18, tomo 24-A.</t>
  </si>
  <si>
    <t>TSJ</t>
  </si>
  <si>
    <t>C.A. Venezolana de Televisión (VTV)</t>
  </si>
  <si>
    <t>Televisión</t>
  </si>
  <si>
    <t>C. A. Venezolana de Televisión, empresa pública de televisión y primer canal   del   Estado,    tiene como  objetivo estratégico  articular  y optimizar  la estrategia  comunicacional del Estado y ser el medio para  la  difusión de  la  política  de Estado,</t>
  </si>
  <si>
    <t xml:space="preserve">Canal de televisión </t>
  </si>
  <si>
    <t>VTV Venezolana de televisión, empresa privada, salió al aire bajo el nombre de Cadena Venezolana de Televisión (CVTV) el 1° de agosto de 1964, siendo el primer canal que instaló una red de transmisión a nivel na­cional televisiva en el país. A partir del 1° de septiembre de 1974, el canal comenzó a trans­mitir como una medio de comunicación pertene­ciente al Estado venezolano. Al comienzo, utilizaba los activos de las em­presas privadas en forma de como­dato y operaba dentro del organigrama del Ministerio de Información y Turismo. El 12 de abril de 1976 adquirió perso­nalidad jurídica la C.A. Venezolana de Televisión.  Fueron sus accionistas: la Corpo­ración Venezolana de Fomento y la Compañía Anónima Teléfonos de Venezuela.  Ese mismo año Vene­zolana de Televi­sión asume el control de transmisión de la banda de la Televisora Nacional Canal 5, hasta entonces el único canal oficial.  </t>
  </si>
  <si>
    <t>Empresa operativa. Tiene cobertura a nivel nacional a través del canal 8 en VHF</t>
  </si>
  <si>
    <t>Avenida Principal de Los Ruices, Edificio de Venezolana de Televisión, Municipio Sucre, Caracas.</t>
  </si>
  <si>
    <t>Junta directiva,  Presidente y organismos staff, y tres vicepresidencias:  vicepresidencia ejecutiva, vicepresidencia de contenidos y vicepresidencias de soporte tecnologico</t>
  </si>
  <si>
    <r>
      <rPr>
        <b/>
        <sz val="12"/>
        <color theme="1"/>
        <rFont val="Calibri"/>
      </rPr>
      <t>Presidente:</t>
    </r>
    <r>
      <rPr>
        <sz val="12"/>
        <color theme="1"/>
        <rFont val="Calibri"/>
      </rPr>
      <t xml:space="preserve"> Freddy Alfred Nazareth Ñanez Contreras
</t>
    </r>
    <r>
      <rPr>
        <b/>
        <sz val="12"/>
        <color theme="1"/>
        <rFont val="Calibri"/>
      </rPr>
      <t xml:space="preserve">
Vicepresidente </t>
    </r>
    <r>
      <rPr>
        <sz val="12"/>
        <color theme="1"/>
        <rFont val="Calibri"/>
      </rPr>
      <t>según Providencia Administrativa Nº 003-2022 de fecha 11/01/2022 en Gaceta Oficial Nº 42.345 de fecha 24/04/2022: Yusbely Coromoto Ramírez Uzcátegui
Según la Resolución 044 del Ministerio del Poder Popular para la Comunicación e Información del 21 de julio de 2022, publicada en la Gaceta Oficial N° 42.428 del 28 de julio de 2022, la</t>
    </r>
    <r>
      <rPr>
        <b/>
        <sz val="12"/>
        <color theme="1"/>
        <rFont val="Calibri"/>
      </rPr>
      <t xml:space="preserve"> </t>
    </r>
    <r>
      <rPr>
        <sz val="12"/>
        <color theme="1"/>
        <rFont val="Calibri"/>
      </rPr>
      <t xml:space="preserve">Junta Directiva está conformada por las siguientes personas:
Directores principales: Isbemar de Carmen Jiménez Correa, Andrea Elena Hermoso Córdova, Yahir Alfredo Muñoz García, Adriana Hidalgo Franco
Directores suplentes: Edgar Lorenzo Padrón Castillo, Pedro José Ibáñez Aquino, Jorge Antonio Gómez, Ana Teresa Pérez Ferrer </t>
    </r>
  </si>
  <si>
    <t>Freddy Alfred Nazareth Ñanez Contreras, Vicepresidente sectorial de Comunicación, Cultura y Turismo, designado el 20 de octubre de 2020 por Nicolás Maduro durante el Consejo de Ministros número 521. Ministro de Comunicación e Información del gobierno de Nicolás Maduro, nombrado el 4 de septiembre de 2020 en reemplazo de Jorge Rodríguez. Ñañez, poeta y músico, es presidente de Venezolana de Televisión (VTV) desde noviembre de 2017. Anteriormente, enero de 2016, fue nombrado ministro de Cultura en sustitución de Reinaldo Iturriza. Ejerció la presidencia de la Fundación para la Cultura y las Artes. Ha publicado varios libros de poesía y fue galardonado con el Premio Nacional Certamen Mayor de las Artes y las Letras en 2004. En el 2000 fundó su propia editorial Nadie Nos Edita Editores y la Revista literaria Sujeto Almado.</t>
  </si>
  <si>
    <t>Originalmente, VTV tenia dos accionistas Corporación Venezolana de Fomento y Compañía Anónima Teléfonos de Venezuela</t>
  </si>
  <si>
    <t>Registro Mercantil Segundo de la Circunscripción Judicial del Distrito Capital y Estado Miranda, bajo Nº 1, Tomo 58-A Segundo, de fecha 12/04/1976</t>
  </si>
  <si>
    <t>Exigen investigar corrupción en VTV (http://espaciopublico.ong/exigen-investigar-corrupcin-vtv/(
   http://www.noticias24.com/venezuela/noticia/121590/vecchio-senalamientos-del-cne-contra-vtv-ratifican-delitos-de-corrupcion-fotos/
La crisis llegó a VTV, cuyas instalaciones operan con plantas eléctricas en pleno apagón https://gitx.awsccs2.com/2024/03/27/la-crisis-llego-a-vtv-cuyas-instalaciones-operan-con-plantas-electricas-en-pleno-apagon/
Alrededor  de cien trabajadores de VTV han sido despedidos “de la familia Venezolana de Televisión”  (https://x.com/Vladi_VillegasP/status/1824035853846667313?t=mNjqmelxiE-gGgvI0iJixg&amp;s=08)c)
SNTP denuncia 40 despidos en VTV como retaliación tras las presidenciales (https://talcualdigital.com/sntp-denuncia-40-despidos-en-vtv-como-retaliacion-tras-las-presidenciales/)
Sntp denuncia despidos ilegales en VTV y Radio Nacional de Venezuela (https://efectococuyo.com/la-humanidad/sntp-denuncia-despidos-ilegales-en-vtv-y-radio-nacional-de-venezuela/)
SNTP denuncia nuevos ataques de Nicolás Maduro contra varios medios de comunicación en Venezuela (https://albertonews.com/nacionales/sntp-denuncia-nuevos-ataques-de-nicolas-maduro-contra-varios-medios-de-comunicacion-en-venezuela/)</t>
  </si>
  <si>
    <t>https://poderopediave.org/?s=Freddy+%C3%91a%C3%B1ez</t>
  </si>
  <si>
    <t>C.A.I. Argimiro Gabaldón, S.A.</t>
  </si>
  <si>
    <t>Empresa operativa. Aparece en la lista de empresas que Pdvsa eliminará o venderá, según plan de reestructuración propuesto en el "PROPUESTA de REESTRUCTURACIÓN PETROLEOS DE VENEZUELA S.A." de Marzo 2020, elaborado por la Dirección Ejecutiva de Planificación</t>
  </si>
  <si>
    <t>Ministerio del Poder Popular de Petróleo
PDVSA
PDVSA Agrícola, S.A.</t>
  </si>
  <si>
    <t>https://talcualdigital.com/las-empresas-que-pdvsa-eliminara-o-vendera-segun-plan-de-reestructuracion/</t>
  </si>
  <si>
    <t>C.A.I. Fabricio Ojeda, S.A</t>
  </si>
  <si>
    <t>C.A.I. José Esteban Ruiz Guevara, S.A</t>
  </si>
  <si>
    <t>C.A.I. José Félix Rivas, S.A.</t>
  </si>
  <si>
    <t>C.A.I. Kleber Ramírez, S.A.</t>
  </si>
  <si>
    <t>C.A.I. Manuel Palacio Fajardo, S.A.</t>
  </si>
  <si>
    <t>C.A.I: Juana Ramírez La Avanzadora, S.A.</t>
  </si>
  <si>
    <t>C.V.G. Aluminios de Carabobo, S.A. (CVG ALUCASA)</t>
  </si>
  <si>
    <t>Transformación del aluminio, la subsiguiente producción de laminados de aluminio de bajo espesor (láminas y papel de aluminio) con alto valor agregado y la comercialización de los productos objeto de transformación</t>
  </si>
  <si>
    <t>Papel de aluminio para uso doméstico, y convertidor de uso industrial para  utilizarlo como barrera protectora de agentes externos y mejor conservación de productos de las industrias de empaques farmacéuticos y artes gráficas</t>
  </si>
  <si>
    <t>La documentación revisada indica que esta empresadebe originalmentesu existencia a ALCASA durante su expansión hacia el centro del país,  mediante alianzas y convenios, de comercialización logra ampliar su planta de laminación de Guacara, crecimiento y desarrollo que consolidó paulatinamente por fases en las década de los 80 y 90, hasta llegar al año 1993, cuando mediante una operación de capitalización de deuda de CVG Alcasa, con varias entidades financieras nace CVG Alucasa. Con los activos de laminación "Guacara" (49% CVG Alcasa, 51% entidades financieras privadas).
En el año 2004, FOGADE, cede a título oneroso a la CVG casa matriz, acciones de la tenedora Aluholding, las cuales pertenecían a las entidaes financieras en liquidación, , operación finalmente concluida en el año 2006, pasando a ser CVG Alucasa, una empresa del Estado venezolano. Con base a reforma de sus estatutos sociales en fecha 28 de noviembre de 2005. La CVG casa matriz ejerce la tutela de la empresa, teniendo esta como domicilio principal la ciudad de Guacara, estado Carabobo, siendo su razón social: La transformación de aluminio primario en aluminio laminado de bajo espesor y alto valor agregado, y la consecuente comercialización de los productos derivados.
CVG Alucasa, ha orientado su proceso productivo en dos grandes direcciones: La línea de los productos denominados doméstico, de consumo masivo, encaminados a satisfacer la demanda nacional; y la línea de productos industriales, con presencia nacional e internacional.
Estuvo adscrita al Ministerio del Poder Popular para Industrias Básicas, Estratégicas y Socialista.
En el Decreto extraordinario N° 6.382 del 15 de junio de 2018 se modifica la denominación del Ministerio del Poder Popular para Industrias Básicas, Estratégicas y Socialistas, por la de Ministerio del Poder Popular de Industrias y Producción Nacional, esta empresa aparece adscrita al Ministerio del Poder Popular de Industrias y Producción Nacional .</t>
  </si>
  <si>
    <t xml:space="preserve">Empresa operativa. Tiene cuatro (4) líneas de producción: Fundición, Colada, Laminación  ( varios trenes de laminación) y Acabado y Empaque. Actualmente tiene una capacidad de producción cercana a las 2.000 toneladas métricas anuales. </t>
  </si>
  <si>
    <t>Urb. Industrial Caribe, Carretera Nacional Guacara - San Joaquín Guacara</t>
  </si>
  <si>
    <t>Junta Directiva
Auditoría Interna
Presidencia Ejecutiva
Secretaría
Oficina de Atención Ciudadana
Consultoría Jurídica
Archivo General
Superintendencia de Ambiente, Seguridad y Salud Laboral
Superintendencia de Protección de Instalaciones Físicas
Gerencia de Sistemas y Tecnología
Gerencia de Comunicación y Relaciones Públicas
Gerencia de Operaciones
Gerencia de Planificación y Presupuesto
Gerencia de Gestión de Personal
Gerencia de Administración y Finanzas
Gerencia de Mercadeo y Comercialización
Gerencia de Logística</t>
  </si>
  <si>
    <t>La Junta Interventora de la Corporación Venezolana de Guayana
mediante la Providencia  Administrativa No. 0022 del 27 de junio de 2024 publicada en la Gaceta Oficial No. 42.909 de la misma fecha designa al ciudadano Rafael Antonio Hernández Dala, como Presidente de la Sociedad Mercantil CVG Aluminio del Caroní (ALUCASA). La  Junta Interventora de la Corporación Venezolana de Guayana corrige Providencia Administrativa No. 0022 del 27 de junio de 2024 mediante la cual se designa al ciudadano Rafael Antonio Hernández Dala, como Presidente de la Sociedad
Mercantil CVG Aluminio de Carabobo S.A. (ALUCASA).-(Se
reimprime por fallas en los originales), publicada en la Gaceta Oficial No. 42.948 del 23 de agosto de 2024</t>
  </si>
  <si>
    <t>Rafael Hernández Dala es Presidente del Centro Nacional de Comercio Exterior y Vicecepresidente Ejecutivo del Banco de Comercio Exterior</t>
  </si>
  <si>
    <t>La Corporación Venezolana de Guayana (CVG) cedió las acciones que detentaba en el capital social de las empresas Alcasa, Carbonorca, Bauxilum, Alucasa y Alunasa al nuevo ente rector: la Corporación del Aluminio. (Año 2010)</t>
  </si>
  <si>
    <t>Registro Mercantil Segundo de la Circunscripción Judicial del Distrito Federal y Estado Miranda en fecha 21 de diciembre de 1993, bajo el N° 75, Tomo 140-A Sgdo, modificada posteriormente por ante el mismo Registro en fecha 07 de junio de 2000, bajo el N° 29, Tomo 133-A Dgdo</t>
  </si>
  <si>
    <t>Misión Mercal, PDVAL, Misión Sucre, Misión Barrio Adentro, Tránsito Terrestre, Misión Identidad; “Programa Mi Casa Bien Equipada”
Gran Misión Vivienda Venezuela</t>
  </si>
  <si>
    <t>http://www.alucasa.gob.ve/
Internet</t>
  </si>
  <si>
    <t>C.V.G. Aluminios del Caroní, S.A. (CVG ALCASA)</t>
  </si>
  <si>
    <t>Aluminio</t>
  </si>
  <si>
    <t>Elaborar y comercializar, productos de aluminio que satisfagan los requisitos de nuestros clientes, mediante el mejoramiento continuo de la eficacia del sistema de gestión de la calidad.</t>
  </si>
  <si>
    <t>Aluminio primario en forma de lingotes,  cilindros para extrusión y planchones. Asimismo, aluminio laminado en forma de rollos, láminas y cintas y, perfiles de extrusión para marcos, puertas y ventanas.</t>
  </si>
  <si>
    <t>El 14 de octubre de 1967 marca el inicio de las operaciones de CVG Alcasa para producir aluminio, al inaugurarse la I etapa de la Línea I de reducción con una capacidad de 10 mil toneladas métricas de aluminio. En 1968 se da inicio al proceso de ampliación que culmina en 1970 con la instalación de la II etapa de la Línea I, elevando su capacidad de 10 mil a 22500 toneladas métricas anuales de aluminio.
Con esta fase de ampliación también arranca el proceso de laminación de aluminio, al instalarse las plantas en Guayana (1967) y Guacara (1986), con capacidades de producción de 13 mil toneladas métricas anuales de láminas blandas y 3700 toneladas métricas anuales de foil.
A principios del siglo XXI la empresa destinaba el 60% de su producción al mercado internacional, en tanto que el restante 40% era para el consumo de la industria nacional transformadora aguas abajo​ Actualmente la empresa afirma en su presentación oficial de dedicar 100% al mercado nacional de acuerdo con la disposición del gobierno​ y de hecho no había ventas al exterior en los años 2013 y 2014.4​ En 2015 se retomaban las exportaciones, también respondiendo a una demanda del gobierno.​
A principios del siglo XXI CVG Alcasa operaba con tres líneas de reducción: I, III y IV, para una producción anual de aluminio primario en el orden de las 185.000 toneladas métricas de aluminio. Dentro de sus proyectos inmediatos tenía en estes años previsto lograr de nuevo su capacidad nominal de reducción de 210.000 toneladas métricas anuales con la reactivación de la Línea II en el año 2003. ​ Desde 2016 CVG Alcasa informa en su página web que actualmente opera con sólo dos Líneas de Reducción (Línea III y Línea IV).​ Por muchos años se anunciaba la construcción de una Línea V, incluida también en el ley de presupuesto de los anos 2004 y 2005, que nunca se realizó. La producción anual de aluminio primario cayó de 180.680 toneladas en 2007 a 28.536 en 2015 (70% de la planificación).
CVG Aluminio del Caroní (Alcasa) es una industria básica del estado venezolano, tutelada antes por la Corporación Venezolana de Guayana y desde 2015 por la Corporación Nacional del Aluminio S.A. (Corpoalum), que produce y comercializa el aluminio en su estado primario, así como cilindros y productos laminados de este metal. Fue creada el 14 de octubre de 1967 al inaugurarse la primera etapa de la Línea I de reducción. La empresa acumula desde hace varios años pérdidas y tiene desde finales de 2015 un patrimonio negativo de -21.045.547.187 Bs.
Estuvo adscrita al Ministerio del Poder Popular para Industrias Básicas, Estratégicas y Socialista.
En el Decreto extraordinario N° 6.382 del 15 de junio de 2018 se modifica la denominación del Ministerio del Poder Popular para Industrias Básicas, Estratégicas y Socialistas, por la de Ministerio del Poder Popular de Industrias y Producción Nacional, esta empresa aparece adscrita al Ministerio del Poder Popular de Industrias y Producción Nacional .El 6 de diciembre de 2019, mediante Resolución del Ministerio de Industrias y Producción Nacional se dicta transferir los activos de la Empresa de Producción Social de Servicios de Laminación de Aluminio, Compañía Anónima, C.A. (SERLACA) a la Empresa CVG Aluminios del Caroní, S.A. (CVG ALCASA),.</t>
  </si>
  <si>
    <t>Empresa operativa.  Sus áreas operativas son Planta de Carbón, Planta de Reducción, Planta de Fundición y Planta de Laminación (sólo operan 2 líneas). Capacidad nominal de reducción de 210.000 toneladas métricas anuales. A principio de 2018 su capacidad de producción se encontraba en  7,5% ,  30 celdas de reducción operativas de un  total de 396</t>
  </si>
  <si>
    <t>Av. Fuerzas Armadas - Zona Industrial Matanzas Puerto Ordaz </t>
  </si>
  <si>
    <t>Para el año 2012, la estructura organizativa la conformafan las siguinetes instancias:
Junta Directiva
Presidencia
Auditoría Interna
Gerencia de Comunicación Estratégica
Gerencia de Economía Popular y Formación Permanente
Consultoría Jurídica
Gerencia de Desarrollo Cultural y Deportes
Coordinación General del Proyecto Línea V
Gerencia de Planificación Estratégica
Gerencia de Logística
Gerencia de Ambiente, Salud y Seguridad Industrial
Gerencia de Sistemas y Organización
Gerencia de Personal
Gerencia de Administración y Finanzas
Gerencia de  Comercialización
Gerencia General de Operaciones con 7 gerencias a su cargo</t>
  </si>
  <si>
    <t>La Junta Interventora de la Corporación Venezolana de Guayana
mediante Providencia Administrativa No. 0026 del 22 de agosto de 2024 publicada en la Gaceta Oficial No. 42.947 de la misma fecha, se designa al ciudadano Gustavo Rafael
Caldera Caña, como Presidente de ALCASA</t>
  </si>
  <si>
    <t xml:space="preserve"> Gustavo Rafael Caldera Cañafue gerente de colada en CVG Venalum</t>
  </si>
  <si>
    <t xml:space="preserve">A principios del siglo XXI el capital accionario estaba constituido por un 92% de la Corporación Venezolana de Guayana y el 8% de la empresa norteamericana Alcoa. Actualmente 99,28% de las acciones pertenecen a la Corporación Nacional del Aluminio S.A. (Corpoalum), 0.15% a la CVG Ferrominera del Orinoco y 0,57% a Reynolds Internacional Panamá. La Corporación Nacional del Aluminio fue creada el año 2009, pero solo fue activada en 2015 y continua con las acciones de la Corporación Venezolana de Guayana.
</t>
  </si>
  <si>
    <t>Registro Mercantil Segundo de la Circunscripción Judicial del extinto Distrito Federal y Estado Miranda, en fecha 16 de julio de 1961, bajo el Nº 11, Tomo 1-A</t>
  </si>
  <si>
    <t>Gran Misión Vivienda Venezuela
Plan Alcasa Socialista para apoyo a las comunidades</t>
  </si>
  <si>
    <r>
      <rPr>
        <sz val="12"/>
        <color theme="1"/>
        <rFont val="Calibri"/>
      </rPr>
      <t xml:space="preserve">Microjuris
Wikipedia
</t>
    </r>
    <r>
      <rPr>
        <sz val="12"/>
        <color rgb="FF000000"/>
        <rFont val="Calibri"/>
      </rPr>
      <t>https://transparencia.org.ve/project/epe-ii-estudio-sector-metalurgia/</t>
    </r>
  </si>
  <si>
    <t>Estados Unidos</t>
  </si>
  <si>
    <t>C.V.G. Aluminios Nacionales, S.A. (CVG ALUNASA)</t>
  </si>
  <si>
    <t>Manufacturar y mercadear  productos de aluminio laminados sin soportes, terminados y semi-terminados, a partir del lingote primario</t>
  </si>
  <si>
    <t xml:space="preserve">Foil doméstico e institucional, hojas interfoliadas, beauty foil, bandejas de aluminio desechables, foil industrial, discos, láminas y flejes  </t>
  </si>
  <si>
    <t>Esta empresa fue fundada en el año 1976. CVG Alunasa es propiedad del Estado venezolano desde 1990.
La historia de la empresa se inició en 1981  para manufacturar y vender productos de aluminio y fue propiedad del Estado costarricense. En el año 1990 se privatizó y la Corporación Venezolana de Guayana (CVG) adquirió el 100% de las acciones.  Su actividad comercial se concentra en diseñar, producir y vender productos semielaborados para la industria del aluminio. La materia prima de la empresa son los lingotes de aluminio procedentes de Venezuela, a los cuales se les aplican procesos de fundición y colado continuo y laminación en frío, entre otros.
Esta empresa bajo la tutela de la CVG cuenta con amplia experiencia en la fabricación de foil industrial, discos, flejes, lámina rectangular y fin stock, utilizados para la elaboración de empaques flexibles y blister, moldes desechables, aislamientos térmicos y membranas impermeabilizantes.
En el año 2015 pasó a formar parte de la Corporación del Aluminio
Estuvo adscrita al Ministerio del Poder Popular para Industrias Básicas, Estratégicas y Socialista.
En el Decreto extraordinario N° 6.382 del 15 de junio de 2018 se modifica la denominación del Ministerio del Poder Popular para Industrias Básicas, Estratégicas y Socialistas, por la de Ministerio del Poder Popular de Industrias y Producción Nacional, esta empresa aparece adscrita al Ministerio del Poder Popular de Industrias y Producción Nacional .</t>
  </si>
  <si>
    <t>Empresa no operativa. Ubicada en Costa Rica.  CVG Alunasa había aumentado su capacidad de producción a nueve mil 500 toneladas al año, incrementó en 10 por ciento la fabricación y ventas de "Especialidades", en búsqueda de mayores márgenes de ganancia y diferenciación con la competencia.
En el mes de noviembre de 2021, despidió este martes a todos los trabajadores de su planta ubicada en Costa Rica y anunció el "cierre total de operaciones". La empresa no se pronunció sobre las razones de su cierre, pero sus representantes gestionaron en septiembre pasado ante el Ministerio de Trabajo costarricense una solicitud para suspender el contrato al 90 % del personal, con la justificación de un faltante de materia prima y de liquidez debido a supuestos bloqueos comerciales de Estados Unidos. El Ministerio de Trabajo rechazó esa petición y según manifestaron algunos trabajadores, los últimos meses fueron enviados a casa con un permiso con goce de salario. Sin embargo, aducen que no han recibido pagos en ese tiempo.
En diciembre de 2022, Alunasa depositó cerca de un millón de dólares que adeuda a un centenar de trabajadores en Costa Rica y podría reabrir las operaciones de su planta en el primer semestre de 2023, informó este miércoles el Gobierno costarricense.</t>
  </si>
  <si>
    <t>Ruta No. 622,  Juanilama de Esparza, Cantón de Esparza, Puntarenas, Costa Rica</t>
  </si>
  <si>
    <t>Puntarenas</t>
  </si>
  <si>
    <t>Costa Rica</t>
  </si>
  <si>
    <t>Aprobada según sesión N° 179 de la Junta Directiva de CVG Alunasa del 13 de Diciembre del 2010:
Asamblea de Accionistas 
Junta Directiva 
Presidencia
Desarrollo Social 
Regente Químico 
Auditoría Interna 
Relaciones Institucionales 
Asesoría Legal 
Recursos Humanos 
Sistemas de Gestión ISO 
Gerencia de Planta  
Gerencia de Comercialización 
Gerencia de Administración y Finanzas 
Gerencia de Planificación y Control</t>
  </si>
  <si>
    <t>La Junta Interventora de la Corporación Venezolana de Guayana
mediante la Providencia  Administrativa No. 0023 del 27 de junio de 2024 publicada en la Gaceta Oficial No. 42.909 de la misma fecha designa al ciudadano Diego Sinuhé Marín Hernández, como Presidente de la Sociedad Mercantil CVG Aluminios Nacionales (ALUNASA).
Según la Providencia Administrativa  0057 del 23 de diciembre de 2024 del Ministerio de Industrias y Producción Nacional y el Presidente de la CVG , publicada en la Gaceta Oficial No. 43.038 del 2 de enero de 2025, se designa a los siguientes ciudadanos como directores de la Junta Directiva:
Directores principales: Kenia Marlen  Herrera Contreras,  Douglas Rafael camacho Párica, Larry Daniel Devoe Márquez, Angel Alberto González Camacho.
Directores suplentes: Gladys Patricia Gómez Méndez, Lennig Leonardo González González, Gustavo Rafael Caldera Cañas.</t>
  </si>
  <si>
    <t>En el 2021, Diego Sinuhé Marín Hernández fue Director General de Promoción de Inversiones, adscrito al Viceministerio de Comercio Exterior y Promoción de Inversiones del Ministerio del Poder Popular de Economía, Finanzas y Comercio Exterior</t>
  </si>
  <si>
    <t>Corporación Venezolana de Guayana (CVG) adquirió el 100% de las acciones</t>
  </si>
  <si>
    <t>CVG es su dueña</t>
  </si>
  <si>
    <t>Misión Milagro Internacional</t>
  </si>
  <si>
    <r>
      <rPr>
        <sz val="12"/>
        <color theme="1"/>
        <rFont val="Calibri"/>
      </rPr>
      <t xml:space="preserve">
http://www.alunasa.com/
http://www.minppibes.gob.ve/web-final/EntesAdscritos.php</t>
    </r>
    <r>
      <rPr>
        <sz val="12"/>
        <color rgb="FF000000"/>
        <rFont val="Calibri"/>
      </rPr>
      <t xml:space="preserve">
</t>
    </r>
    <r>
      <rPr>
        <sz val="12"/>
        <color theme="1"/>
        <rFont val="Calibri"/>
      </rPr>
      <t>https://www.swissinfo.ch/spa/costa-rica-venezuela_empresa-estatal-venezolana-alunasa-cierra-sus-operaciones-en-costa-rica/47116608</t>
    </r>
  </si>
  <si>
    <t>C.V.G. Bauxilum, C.A.</t>
  </si>
  <si>
    <t>Misión: Impulsar el crecimiento sustentable de la industria nacional, satisfaciendo la demanda de bauxita y alúmina, en forma competitiva y rentable, promoviendo el desarrollo endógeno, como fuerza de transformación social y económica, fundamentada en el nuevo modelo de gestión de control obrero
Explorar, evaluar, extraer y explotar  bauxita en todo el territorio nacional, y producir y comercializar la alúmina metalúrgica</t>
  </si>
  <si>
    <t>Bauxita y alúmina metalúrgica</t>
  </si>
  <si>
    <t>Es la empresa resultante de la fusión de Bauxiven (creada en 1979) e Interalúmina (creada en 1977), realizada en marzo de 1994. Está conformada por la Mina de Bauxita y la Planta de Alúmina.
Bauxiven  inició sus operaciones en 1993, enviando las primeras gabarras con mineral de bauxita, a través del río Orinoco, desde el puerto El Jobal hasta el muelle de la Operadora de Alúmina en Matanzas.
La Corporación Venezolana de Guayana tiene el 99 por ciento del capital accionario de CVG Bauxilum, mientras que el uno por ciento restante pertenece a la empresa Alusuisse. Actualmente, la empresa maneja un proyecto de modernización con la participación de la empresa francesa Pechiney, que tiene como objetivo aumentar la capacidad de producción de la planta de alúmina -a 2,2 de millones de toneladas-, reducir los costos de operación y mejorar las condiciones operativas actuales, además de resolver definitivamente la situación ambiental de los desechos de las lagunas de lodo rojo.
En el año 2001, se firma un acuerdo entre la operadora de alúmina y la empresa francesa Pechiney, para dar inicio a trabajos de adecuación tecnológica que permitan alcanzar la capacidad instalada de 2.000.000 TM de alúmina al año. Pechiney realizaría la totalidad de la inversión de 230 millones de dólares, de los cuales 178 millones serían para a los proyectos de ingeniería, procura y construcción, y otros 60 millones para la inversión ambiental, mediante el uso de tecnología de deposición en seco.
Estuvo adscrita al Ministerio del Poder Popular para Industrias Básicas, Estratégicas y Socialista.
En el Decreto extraordinario N° 6.382 del 15 de junio de 2018 se modifica la denominación del Ministerio del Poder Popular para Industrias Básicas, Estratégicas y Socialistas, por la de Ministerio del Poder Popular de Industrias y Producción Nacional, esta empresa aparece adscrita al Ministerio del Poder Popular de Industrias y Producción Nacional .
Se transfiere a CVG BAUXILUM, C.A., filial de la CORPORACIÓN VENEZOLANA DE GUAYANA (CVG), el derecho al ejercicio de las actividades primarias de exploración y explotación de Bauxita, previstas en el artículo 1º del Decreto con Rango, Valor y Fuerza de Ley Orgánica que Reserva al Estado las actividades de Exploración y Explotación del Oro y demás Minerales Estratégicos, en las áreas
geográficas determinadas por el Ministerio del Poder Popular de Desarrollo Minero Ecológico, mediante Resolución Nº 002 de fecha 26 de marzo de 2024 publicada en la Gaceta Oficial No. 42.847.</t>
  </si>
  <si>
    <t xml:space="preserve">Empresa operativa que surge de la fusión de Bauxiven  e Interalúmina. Bauxiven se encarga de la explotación de los yacimientos del mineral en la zona de Los Pijiguaos, en el municipio Cedeño del estado Bolívar, y tiene una capacidad instalada de 6 millones de toneladas al año.  A finales de 2017 su capacidad de producción se colocó en 212.000 toneladas. A principios de 2018 se encuentra paralizada su producción
La bauxita y la alúmina constituyen la principal materia prima para la obtención de aluminio primario. La venta de estos minerales se dirigen fundamentalmente al mercado nacional, básicamente para abastecer a las reductoras del grupo CVG (Alcasa y Venalum)
</t>
  </si>
  <si>
    <t xml:space="preserve"> Zona Industrial de Matanzas, parcela 523-01-02A en Ciudad Guayana</t>
  </si>
  <si>
    <t>Junta Directiva 
Presidencia
Auditoría Interna 
Consultoría Jurídica
Gerencia de Asuntos Públicos
Gerencia de Ingeniería Industrial
Gerencia de Planificación y Presupuesto
Gerencia de Tecnología de Información
Gerencia de Ambiente, Protección y Gestión de la Calidad
Gerencia de Personal
Gerencia de Administración Financiera
Gerencia de Logística
Gerencia de Comercialización 
Gerencia de Proyecto e Ingeniería
Gerencia de Seguridad Patrimonial
Gerencia de Desarrollo Endógeno
Gerencia General de Operaciones Bauxita
Gerencia General de Operaciones Alúmina</t>
  </si>
  <si>
    <t>99 % Corporación Venezolana de Guayana;  1% consorcio Alusuisse Lonza Holding.</t>
  </si>
  <si>
    <t>C.V.G. BAUXILUM, C.A., denominada anteriormente C.V.G. INTERAMERICANA DE ALUMINA, C.A. (CVG INTERALUMINA), cuyo cambio de denominación consta en Acta de Asamblea General Extraordinaria de Accionistas, inscrita en el Registro Mercantil de la Circunscripción Judicial del Estado Bolívar, con sede en Puerto Ordaz, el día dos (2) de junio de 1994, anotado bajo el Nº 33, Tomo C Nº 114, folios 147 al 160 vuelto, empresa resultante de la fusión de CVG BAUXITA VENEZOLANA, C.A. (CVG BAUXIVEN), con la empresa C.V.G. INTERAMERICANA DE ALUMINA, C.A. (CVG INTERALUMINA), según consta de documento inscrito en la Oficina de Registro Mercantil de la Circunscripción Judicial del Estado Bolívar, con sede en Puerto Ordaz, en fecha veintitrés (23) de marzo de mil novecientos noventa y cuatro (1994), bajo el Nº 55, Tomo C Nº 111, siendo su última modificación estatutaria la inscrita por ante dicha oficina, en fecha seis (6) de noviembre de dos mil seis (2006), bajo el Nº 28, Tomo 62-A-Pro</t>
  </si>
  <si>
    <t>Es parte de la Corporación Nacional del Aluminio</t>
  </si>
  <si>
    <t>Gran Misión Vivienda Venezuela, Barrio Adentro y Mercal Obrero</t>
  </si>
  <si>
    <r>
      <rPr>
        <sz val="12"/>
        <color theme="1"/>
        <rFont val="Calibri"/>
      </rPr>
      <t xml:space="preserve">https://transparencia.org.ve/wp-content/uploads/2020/10/Los-militares-y-su-rol-en-las-Empresas-Propiedad-del-Estado.pdf
http://www.minppibes.gob.ve/web-final/EntesAdscritos.php
http://www.ivpa.gob.ve/wp-content/uploads/2018/04/1DiputadosElectosANC.pdf
https://transparencia.org.ve/project/epe-ii-estudio-sector-metalurgia/
La Fuerza Armada venezolana tiene luz propia en la corrupción (https://transparencia.org.ve/wp-content/uploads/2018/06/La-Fuerza-Armada-Venezolana-tiene-luz-propia-en-la-corrupci%C3%B3n.pdf)
https://transparencia.org.ve/wp-content/uploads/2020/10/Los-militares-y-su-rol-en-las-Empresas-Propiedad-del-Estado.pdf
</t>
    </r>
    <r>
      <rPr>
        <sz val="12"/>
        <color rgb="FF000000"/>
        <rFont val="Calibri"/>
      </rPr>
      <t>https://transparencia.org.ve/wp-content/uploads/2020/07/III-PODER-MILITAR-CRIMEN-Y-CORRUPCIOON.pdf</t>
    </r>
  </si>
  <si>
    <t>Suiza</t>
  </si>
  <si>
    <t>C.V.G. Carbones del Orinoco, C.A. (CVG CARBONORCA)</t>
  </si>
  <si>
    <t>Ánodos</t>
  </si>
  <si>
    <t>Misión: Producir y comercializar ánodos de carbón para plantas reductoras de aluminio; en términos de competitividad, rentabilidad y equilibrio ambiental, satisfaciendo a nuestros accionistas, clientes y recurso humano, contribuyendo al desarrollo económico y social de la Región.</t>
  </si>
  <si>
    <t>Ánodos de carbón para plantas reductoras de aluminio</t>
  </si>
  <si>
    <t>Se crea para el desarrollo integral del sector aluminio. Inició sus operaciones el 6 de noviembre de 1987.  Esta empresa tutelada por la Corporación Venezolana de Guayana, fue creada para el desarrollo modular de la industria del aluminio en Venezuela y en previsión de los megaproyectos que se instalarían en la región Guayana, así como las futuras ampliaciones de las plantas reductoras de CVG Alcasa y CVG Venalum. 
Estuvo adscrita al Ministerio del Poder Popular para Industrias Básicas, Estratégicas y Socialista.
En el Decreto extraordinario N° 6.382 del 15 de junio de 2018 se modifica la denominación del Ministerio del Poder Popular para Industrias Básicas, Estratégicas y Socialistas, por la de Ministerio del Poder Popular de Industrias y Producción Nacional, esta empresa aparece adscrita al Ministerio del Poder Popular de Industrias y Producción Nacional.</t>
  </si>
  <si>
    <t xml:space="preserve">Empresa operativa. Esta empresa tiene como misión producir ánodos verdes y ánodos cocidos para la producción de aluminio primario en CVG Alcasa y CVG Venalum. y su capacidad instalada para la producción de ánodos verdes es de 140 mil toneladas al año, y de ánodos cocidos de 194 mil 800 toneladas al año. Además, del mercado nacional, CVG Carbonorca ha incursionado en los mercados internacionales al exportar parte de su producción. 
Utiliza tecnología de mezclado continuo en la fabricación de ánodos para obtener un producto con alta conductividad eléctrica, alta resistencia mecánica, baja reactividad al aire y al oxígeno, con una configuración homogénea, condiciones ideales para su uso como electrodos en procesos metalúrgicos.
Cuenta con una planta de molienda y compactación y tres hornos de cocción. Esta empresa constituye, además, pieza fundamental para futuros proyectos de construcción de plantas de aluminio primario en la zona. </t>
  </si>
  <si>
    <t>Av. Fuerzas Armadas - Zona Industrial Matanzas Puerto Ordaz - Estado Bolívar. </t>
  </si>
  <si>
    <t>Junta Directiva 
Presidencia
Contraloría Interna 
Consultoría Jurídica
Gerencia de Administración y Finanzas
Gerencia de Planificación y Sistemas
Gerencia de Personal
Gerencia de Logística
Gerencia General de Planta</t>
  </si>
  <si>
    <t>En mayo de 2023, según la Providencia Administrativa No. 015 de la Vicepresidencia de la República, Junta Interventora de la Corporación Venezolana de Guayana, emitida el 15 de mayo de 2023 y publicada en la Gaceta Oficial No. 42.636 del 25 de mayo de 2023,  se designa al ciudadano José Ramón Grafe
Heredia, como Presidente de la Empresa del Estado CVG Carbones del Orinoco, C.A. (CVG Carbonorca), con las competencias inherentes al referido cargo.
Juan Bautista Rodríguez Aguado , Presidente de la empresa estatal CVG Carbones del Orinoco C.A (Carbonorca), designado el 25 de julio de 2018 por el ministro de Industrias, Tarek El Aissami, según la Gaceta Oficial Nro. 41.449. J
Directores principales: Juan Rodríguez, Carlos Álvarez, Pedro Perales, José Gil Armas. Directores Suplentes: Nuria Mota, Víctor Bautes, Inglix arias, Lerys Rodríguez. Secretaria: María Teresa Tovar. Comisario Principal: Minerva Malavé. Directores laborales:  Hernán Pacheco, Leonardo Martínez. Directores Laborales suplentes: Jesús Rincones, Sergio Requena</t>
  </si>
  <si>
    <t>Juan Bautista Rodríguez Aguado nació el 17 de septiembre de 1969, y tiene 28 años de servicio en Carbonorca, según su cuenta individual en el Instituto Venezolano de los Seguros Sociales (IVSS).</t>
  </si>
  <si>
    <t>Son accionistas de esta factoría la Corporación Venezolana de Guayana con el uno por ciento, CVG Bauxilum con el 56 por ciento y CVG Venalum con el 43 por ciento.</t>
  </si>
  <si>
    <t>Sociedad mercantil inscrita en el Registro Mercantil del Edo. Bolívar, el 06/11/1987, bajo el Folio No 40, Tomo A No 38</t>
  </si>
  <si>
    <r>
      <rPr>
        <sz val="12"/>
        <color rgb="FF000000"/>
        <rFont val="Calibri"/>
      </rPr>
      <t>https://poderopediave.org/?s=Juan+Bautista+Rodr%C3%ADguez</t>
    </r>
    <r>
      <rPr>
        <sz val="12"/>
        <color theme="1"/>
        <rFont val="Calibri"/>
      </rPr>
      <t xml:space="preserve">
http://www.minppibes.gob.ve/web-final/EntesAdscritos.php</t>
    </r>
  </si>
  <si>
    <t>C.V.G. Compañía Nacional de Cal, C.A. (CVG CONACAL)</t>
  </si>
  <si>
    <t>Cal</t>
  </si>
  <si>
    <t>Contribuir con los programas de desarrollo agrícola nacional, mediante el suministro de cal agrícola y adicionalmente producir agregados para la construcción.</t>
  </si>
  <si>
    <t>Piedra Caliza, Cal de Construcción, Cal Agrícola</t>
  </si>
  <si>
    <t xml:space="preserve">Fundada en 1976. En el año 1986, la empresa fue transferida a la Corporación Venezolana de Guayana, con el propósito de consolidarla como proveedor de caliza para las industrias básicas de Guayana, especialmente para la industria siderúrgica.
Estuvo adscrita al Ministerio del Poder Popular para Industrias Básicas, Estratégicas y Socialista.
En el Decreto extraordinario N° 6.382 del 15 de junio de 2018 se modifica la denominación del Ministerio del Poder Popular para Industrias Básicas, Estratégicas y Socialistas, por la de Ministerio del Poder Popular de Industrias y Producción Nacional, esta empresa aparece adscrita al Ministerio del Poder Popular de Industrias y Producción Nacional .
</t>
  </si>
  <si>
    <t>Empresa operativa. La empresa explota, procesa y comercializa minerales no metálicos y sus derivados desde su centro de operaciones localizado en Clarines, estado Anzoátegui, donde se ubica el yacimiento Peñas Blancas, que tiene reservas en el orden de 10.000 de toneladas de caliza de óptima calidad. 
Esta empresa provee a la industria siderúrgica, a la industria de la construcción y al sector agrícola nacional. 
Además, posee reservas de caliza en el estado Sucre, (Cerro La Auyama-Catuaro) y la concesión del yacimiento Cerro Azul en el estado Monagas. Como parte de sus estrategias de desarrollo y crecimiento para agregar valor al negocio, se cuenta realizar un estudio de factibilidad para la creación de una planta de Cal Viva y Cal Hidratada. CVG Conacal es, en la actualidad, la principal fuente de empleos directos e indirectos de la población de Clarines, y una importante alternativa no petrolera para el desarrollo económico y social de la región.</t>
  </si>
  <si>
    <t>Oficina: Calle Bolívar con Carabobo, Torre Del Sur, Piso 13, Ofic. 1 y 2. Puerto La Cruz - Estado Anzoátegui. Teléfonos: 58 (281) 2688472 2653766 Presidencia: 58 (281)-2654001 E-mail: conacal@telcel.net.ve
La planta se encuentra entre los municipios Bruzual y Peñalver de la zona oeste del estado Anzoátegui y su entrada principal está situada en Clarines</t>
  </si>
  <si>
    <t>Sotillo
Bruzual y Peñalver</t>
  </si>
  <si>
    <t>En el año 2011 era la siguiente: 
Asamblea de Accionistas 
Junta Directiva 
Auditoría Interna 
Coordinación de Atención Ciudadana y Gestión Social
Presidencia
Consultoría Jurídica
Coordinación de Planificación y Proyectos
Coordinación de Comercialización 
Gerencia de Administración y Finanzas 
Gerencia de Planta</t>
  </si>
  <si>
    <t>La Junta Interventora de la Corporación Venezolana de Guayana
mediante Providencia Administrativa No. 0027 del 22 de agosto de 2024 publicada en la Gaceta Oficial No. 42.947 de la misma fecha, se designa al ciudadano GFrancisco Antonio
Jiménez Miranda, como Presidente  encargado de CONACAL</t>
  </si>
  <si>
    <t>Antonio Jiménez Miranda ha ocupado cargos públicos, habiendo presidido la Corporación de Industrias Intermedias de Venezuela (Corpivensa) en 2018 y CVG Refractarios en el año 2017. Fue director de CVG Logística en 2020.</t>
  </si>
  <si>
    <t>100% CVG</t>
  </si>
  <si>
    <t>Forma parte de la CVG</t>
  </si>
  <si>
    <r>
      <rPr>
        <sz val="12"/>
        <color theme="1"/>
        <rFont val="Calibri"/>
      </rPr>
      <t xml:space="preserve">Microjuris
http://www.minppibes.gob.ve/web-final/EntesAdscritos.php
</t>
    </r>
    <r>
      <rPr>
        <sz val="12"/>
        <color rgb="FF000000"/>
        <rFont val="Calibri"/>
      </rPr>
      <t>https://transparencia.org.ve/project/epe-ii-estudio-sector-mineria/</t>
    </r>
  </si>
  <si>
    <t>C.V.G. Ferrominera Orinoco, C.A. (CVG FERROMINERA)</t>
  </si>
  <si>
    <t>Hierro</t>
  </si>
  <si>
    <t>Misión: Extraer, beneficiar, transformar y comercializar mineral de hierro y derivados con productividad, calidad y sustentabilidad, abasteciendo prioritariamente al sector  siderúrgico nacional y apoyando la construcción de una estructura social incluyente. Visión: Ser una empresa socialista del pueblo venezolano, administrada por el Estado, base del desarrollo siderúrgico del país, que responda al bienestar humano.</t>
  </si>
  <si>
    <t>Mineral de hierro, Pellas, Briquetas</t>
  </si>
  <si>
    <t>Reestatización</t>
  </si>
  <si>
    <t>El 1° de enero de 1976, CVG Ferrominera Orinoco inicia sus operaciones como resultado de la nacionalización de las empresas Orinoco Mining Company y Iron Mines Company of Venezuela, subsidiarias de la U.S. Steel y la Bethlehem Steel Company, respectivamente, las cuales operaban en el país desde comienzos de la década de los años 50.
El 11 de mayo de 2015 se hace efectiva la medida de cesión por parte de la Corporación Venezolana de Guayana (CVG) de la totalidad de las acciones de la empresa FERROMINERA ORINOCO C.A., la cual pasa a formar parte de la nueva Corporación Siderúrgica de Venezuela S.A. (CSV).
Estuvo adscrita al Ministerio del Poder Popular para Industrias Básicas, Estratégicas y Socialista.
En el Decreto extraordinario N° 6.382 del 15 de junio de 2018 se modifica la denominación del Ministerio del Poder Popular para Industrias Básicas, Estratégicas y Socialistas, por la de Ministerio del Poder Popular de Industrias y Producción Nacional, esta empresa aparece adscrita al Ministerio del Poder Popular de Industrias y Producción Nacional .</t>
  </si>
  <si>
    <t>Empresa operativa. Esta empresa del Estado venezolano tiene como responsabilidad la explotación de la industria del mineral del hierro y sus derivados. Esta filial de la Corporación Venezolana de Guayana se encuentra ubicada en el estado Bolívar. Cuenta con dos centros de operaciones: Ciudad Piar, lugar en el que encuentran ubicados los principales yacimientos de mineral de hierro; y Puerto Ordaz, donde se encuentran la planta de procesamiento de mineral, sus muelles y oficinas principales.
Entre sus productos se cuentan: Pellas de reducción directa, pellas para alto horno, finos Cerro Bolívar (FCB), finos San Isidro (FSI), finos para Pellas Ferrominera (FPF), gruesos Cerro Bolívar (GCB) y gruesos San Isidro (GSI)
Segiún Bloomberg, la empresa india Jindal Steel &amp; Power tomó control de las operaciones de CVG Ferrominera Orinoco, el complejo productor de mineral de hierro más grande de Venezuela: marcando el retorno a la industria del sector privado tras más de una década. La empresa espera invertir $800,000 en mejoras de equipo y producir 600,000 toneladas métricas al mes este año. (https://twitter.com/PattyLaya/status/1770825432268439956)</t>
  </si>
  <si>
    <t>Cuenta con dos centros de operaciones: Ciudad Piar, donde se encuentran los principales yacimientos de mineral de hierro, denominado Cuadrilátero Ferrífero San Isidro; y Puerto Ordaz, lugar en el que están las plantas de procesamiento de mineral de hierro, pellas y briquetas, así como el muelle, parte de las operaciones ferroviarias y oficinas principales.</t>
  </si>
  <si>
    <t>En el año 2011 era la siguiente: 
Junta Directiva 
Gerencia General de Auditoría Interna 
Presidencia
Gerencia General de Planificación Estratégica
Consultoría Jurídica
Gerencia de Relaciones Institucionales
Gerencia de Seguridad Patrimonial
Gerencia  General de Operaciones Mineras
Gerencia de Operaciones Siderúrgicas
Gerencia  General de Comercialización  y Ventas
Gerencia General de Administración y Finanzas
Gerencia  General de Personal
Gerencia  General de Ingeniería y Proyectos
Gerencia  General de Apoyo y Logística
Gerencia  General de Desarrollo Endógeno y Social</t>
  </si>
  <si>
    <t xml:space="preserve">Resolución Nº 063 de fecha 29 de noviembre de 2018, mediante la cual se designa al ciudadano Abel José Jiménez Piñero, como Presidente de la Empresa del Estado CVG Ferrominera Orinoco, C.A. (CVG FMO), publicada en la Gaceta Oficial de la República Bolivariana de Venezuela N° 41.536 de fecha 30 de noviembre de 2018. 
Directores principales: Lic. Arturo Martinez, Dr. Lino Jairo Mora y Ing. Magdiel Briceño
Directores suplentes: Ing. Maiker Marcano, Ing. Aldo Cantafio, Lic. Rumaldo Delgado e Ing. Leoner Rodríguez
En mayo de 2023, según la Providencia Administrativa No. 015 de la Vicepresidencia de la República, Junta Interventora de la Corporación Venezolana de Guayana, emitida el 15 de mayo de 2023 y publicada en la Gaceta Oficial No. 42.636 del 25 de mayo de 2023,  se designa al ciudadano Aldo MariovCantaio Buccafurni, como Presidente de la Empresa del Estado CVG Ferrominera Orinoco, C.A. (CVG FMO), con las competencias inherentes al referido cargo.
El 23 de diciembre de 2024, según la Providencia Administrativa No. 0046 del Ministerio del Poder Popular de Industrias y Producción Nacional y el Presidente de la Corporación Venezolana de Guayana, publicada en la Gaceta Oficial No. 43.038 del 2 de enero de 2025,  designa a los siguientes ciudadanos como miembros principales de la Junta Directiva: Larry Daniel Devoe Márquez, Ana Thaís Mediomundo de Peña, Christhiam Moisés Hernández Verdecana, Yajaira Coromoto RangelSolórzano 
</t>
  </si>
  <si>
    <t xml:space="preserve">100% Corporación Siderúrgica de Venezuela S.A. </t>
  </si>
  <si>
    <t>Inscrita por ante el Registro de Comercio que llevaba el Juzgado Segundo de Primer instancia en lo Civil, Mercantil y del Tránsito de la Circunscripción Judicial del estado Bolíbar, Segundo Circuito, bajo el No. 1.188, Tomo 12, folios vuelto del 160 al 171, en fecha 10 de diciembre de 1975 y refundidas todas las modificaciones a su Documento Constitutivo Estatutario, según participación efectuada por ante el Registro Mercantil Primero de Circunscrpción Judicial del estado Bolívar, con sede en Puerto Ordaz, en fecha 9 de octubre de 2003, bajo el No. 75, Tomo 32-A-Pro</t>
  </si>
  <si>
    <t>Corporación Siderúrgica de Venezuela S.A.  es su propietaria</t>
  </si>
  <si>
    <r>
      <rPr>
        <sz val="12"/>
        <color theme="1"/>
        <rFont val="Calibri"/>
      </rPr>
      <t xml:space="preserve">http://www.cvg.gob.ve/
Microjuris
</t>
    </r>
    <r>
      <rPr>
        <sz val="12"/>
        <color rgb="FF000000"/>
        <rFont val="Calibri"/>
      </rPr>
      <t>https://transparencia.org.ve/project/epe-ii-estudio-sector-mineria/</t>
    </r>
  </si>
  <si>
    <t>C.V.G. Industria Venezolana de Aluminio, C.A. (CVG VENALUM)</t>
  </si>
  <si>
    <t>Misión: CVG Venalum tiene por misión producir, vender y comercializar Aluminio y productos del Aluminio, de manera eficaz, eficiente, sustentable y de calidad para satisfacer las necesidades de transformación, avanzando en la cristalización de las bases de la SOCIEDAD SOCIALISTA. Visión: CVG Venalum será una entidad de trabajo capaz de garantizar la producción y transformación de aluminio de manera eficaz, eficiente, sustentable y de calidad en un ambiente de bienestar y compromiso social para cubrir las necesidades de uso.</t>
  </si>
  <si>
    <t>Aluminio primario en diversas formas</t>
  </si>
  <si>
    <t>El 29 de Agosto de 1973, se constituyó CVG Venalum, como una empresa de capital mixto con el objetivo de producir aluminio primario en diversas formas para fines de exportación.
La primera línea de celdas fue terminada en Diciembre de 1978. El 10 de junio de ese mismo año se inauguran oficialmente las instalaciones de la empresa, entran en servicio los edificios de ingeniería, producción y mantenimiento y el complejo administrativo.
En el año de 1985 se comienza a construir el complejo de reducción de Aluminio que lleva por nombre V Línea, el cual está formado por 180 celdas electrolíticas del tipo Hydro Aluminium. La V-Línea de CVG Venalum fue terminada de construir y puesta en funcionamiento en el año 1987 y entra en plena operación en 1989, con una capacidad de producción de 1722 Kg Al/celda-día. En 1990 se inicia el arranque experimental de las celdas V-350, con una capacidad de producción de 2,5 toneladas diarias, con este proyecto de tecnología 100% venezolana comienza una etapa de consolidación tecnológica de la empresa.
Desde  agosto de 2015  la Sociedad Anónima Corporación Nacional del Aluminio, S.A., Corpoalum,  funciona como casa matriz de CVG Aluminio del Caroní (Alcasa), CVG Industria Venezolana del Aluminio (Venalum), Aluminios Nacionales (Alunasa), CVG Aluminio de Carabobo (Alucasa), CVG Carbones del Orinoco (Carbonorca), CVG Bauxilum, EPS Servicios de Laminación de Aluminio (Serlaca) y Centro de Producción de Rines de Aluminio (Rialca).
Estuvo adscrita al Ministerio del Poder Popular para Industrias Básicas, Estratégicas y Socialista.
En el Decreto extraordinario N° 6.382 del 15 de junio de 2018 se modifica la denominación del Ministerio del Poder Popular para Industrias Básicas, Estratégicas y Socialistas, por la de Ministerio del Poder Popular de Industrias y Producción Nacional, esta empresa aparece adscrita al Ministerio del Poder Popular de Industrias y Producción Nacional .Esta empresa aparece adscrita a dicho ministerio en el Decreto  N° 6.382.</t>
  </si>
  <si>
    <t>Empresa operativa. La planta fue diseñada sobre la base de cuatro líneas de producción de 180 celdas Reynold cada una y con los servicios de soportes básicos para una expansión de una línea de celdas. En el diseño también se incluyó un muelle para atracar barcos de hasta 30.000 Toneladas. A finales de 2017 tenía 128 celdas de reducción operativas de las 905.
El Presidente de la República, Nicolás Maduro, ordenó la intervención de la Corporaciòn Venezolana de Guayana (CVG).  La intervención se produce dos días después de la detención del presicente de la CVG, Pedro Maldonado, y otros cinco directivos, como producto de las investigaciones sobre la corrupción en instituciones públicas que viene realizando el Gobierno.
A partir del del 31 de marzo de 2023, se designó a Héctor José Silva Hernández presidente de la Junta Interventora de la Corporación Venezolana de Guayana, el cual decidió nombrar a un nuevo presidente de Venalum. Héctor Silva es un abogado que ha desempeñado diversos cargos en la administración pública, relacionados, principalmente, con finanzas y comercio exterior, fue designado en 2020 como jefe responsable del Centro Internacional de Inversión Productiva de Venezuela, antes ejerció la presidencia del Banco de Comercio Exterior (Bancoex).</t>
  </si>
  <si>
    <t>Final Av. Fuerzas Armadas, al lado de Orinoco Iron  y frente a CVG Bauxilum</t>
  </si>
  <si>
    <t xml:space="preserve">Junta Directiva
Presidencia
Gerencia de Economía Social y Desarrollo Endógeno
Consultoría Jurídica
Auditoría  Interna
Gerencia de Ingeniería Industrial
Gerencia Planificación y Presupuesto
Gerencia de Seguridad y Control de Pérdidas
Gerencia de Proyectos
Gerencia Administración y Finanzas
Gerencia Sistemas y Organización
Gerencia Logística
Gerencia Investigación y Desarrollo
Gerencia Personal
Gerencia Comercialización
Gerencia de Asuntos Públicos
Gerencia General de Planta
</t>
  </si>
  <si>
    <t>34.000.000 Bs.</t>
  </si>
  <si>
    <r>
      <rPr>
        <b/>
        <sz val="12"/>
        <color theme="1"/>
        <rFont val="Calibri"/>
      </rPr>
      <t xml:space="preserve">Presidente </t>
    </r>
    <r>
      <rPr>
        <sz val="12"/>
        <color theme="1"/>
        <rFont val="Calibri"/>
        <family val="2"/>
      </rPr>
      <t>según Providencia Administrativa N°013 de la Vicepresidencia de la República y la Junta Interventora de la CVG de fecha 17/04/2023 en Gaceta Oficial N° 42.612 del 20/04/2023:  Ángel Alberto González Camacho</t>
    </r>
    <r>
      <rPr>
        <b/>
        <sz val="12"/>
        <color theme="1"/>
        <rFont val="Calibri"/>
      </rPr>
      <t xml:space="preserve">
Presidente anterior </t>
    </r>
    <r>
      <rPr>
        <sz val="12"/>
        <color theme="1"/>
        <rFont val="Calibri"/>
      </rPr>
      <t xml:space="preserve">según Resolución N°018-2020 de fecha 25/09/2020 en Gaceta Oficial N° 41.973 de la misma fecha: Wolfgang Ramón Coto Pérez
</t>
    </r>
    <r>
      <rPr>
        <b/>
        <sz val="12"/>
        <color theme="1"/>
        <rFont val="Calibri"/>
      </rPr>
      <t>Directores Principales:</t>
    </r>
    <r>
      <rPr>
        <sz val="12"/>
        <color theme="1"/>
        <rFont val="Calibri"/>
      </rPr>
      <t xml:space="preserve"> Carlos Luis Azzari Di Domenico,  Leslie Esther Turmero, Rubens Yanez Pitarh, Wilfredo Villarroel Rojas.
</t>
    </r>
    <r>
      <rPr>
        <b/>
        <sz val="12"/>
        <color theme="1"/>
        <rFont val="Calibri"/>
      </rPr>
      <t xml:space="preserve"> Directores Suplentes: </t>
    </r>
    <r>
      <rPr>
        <sz val="12"/>
        <color theme="1"/>
        <rFont val="Calibri"/>
      </rPr>
      <t xml:space="preserve">Alexi José Martínez, Gladys Beatriz Caraballo Hernández, Mariela Jsefina Díaz Hernández, Edgar José Rojas Silva
</t>
    </r>
    <r>
      <rPr>
        <b/>
        <sz val="12"/>
        <color theme="1"/>
        <rFont val="Calibri"/>
      </rPr>
      <t>Junta Directiva anterior</t>
    </r>
    <r>
      <rPr>
        <sz val="12"/>
        <color theme="1"/>
        <rFont val="Calibri"/>
      </rPr>
      <t xml:space="preserve"> era : General de Brigada Edgardo Alfonso Zuleta Rausseo</t>
    </r>
  </si>
  <si>
    <t xml:space="preserve"> Angel Gonzalez Camacho fue Coordinador Administrativo en Banco Central de Venezuela. Banco Central de Venezuela
Wolfgang Ramón Coto Pérez, abogado y  un trabajador Jubilado del sector Aluminio y prestaba servicios, como asesor en la CVG. Proceso productivo reducción electrolitica y solidificación aluminio primario y semi elaborado (cilindros) cargos supervisor de turno, jefe dpto. superintendente gerente colada, gerente general de planta y vicepresidente. 
El Presidente anterior, Juan Fernando González, designado el 25 de julio de 2018 por el ministro de Industrias, Tarek El Aissami, según la Gaceta Oficial Nro. 41.449. El ingeniero mecánico, tiene 28 años de servicio en Venalum, en los que se desempeñó como jefe de división de Planificación y Administración de Proyectos, jefe de división de Ejecución de Obras, jefe de Ingeniería de Proyectos y encargado de la gerencia de Proyectos. Es egresado de la Universidad Nacional Experimental Politécnica Antonio José de Sucre (Unexpo), en la que también fue profesor. Tiene estudios de postgrado del Instituto de Ciencia y Tecnología de la Universidad de Manchester. González Rodríguez reenmplazó a Edgardo Zuleta, quien se desempeñó como presidente de la estatal hasta finales de julio de 2018.
El presidente anterior, Edgardo Zuleta ,es un General de Brigada de la Guardia Nacional. En el 2015, el militar ocupó cargos en las juntas directivas de Venalum y Alcasa. El general de brigada ha venido escalando posiciones y teniendo mayor participación en las empresas básicas de Guayana desde 2014, cuando llegó a las filas de la Corporación Venezolana de Guayana (CVG) -en julio de ese año- de la mano del mayor general Justo Noguera Pietri, presidente de la CVG y de la Siderúrgica del Orinoco Alfredo Maneiro Ambos hicieron equipo, en el 2013, en la Guardia Nacional cuando siendo Noguera Pietri comandante general de ese componente de la Fuerza Armada Nacional, lo designó -el 26 de julio de 2013- comandante del Cuartel General. </t>
  </si>
  <si>
    <t>80% Corporación Venezolana de Guayana (CVG),  20% de capital extranjero, consorcio japonés integrado por Showa Denko K.K., Kobe Steel Ltd, Sumitomo Chemical Company Ltd., Mitsubishi Aluminium Company Ltd, y Marubeni Corporation.</t>
  </si>
  <si>
    <t>Registro Mercantil Primero de la Circunscripción Judicial del Distrito Federal y Estado Miranda, bajo el N° 10, Tomo 116-A, en fecha 31 de agosto de 1973, modificados sus estatutos sociales en varias oportunidades, siendo su última el 22 de febrero de 2000, bajo el N° 10, Tomo 42-A-Pro</t>
  </si>
  <si>
    <t>Mantenimiento de parques y avenidas en el municipio Caroní
Donaciones para el área de salud a las comunidades y apoyo a las misiones impulsadas por el Gobierno: José Gregorio Hernández, Barrio Adentro, Sonrisa, Milagro, Jóvenes de la Patria, Árbol,  Robinson y Vuelvan Caras</t>
  </si>
  <si>
    <r>
      <t xml:space="preserve">Microjuris
http://www.corpoalum.com.ve/
https://noticias.krystalfm.com.ve/los-taquitos-de-solitio-solito-decan-28sep/
https://transparencia.org.ve/project/epe-ii-estudio-sector-metalurgia/
La Fuerza Armada venezolana tiene luz propia en la corrupción (https://transparencia.org.ve/wp-content/uploads/2018/06/La-Fuerza-Armada-Venezolana-tiene-luz-propia-en-la-corrupci%C3%B3n.pdf)
https://transparencia.org.ve/wp-content/uploads/2020/10/Los-militares-y-su-rol-en-las-Empresas-Propiedad-del-Estado.pdf
</t>
    </r>
    <r>
      <rPr>
        <sz val="12"/>
        <color rgb="FF000000"/>
        <rFont val="Calibri"/>
      </rPr>
      <t>https://transparencia.org.ve/wp-content/uploads/2020/07/III-PODER-MILITAR-CRIMEN-Y-CORRUPCIOON.pdf
https://primicia.com.ve/trabajo/nuevo-presidente-para-cvg-venalum/</t>
    </r>
  </si>
  <si>
    <t>Japón</t>
  </si>
  <si>
    <t>C.V.G. Maderera San Juan, C.A.</t>
  </si>
  <si>
    <t>Madera</t>
  </si>
  <si>
    <t>Explotar racionalmente, industrializar y comercializar los recursos forestales y, fundamentalmente, los manglares del oriente de Venezuela</t>
  </si>
  <si>
    <t>Recursos forestales</t>
  </si>
  <si>
    <t>En 1986, Proforca tenía un capital social de Bs. 500 millones, distribuidos en un 52% para la CVG y un 48% para Conare (Compañía Nacional de Reforestacion). El objetivo de su programa forestal era la plantación de 530 mil has., cuyo potencial productivo se calculaba en 4 millones de metros cubicos de madera anualmente. También fue creada, en 1988, en el mismo estado Monagas (Caripito) la CVG Maderera San Juan con el fin de explotar racionalmente, industrializar y comercializar los recursos forestales y, fundamentalmente, los manglares del oriente de Venezuela. El capital social de Bs. 50.000.000 estaba repartido en un 51% para la CVG y un 49% para la Fundación para el Desarrollo del Estado Monagas.
El 2 de diciembre de 2015 las acciones de CVG Maderera San Juan, C.A. pasan a manos de la Corporación Socialista de Economía Forestal, C.A.
El 27 de octubre de 2017 por el Decreto N° 3.131 publicado en la Gaceta Oficial Nº 41.266,  se adscribe al Ministerio del Poder Popular para Hábitat y Vivienda, a los fines de garantizar de manera prioritaria la materia prima y su debida transformación en el proceso de construcción de vivienda, la Corporación Socialista de Economía Forestal, C.A 
En el Decreto extraordinario N° 6.382 del 15 de junio de 2018 se modifica la denominación del Ministerio del Poder Popular para Industrias Básicas, Estratégicas y Socialistas, por la de Ministerio del Poder Popular de Industrias y Producción Nacional, esta empresa aparece adscrita al Ministerio del Poder Popular de Industrias y Producción Nacional .</t>
  </si>
  <si>
    <t>Caripito, municipio Bolívar, estado Monagas</t>
  </si>
  <si>
    <t>Registro de Comercio llevado por el Juzgado Primero de Primera Instancia en lo Civil, M., del Tránsito y del Trabajo de la Circunscripción Judicial del Estado Monagas y Delta Amacuro, bajo el No. 91, folios 108 al 115, Tomo B, de fecha 08 de Junio de 1988</t>
  </si>
  <si>
    <t>Gran Misión Vivienda</t>
  </si>
  <si>
    <t>Trabajadores en Caripito toman Maderera San Juan para cogestión (https://www.aporrea.org/actualidad/n65029.html)
Alertan incremento de muertes por enfermedades ocupacionales en la CVG (https://talcualdigital.com/alertan-incremento-de-muertes-por-enfermedades-ocupacionales-en-la-cvg/)</t>
  </si>
  <si>
    <t>C.V.G. Promociones Ferroca, S.A. (CVG FERROCASA)</t>
  </si>
  <si>
    <t>Su misión fundamental es la de promover el Desarrollo Inmobiliario en la Región Guayana, mediante un proceso visionario, participativo, flexible, rentable, oportuno y servicio de calidad, a través de acciones estratégicas; con ética, compromiso y eficiencia, contribuyendo con la conservación del ambiente y el desarrollo armónico social, coordinando esfuerzos con los diferentes entes y participación activa de la comunidad.</t>
  </si>
  <si>
    <t>Viviendas, locales comerciales, infraestructuras.</t>
  </si>
  <si>
    <t>CVG Ferrocasa, fue creada en el año 1987. 
CVG Ferrocasa ha urbanizado cerca de dos millones de metros cuadrados de terreno, ha construido 736 unidades de vivienda y más de 15 mil metros cuadrados de áreas comerciales. De igual manera, se le reconocen a esta empresa tutelada de la CVG, los servicios prestados a la comunidad en la señalización de calles y avenidas, y en la construcción de cementerios, contribuyendo así con el  crecimiento de Guayana.
Estuvo adscrita al Ministerio del Poder Popular para Industrias Básicas, Estratégicas y Socialista.
En el Decreto extraordinario N° 6.382 del 15 de junio de 2018 se modifica la denominación del Ministerio del Poder Popular para Industrias Básicas, Estratégicas y Socialistas, por la de Ministerio del Poder Popular de Industrias y Producción Nacional, esta empresa aparece adscrita al Ministerio del Poder Popular de Industrias y Producción Nacional.</t>
  </si>
  <si>
    <t xml:space="preserve">Empresa operativa.  Direcciona esfuerzos hacia un desarrollo armónico-social en el ámbito habitacional, educacional, turístico, comercial e industrial; ejecutados a través de asociaciones estratégicas con empresas nacionales y extranjeras bajo el compromiso de la conservación ambiental.
</t>
  </si>
  <si>
    <t>Calle El Miamo, Cruce con Av. Las Américas, Edif. Centro Empresarial Ferrocasa, Torre A, PB, Casco Central, Puerto Ordaz</t>
  </si>
  <si>
    <t>Asamblea de Accionistas
Junta Directiva
Presidencia
Gerencia de Planificación
Consultoría Jurídica
Gerencia de Logística y Servicios Administrativos
Gerencia de Desarrollo de Negocios
Gerencia de Proyectos
Gerencia de Ventas:</t>
  </si>
  <si>
    <t>Según la Providencia Administrativa  008-2024 del 2 de febrero de 2024, publicada en la Gaceta Oficial No. 42.812 de la misma fecha, se designó al ciudadano José Clemete Tata Miranda como presidente del CVG FERROCASA, designado por el Presidente de la Junta Interventora de la CVG : Héctor José Silva Hernández.</t>
  </si>
  <si>
    <t>José Clemete Tata Miranda fue Director Suplente de la Corporación Siderúrgica de Venezuela, S.A. (CSV) en el año 2013,  es formador  del Frente Francisco de Miranda del PSUV.</t>
  </si>
  <si>
    <t>80,70% de Corporación Venezolana de Guayana.
0,19% de INAVI.
19,11% de FONTUR.</t>
  </si>
  <si>
    <t>Registro Mercantil de la Circunscripción Judicial del Estado Bolívar, con sede en Puerto Ordaz, el día 08 de Enero de 1987 bajo el Nº 01, Tomo A Nª 27, siendo la última modificación la de fecha 08 de diciembre de 2006, quedando anotada bajo el Nº 39, Tomo 69-A-Pro.</t>
  </si>
  <si>
    <t>Misión Barrio Nuevo Barrio Tricolor, Gran Misión Vivienda Venezuela</t>
  </si>
  <si>
    <r>
      <rPr>
        <sz val="12"/>
        <color rgb="FF000000"/>
        <rFont val="Calibri"/>
      </rPr>
      <t>http://www.cvg.gob.ve/
https://www.eldiariodeguayana.com.ve/ferrocasa-31-anos-promoviendo-el-desarrollo-inmobiliario/
La Fuerza Armada venezolana tiene luz propia en la corrupción (https://transparencia.org.ve/wp-content/uploads/2018/06/La-Fuerza-Armada-Venezolana-tiene-luz-propia-en-la-corrupci%C3%B3n.pdf)
https://transparencia.org.ve/wp-content/uploads/2020/10/Los-militares-y-su-rol-en-las-Empresas-Propiedad-del-Estado.pdf
https://transparencia.org.ve/wp-content/uploads/2020/07/III-PODER-MILITAR-CRIMEN-Y-CORRUPCIOON.pdf</t>
    </r>
  </si>
  <si>
    <t xml:space="preserve">C.V.G. Refractarios Socialistas de Venezuela C.A. </t>
  </si>
  <si>
    <t>Misión: Producir y Comercializar sustentablemente Productos Refractarios de alta calidad para abastecer el mercado nacional, garantizando el equilibrio ambiental, satisfaciendo a nuestros trabajadores, clientes, proveedores, comunidades y accionistas contribuyendo al desarrollo social, tecnológico, industrial y económico de la región y el país.</t>
  </si>
  <si>
    <t>Productos conformados: Ladrillos refractarios, Ladrillos refractarios sílico-aluminosos,  Ladrillos refractarios alta alúmina,  Ladrillos refractarios básicos.
Produstos no conformados: Concreto refractarios, Concreto refractarios convencionales (Denso),  Concreto refractarios bajo cemento.</t>
  </si>
  <si>
    <t>Esta empresa pertenecía a CERAMICAS CARABOBO del consorcio H. L. Boulton, el 12/01/2007 los trabajadores mediante un conflicto reclaman demandas salariales; ante esta situación sus dueños deciden cerrarla y crean REFRACTARIOS ORINOCO, CA.
El 17/12/2008 el ministro del Trabajo para esa fecha Roberto Hernández mediante una providencia ordena  el reenganche de los trabajadores y los beneficios adquiridos desde cuando era CERAMICAS CARABOBO, CA; sus dueños se niegan a aceptar  la resolución y es aquí cuando comienza el forcejeo entre  los trabajadores y los Boulton; hasta que el gobierno nacional no le quedó otra alternativa de estatizarla el 21/05/2009; pero es el 21/09/2009 que aparece en la gaceta oficial, mediante el decreto 39.514; siendo el 3 de diciembre de este año que finalmente se crea la empresa CVG REFRACTARIOS SOCIALISTAS DE VENEZUELA C. A.;  adquiriendo el 100 % de las acciones de REFRACTARIOS ORINOCO C. A. y pasándolo en su totalidad a la CVG.
El 11/05/2011 el gobierno nacional autorizó unos recursos contentivos en 86.000.000,00 Bs. de los cuales destinaron 40.000.000,00 para el pago de la empresa y el restante para la compra de insumos, repuestos y pago de la nómina contentiva en 119 trabajadores. 
Estuvo adscrita al Ministerio del Poder Popular para Industrias Básicas, Estratégicas y Socialista.
En el Decreto extraordinario N° 6.382 del 15 de junio de 2018 se modifica la denominación del Ministerio del Poder Popular para Industrias Básicas, Estratégicas y Socialistas, por la de Ministerio del Poder Popular de Industrias y Producción Nacional, esta empresa aparece adscrita al Ministerio del Poder Popular de Industrias y Producción Nacional.</t>
  </si>
  <si>
    <t>Empresa operativa. La empresa Refractarios Socialistas de Venezuela C.A, se dedica a la fabricación de materiales refractarios conformados y no conformados, como son: apisonables, morteros, concretos, proyectables, plástico y, de tipo conformados; ladrillos básicos, silicio-aluminosos y alta alúminas. Su proceso productivo abarca desde el almacenamiento de la materia prima hasta el embalaje y organización de los productos terminados
La industria operó en el 2013 a un 3% de su capacidad instalada y,  en el 2014 trabajó a un ritmo de 3% a 5% de su capacidad de producción anual de 53 mil toneladas métricas de refractarios</t>
  </si>
  <si>
    <t>Avenida Norte-Sur, (Av. Fuerzas Armada), Edificio Refractario Socialista de Venezuela C.A., UD-321, Zona Industrial Matanzas</t>
  </si>
  <si>
    <t>La estructura organizativa está conformada por cinco (5) niveles jerárquicos (ver Figura 1).
NIVEL 1: JUNTA DIRECTIVA NIVEL 2 PRESIDENTE
NIVEL 3: VICEPRESIDENCIAS
NIVEL 4: GERENCIAS
NIVEL 5: COORDINACIONES (Leer más: http://www.monografias.com/docs112/diseno-sistema-gestion-gerencia-rrhh/diseno-sistema-gestion-gerencia rrhh.shtml#ixzz4xsrPuWpp)
Junta Directiva
Auditoría Interna
Presidencia 
Oficina de Atención al Ciudadano
Consultoria Juridica
Vicepresidencia de Operaciones
Vicepresidencia Administrativa</t>
  </si>
  <si>
    <t>El 6 de octubre de 2017, Francisco Jiménez Miranda,presidente de la junta directiva, según la resolución 027 firmada por el ministro Juan Arias.</t>
  </si>
  <si>
    <t>Antes de comprarla eran 119 trabajadores</t>
  </si>
  <si>
    <r>
      <rPr>
        <sz val="12"/>
        <color rgb="FF000000"/>
        <rFont val="Calibri"/>
      </rPr>
      <t>http://www.cvg.gob.ve/
https://www.refractarios-sv.com.ve/empresa/resena-historica.html</t>
    </r>
  </si>
  <si>
    <t>C.V.G. Técnica Minera C.A. (CVG TECMIN)</t>
  </si>
  <si>
    <t>Estudios geológicos y mineros</t>
  </si>
  <si>
    <t xml:space="preserve">Misión: Prestar servicios en la elaboración de estudios y proyectos en los ámbitos territoriales, geoestratégicos, ambientales, de ingeniería, geología, minería, cartografía y sistemas de información geográfica, a fin de contribuir con el desarrollo integral, endógeno, sustentable y socialista para el país y en especial de la Región Sur Oriental.
</t>
  </si>
  <si>
    <t>Estudios y proyectos en los ámbitos territoriales, geoestratégicos, ambientales, de ingeniería, geología, minería, cartografía y sistemas de información geográfica</t>
  </si>
  <si>
    <t xml:space="preserve">Desde su creación, el 17 de Febrero de 1.986, a CVG TECMIN, C.A. se le encomendó la labor de realizar, de manera eficiente, el "Inventario de los Recursos Naturales de la Región de Guayana", a escala 1:250.000, la "Prospección Geológica" a escala detallada 1:25.000 - 1:10.000, y otros estudios concretados por la CVG, sus empresas tuteladas y otros entes públicos y privados.
El Proyecto Inventario se completó en el año 1.992, luego de ocho años de trabajo e investigación. El mismo cuenta con datos automatizados, cualitativos y cuantitativos, de los recursos existentes en la zona, permitiendo su aprovechamiento y aporte de información del territorio, para asegurar el éxito en la planificación y ejecución de los diferentes proyectos de desarrollo, especialmente los promovidos por la Corporación Venezolana de Guayana y el MPPIBAM.
CVG TECMIN C.A,  es una empresa tutelada por la Corporación Venezolana de Guayana (CVG), y adscrita al Ministerio del Poder Popular de Petróleo y Minería (MPPPM) según Decreto 8609, Gaceta Oficial 6.058 de fecha 22/11/2011. Luego pasa al Ministerio del Poder Popular para Industrias Básicas, Estratégicas y Socialistas tutelada por la Corporación Venezolana de Guayana (CVG)
Según Decreto N° 2.757, del 17 de marzo de 201, se adscribe al Ministerio del Poder Popular de Desarrollo Minero Ecológico mediante la Corporación Venezolana de Minería, S.A. (C.V.M) 
Resolución N° 005 del 8 de marzo de 2021, publicada en la Gaceta Nº 42.082, mediante la cual se declara concluido el proceso de supresión y liquidación de la empresa CVG Técnica Minera, C.A. (CVG-TECMIN), ordenado en el Decreto N° 4.226 de fecha 4 de junio de 2020 </t>
  </si>
  <si>
    <t>Empresa liquidada</t>
  </si>
  <si>
    <t>Alta Vista Norte, Paseo Caroní, Centro Comercial Caroní Plaza, Mezzanina 2, Local 5, Puerto Ordaz</t>
  </si>
  <si>
    <t>En el año 2007 era la siguiente: 
Junta Directiva 
Auditoría Interna 
Presidencia
Consultoría Jurídica
Coordinación de Recursos Humanos
Coordinación de Sistemas de Información
Gerencia de Planificación, Promoción, Calidad y desarrollo Social
Gerencia de Gestión Ambiental
Gerencia de Ingeniería y Geoexploratorios
Gerencia de Administración y Finanzas</t>
  </si>
  <si>
    <t>150.  En el 2011 tenía 85 trabajadores fijos, 4 jubilados, así como se generaron 65 empleos a tiempo
determinado en atención a los trabajos de campo requeridos por los proyectos,
contando con el apoyo de los entes tutelares de la empresa. </t>
  </si>
  <si>
    <t>Presidente: José Muñoz Ospino</t>
  </si>
  <si>
    <t>José Muñoz es geógrafo</t>
  </si>
  <si>
    <t>El presidente de CVG Tecmin, José Muñoz acompañado del equipo de trabajo comprometido, procedió a la entrega formal de toda la documentación técnica en el área arquitectónica y planoaltimétrica del edificio sede del Centro Oncológico de Ciudad Guayana. ( http://www.tecmin.com.ve/index.php/noticias/33-cvg-tecmin-c-a-afino-detalles-tecnicos-del-oncologico-de-ciudad-guayana)</t>
  </si>
  <si>
    <t>http://www.tecmin.com.ve/
http://www.cvg.gob.ve/</t>
  </si>
  <si>
    <t>Cabimas Gas, C.A. (CABIGAS)</t>
  </si>
  <si>
    <t>Municipal</t>
  </si>
  <si>
    <t>Gas</t>
  </si>
  <si>
    <t>Suministro y distribución del gas metano, para el uso doméstico, comercial e industrial, a los diferentes sectores de las Parroquias que conforman el Municipio Cabimas, Estado Zulia.</t>
  </si>
  <si>
    <t>Gas doméstico</t>
  </si>
  <si>
    <t>Empresa operativa.  Esta empresa pertenece a la Alcaldia de Cabimas  (Debido a la poca información existente, es necesario chequear)</t>
  </si>
  <si>
    <t>C.C. El Rosario, PB. Frente al Terminal de Pasajeros Cabimas, Edo. Zulia.</t>
  </si>
  <si>
    <t>Presidente: Jesús Martínez; Gerente General: Romer Medina; Gerente de Operaciones: Jesús Matos; Coord. De Operaciones: Rogelio Toyo; Coord. De Proyectos: Yenny Marrufo; Coordinador de SIHAO: Casrlos Castellanos; Supervisor de Operaciones: Edixon Romero</t>
  </si>
  <si>
    <t>Registro Mercantil Segundo de la Circunscripción del estado Zulia, número 23 Tomo 5-A de febrero de 1976</t>
  </si>
  <si>
    <t xml:space="preserve"> Ministerio del Poder Popular de Petróleo
Ente Nacional de Gas
Alcaldia de Cabimas</t>
  </si>
  <si>
    <r>
      <rPr>
        <sz val="12"/>
        <color theme="1"/>
        <rFont val="Calibri"/>
      </rPr>
      <t xml:space="preserve">https://www.facebook.com/cabigas.alcaldiadecabimas
</t>
    </r>
    <r>
      <rPr>
        <sz val="12"/>
        <color rgb="FF000000"/>
        <rFont val="Calibri"/>
      </rPr>
      <t>https://transparencia.org.ve/project/epe-ii-estudio-sector-hidrocarburos/</t>
    </r>
  </si>
  <si>
    <t>Empresa Bolivariana de Producción Socialista Cacao Oderi, S.A.</t>
  </si>
  <si>
    <t>Cacao</t>
  </si>
  <si>
    <t>Procesadora de cacao, produce licor, manteca y polvo de cacao</t>
  </si>
  <si>
    <t>Municipio Acevedo, Mango de Ocoita edo Miranda</t>
  </si>
  <si>
    <t>Acevedo</t>
  </si>
  <si>
    <t xml:space="preserve">Miranda </t>
  </si>
  <si>
    <t>Gobernación de Miranda</t>
  </si>
  <si>
    <t>Según Resolución No. 020/2023 del Ministerio del Poder Popular para la Agrícultura Productiva y Tierras publicada el 2 de octubre de 2023 en la Gaceta Oficial No. 42.732 del 10 de octubre de 2023, fue designada como Presidenta: Alfonsina de la Rosa Niño Hernández</t>
  </si>
  <si>
    <t>https://cscv.gob.ve/?p=2672 
https://twitter.com/cacaooderi?lang=es</t>
  </si>
  <si>
    <t>Café de Venezuela Tiendas y Servicios, S.A.</t>
  </si>
  <si>
    <t>La compra, venta, comercialización y negociación nacional e internacional de insumos, materias primas, productos semi-elaborados y elaborados de origen agrícola y agroindustrial, destinados para el consumo humano, la producción, cultivo, cosecha, preparación y venta de café en sus distintas calidades, modalidades y demás productos alimenticios de la gastronomía nacional</t>
  </si>
  <si>
    <t>Café: insumos, materias primas, productos semi-elaborados y elaborados de origen agrícola y agroindustrial. Prestación de servicios de cafeteria al público</t>
  </si>
  <si>
    <t xml:space="preserve">Empresa creada por el Estado Venezolano en 2012, durante la presidencia de Hugo Chavez, que incluye a las cafeterias que sirven directamente al publico. Filial de la Corporación Venezolana del Café, S.A.
</t>
  </si>
  <si>
    <t>Caracas, Av. Venezuela, Edificio Fontur, Piso 3, Urbanización El Rosal</t>
  </si>
  <si>
    <t>Ministerio del Poder Popular para la Agricultura Productiva y Tierras
 Corporación Venezolana del Café S.A.</t>
  </si>
  <si>
    <t>Denuncia de trabajadores de Café Venezuela (https://www.aporrea.org/endogeno/a209342.html)
 La corrupcion en Cafe Venezuela (https://www.taringa.net/+info/la-corrupcion-en-cafe-venezuela_hwjue)
 Café Venezuela, otra empresa improductiva hecha en socialismo (https://elcooperante.com/cafe-venezuela-otra-empresa-improductiva-hecha-en-socialismo/)</t>
  </si>
  <si>
    <t>https://transparencia.org.ve/wp-content/uploads/2017/09/Informe-Dise%C3%B1ado-Empresas-propiedad-del-estado-Cafe%CC%81.pdf
 https://transparencia.org.ve/project/epe-ii-estudio-sector-agroalimentario/</t>
  </si>
  <si>
    <t>Café Venezuela S.A.</t>
  </si>
  <si>
    <t>Compra, acopio de cafe, procesamiento, distribución y comercialización de cafe</t>
  </si>
  <si>
    <t xml:space="preserve">Café </t>
  </si>
  <si>
    <t>Empresa creada por el Estado Venezolano en 2003, durante la presidencia de Hugo Chávez.</t>
  </si>
  <si>
    <t>La unidad de producción social UPS de Pampán estableció alianza con la empresa FBF Alimentos, en 2020 aproximadamente.</t>
  </si>
  <si>
    <t>Carretera Ppal. El Cruce de Monay Sector Tabor. Pampán</t>
  </si>
  <si>
    <t>Pampán</t>
  </si>
  <si>
    <t>Trujillo</t>
  </si>
  <si>
    <t>Registro Mercantil Primero de la Circunscripción Judicial del Estado Trujillo de fecha 16 de julio de 2003, anotada bajo el N° 66, Tomo 6-A</t>
  </si>
  <si>
    <t xml:space="preserve">  Ministerio del Poder Popular para Agricultura  y Tierras
Corporación Venezolana del Café S.A.   
Corporación de Desarrollo Agrícola, S.A.  CODEAGRO</t>
  </si>
  <si>
    <t>Esta empresa ha presentado diferentes problemas operativos, por la falta de materia prima, por problemas operativos, el desvio de materia prima y de productos terminados, problemas laborales por despidos injustificados, incumplimento de prestaciones sociales. 
DESTITUIDO PRESIDENTE DE Café Venezuela S.A. (http://horadecambios2006.blogspot.com/2010/06/destituido-presidente-de-cafe-venezuela.html)
Denuncian corrupción en Café Venezuela de Barquisimeto (https://www.aporrea.org/contraloria/a192323.html)
La corrupcion en Cafe Venezuela (https://www.taringa.net/+info/la-corrupcion-en-cafe-venezuela_hwjue)
Repudian al presidente de la Corporación Venezolana del Café (https://www.aporrea.org/desalambrar/n351689.html)
Suspenden arbitrariamente a 36 trabajadores en Café Venezuela en el estado Trujillo (https://puntodecorte.net/suspenden-a-36-trabajadores-en-cafe-venezuela-en-trujillo/)</t>
  </si>
  <si>
    <t xml:space="preserve">https://transparencia.org.ve/wp-content/uploads/2017/09/Informe-Dise%C3%B1ado-Empresas-propiedad-del-estado-Cafe%CC%81.pdf
https://www.aporrea.org/trabajadores/n367375.html
https://www.linkedin.com/in/mirko-rojas-4a07a5175/?originalSubdomain=ve
https://transparencia.org.ve/project/epe-ii-estudio-sector-agroalimentario/
La Fuerza Armada venezolana tiene luz propia en la corrupción (https://transparencia.org.ve/wp-content/uploads/2018/06/La-Fuerza-Armada-Venezolana-tiene-luz-propia-en-la-corrupci%C3%B3n.pdf)
https://transparencia.org.ve/wp-content/uploads/2020/10/Los-militares-y-su-rol-en-las-Empresas-Propiedad-del-Estado.pdf
https://transparencia.org.ve/wp-content/uploads/2020/07/III-PODER-MILITAR-CRIMEN-Y-CORRUPCIOON.pdf
</t>
  </si>
  <si>
    <t>Camiones Yaritagua C.A.</t>
  </si>
  <si>
    <t>Diseñar, transferir tecnología, importar, ensamblar, manufacturar, procesar, almacenar, vender y distribuir o disponer de vehículos de motor, ensamblados con componentes nacionales e importados</t>
  </si>
  <si>
    <t>El martes 01° de octubre de 2013, se publicó un Decreto mediante el cual se autorizó la creación de una empresa mixta, bajo la forma de compañía anónima, la cual se denominará Camiones Yaritagua, C.A..
Esta empresa, que tendría una duración de 50 años y estaría adscrita al Ministerio del Poder Popular para Industrias, tendría por objeto social el diseño, transferencia tecnológica, importación, exportación, ensamblaje, manufactura, procesamiento, almacenaje, venta, distribución o o disposición, en cualquier otra forma, de vehículos de motor ensamblados con componentes  nacionales, en forma estándar o con equipos especiales en ellos instalados, que bajo la misma tecnología las partes decidan fabricar, ensamblar y/o importar en conjunción de esfuerzos o bajo programas especiales.
El 14 de enero de 2014, se aclara que donde dice ENSAMBLADORA ORIENTE  C.A., debió decir AUTOPARTES LARA, C.A como accionista de esta empresa, en el momento de su creación.
El 7 de octubre de 2015 mediante Decreto 2.044, se autorizó la creación de una empresa del Estado en forma de Compañía Anónima, denominada Corporación Socialista del Sector Automotor, C.A, la cual deberá funcionar como empresa matriz tenedora de las acciones de las empresas del Estado adscritas al Ministerio del Poder Popular para Industrias que operan en el sector automotor y de autopartes.
En el Decreto N° 2.357, mediante el cual se crea el Ministerio del Poder Popular de Industrias Básicas, Estratégicas y Socialistas, publicado Gaceta Oficial N° 40.931 del 22 de junio de 2016, en el artículo 7 entre los entes desecntralizados que se adscriben a este Ministerio apracen: Camiones Yaritagua, C.A. y la Corporación Socialista del Sector Automotor, C.A.
En el Decreto extraordinario N° 6.382 del 15 de junio de 2018 se modifica la denominación del Ministerio del Poder Popular para Industrias Básicas, Estratégicas y Socialistas, por la de Ministerio del Poder Popular de Industrias y Producción Nacional, esta empresa aparece adscrita al Ministerio del Poder Popular de Industrias y Producción Nacional .</t>
  </si>
  <si>
    <t>No de han encontrado indicios de que la empresa está operativa, pero aparece como existente  en el Decreto de creación del Ministerio del Poder Popular de Industrias y Producción Nacional. En llamada telefónica realizada a CORPIVENSA nos informaron que desconocen de su existencia. Es posible que sea ahora Auto Partes Lara, C.A. (Planta Camiones JAC) en vez de Camiones Yaritagua, C.A.</t>
  </si>
  <si>
    <t xml:space="preserve">
En Decreto no. 449 del 1 de octubre de 2013, se estableció para su creación el capital social de esta empresa mixta estaría suscrito y pagado en 51% por la Corporación de Industrias Intermedias de Venezuela (CORPIVENSA) y 49% restantes por la sociedad mercantil ENSAMBLADORA ORIENTE  C.A.. Luego en Aviso Oficial publicado en la Gaceta Oficial Nº 408.684 del 14 de enero de 2014, se aclara que donde dice ENSAMBLADORA ORIENTE  C.A., debión decir AUTOPARTES LARA, C.A</t>
  </si>
  <si>
    <t>Auto Partes Lara, C.A., inscrita por ante el Registro Mercantil Primero de la Circunscripción Judicial del Estado Lara, en fecha 08 de abril de 2002, bajo el Nº 50, Tomo 11-A, identificada con el Registro de Información Fiscal Nº J-309046578, domiciliada en la calle 1 con calle 2, Galpón Nº 9, Zona Industrial III, Barquisimeto, estado Lara</t>
  </si>
  <si>
    <t>http://www.minppibes.gob.ve/web-final/Contactos.php
Internet</t>
  </si>
  <si>
    <t>Misión: Garantizar el abastecimiento de materia prima para el apoyo en la construcción de vivienda y urbanismos a fin de atender las necesidades sociales de la población, visto el deber del Estado Venezolano de proporcionar mejor calidad de vida y asegurar el derecho constitucional a la vivienda de los ciudadanos</t>
  </si>
  <si>
    <t>Balasto, piedra No. 1, arrocillo y polvillo a partir de la explotación  de piedra picada, y arena lavada</t>
  </si>
  <si>
    <t>CANTERAS CURA, C.A fue fundada  31 de julio de 1968. CANTERAS CURA, C.A fue expropiada por el Gobierno Nacional Bolivariano en el año 2008 y ubicada en la carretera nacional Mariara – Maracay, Hacienda Cura,  dentro de las especificaciones establecidas en la resolución publicada en la Gaceta oficial 38.691, donde se manifiesta que el estado venezolano posee la imperiosa necesidad de contar con fuentes seguras de materia prima en el área de la construcción, esto lo hizo mediante las resolución del Ministerio del Poder Popular para la Vivienda y Hábitat el 25 de mayo de 2007, firmada por el ministro Ramón Alonzo Carrizales Rengifo. Enesta resolución encimienda al Fondo para el Desarrollo Urbano (FONDUR) el pago del precio del 100% de las acciones de CANTERAS CURA, C.A.
En el Decreto Nº 6.732 del 20 de junio de 2009, sobre Organización y Funcionamiento de la Administración Pública Nacional, se adscribe al Ministerio del Poder Popular para Obras Públicas y Vivienda.
Estuvo adscrita al Ministerio del Poder Popular para Industrias Básicas, Estratégicas y Socialista.
En el Decreto extraordinario N° 6.382 del 15 de junio de 2018 se modifica la denominación del Ministerio del Poder Popular para Industrias Básicas, Estratégicas y Socialistas, por la de Ministerio del Poder Popular de Industrias y Producción Nacional, esta empresa aparece adscrita al Ministerio del Poder Popular de Industrias y Producción Nacional .</t>
  </si>
  <si>
    <t>Empresa operativa. La empresa CANTERAS CURA, C.A procesa y elabora productos de para satisfacer los requerimientos del estado venezolano con productos que se van a utilizar en las diferentes obras que se realizan en el campo de la construcción y las obras de gran envergadura como las del ferrocarril, el Metro. En 2016 trabajaba a un 30% de su capacidad.</t>
  </si>
  <si>
    <t xml:space="preserve"> Municipio San Joaquín Estado Carabobo, a 1 Km. del Peaje Santa Clara, colindando al Norte con la Hacienda Santa Clara, Sur con la Hacienda Cura, Este Zona Industrial San Joaquín, Oeste Parque Nacional Henrry Pittier.</t>
  </si>
  <si>
    <t>San Joaquin</t>
  </si>
  <si>
    <t>Registro Mercantil Primero del
estado de Carabobo, bajo el No 36, Tomo 99-A, de fecha 6 de noviembre de 2007</t>
  </si>
  <si>
    <t>Varios trabajadores de Cantera Cura fueron detenidos por la GN (https://www.aporrea.org/trabajadores/n261215.html)
Trabajadores de Canteras Cura denuncian privatización y despidos injustificados (https://www.noticias24carabobo.com/trabajadores-canteras-cura-denuncian-privatizacion/)
Fiscal investigará supuesta corrupción en Inspectoría (https://www.el-carabobeno.com/Fiscal-investigara-supuesta-corrupcion-en-Inspectoria/)
Trabajadores de Canteras Cura mantienen paro de brazos caídos (http://laclase.info/content/trabajadores-de-canteras-cura-mantienen-paro-de-brazos-caidos/)
Producción de materiales de construcción cayó 70% en empresa expropiada (https://www.el-carabobeno.com/Produccion-de-materiales-de-construccion-cayo-70-en-empresa-expropiada/)
Protesta de trabajadores en Canteras Cura (https://sandyaveledo.com/protesta-de-trabajadores-en-canteras-cura/)</t>
  </si>
  <si>
    <r>
      <rPr>
        <sz val="12"/>
        <color theme="1"/>
        <rFont val="Calibri"/>
      </rPr>
      <t xml:space="preserve">Microjuris
https://www.instagram.com/canterascurac.a/?hl=en
</t>
    </r>
    <r>
      <rPr>
        <sz val="12"/>
        <color rgb="FF000000"/>
        <rFont val="Calibri"/>
      </rPr>
      <t>https://transparencia.org.ve/project/epe-ii-estudio-sector-mineria/</t>
    </r>
  </si>
  <si>
    <t>Canteras del Distrito Capital, S.A.</t>
  </si>
  <si>
    <t xml:space="preserve">MISIÓN
Desarrollar el aprovechamiento de los minerales no metálicos y sus productos derivados (Concreto, Asfalto, Pego, Adoquines y Lajas), de forma sostenible, sustentable y rentable, para abastecer con calidad y oportunidad, al sector construcción del Distrito Capital.
</t>
  </si>
  <si>
    <t>Lomita, quinto cuarto calcario, quinto cuarto micáceo, antibolita, que al ser mezcladas obtienen las características geo-mecánicas requeridas para hacer construcciones habitacionales.</t>
  </si>
  <si>
    <t xml:space="preserve">El 16 de diciembre de 2011, se dictaron las competencias, principios y regulaciones que sirven de marco legal a la creación de la empresa pública Canteras del Distrito Capital, S.A., como parte de los entes adscritos al Gobierno del Distrito Capital. En ejercicio de sus facultades legales, el gobierno procedió el 15 de febrero de 2013 a efectuar la adquisición forzosa, mediante el Decreto 171 promulgado en la Gaceta Oficial del Distrito Capital (GODC) Nº 138, de los bienes vinculados a la actividad de exploración, explotación, almacenamiento, tenencia, circulación, transporte y comercialización de los minerales no metálicos que venían siendo usufructuados por la Compañía Anónima Cantera Nacional
El 18 de febrero de 2013  mediante el Decreto Nº 172 del Gonierno del Distrito Capital se crea la empresa Canteras del Distrito Capital S.A.
</t>
  </si>
  <si>
    <t xml:space="preserve">Empresa operativa.  Es un espacio para el aprovechamiento de minerales no metálicos, teniendo por objeto la producción de materiales y agregados orientados a la construcción de viviendas, infraestructuras y urbanismos en las 22 parroquias conforman el Distrito Capital. La mina tiene 30 años de operatividad. </t>
  </si>
  <si>
    <t>Nueva carretera Mamera - El Junquito, Parroquia Antímano</t>
  </si>
  <si>
    <t>Gaceta Oficial del Distrito Capital (GODC) Nº 140</t>
  </si>
  <si>
    <t>Municipio Libertador</t>
  </si>
  <si>
    <t>Gobierno del Distrito Capital</t>
  </si>
  <si>
    <t xml:space="preserve">Para la consecución de sus fines empresariales, el ente adscrito Canteras del Distrito Capital, S.A. jerarquiza sus unidades administrativas y operativas conforme a lo aprobado en punto de cuenta Nº 1.478 de fecha 18/05/20  (Ver https://transparencia.org.ve/wp - content/uploads/2016/07/Memoria-2015-GDC.pdf):
NIVEL ESTRATÉGICO: Jefe o Jefa de Gobierno del
Distrito Capital en representación de la Asamblea de Accionistas; la Junta Directiva; la Presidencia de Canteras del Distrito Capital. S.A.; y el control de gestión a través de la Unidad de Auditoría Interna.
NIVEL DE APOYO: Comprendido por las coordinaciones Planificación y Presupuesto; Recursos Humanos; Consultoría Jurídica; Administración y Finanzas; Tecnología; Seguridad Interna y Resguardo; y, Gestión Ambiental.
NIVEL SUSTANTIVO: Está conformado por la Gerencia de Minería, Gerencia de Operaciones y la Gerencia de Comercialización. </t>
  </si>
  <si>
    <t>5 millones de Bs.</t>
  </si>
  <si>
    <t>Presidente: Gerardo Corsega</t>
  </si>
  <si>
    <t>Registro Mercantil 2do de la Circunscripción Judicial del Distrito Capital, tomo 45-A Nº 145 del año 2013,</t>
  </si>
  <si>
    <t>Gran Misión Vivienda
Consejos Comunales
Misión Barrio Nuevo Barrio Tricolor</t>
  </si>
  <si>
    <t>https://www.vtv.gob.ve/planta-cantera-produciendo-material-embellecer-ciudad/#:~:text=Durante%20el%20recorrido%20lo%20acompa%C3%B1%C3%B3,patios%20de%20trabajos%20y%20mec%C3%A1nica.</t>
  </si>
  <si>
    <t>Canteras y Agregados Carabobo, C.A. (Cantaca)</t>
  </si>
  <si>
    <t>Exploración, explotación y aprovechamiento de los minerales no metálicos, que puedan destinarse a la ejecución de proyectos y obras en todo el territorio nacional; la venta de materiales de construcción, arena, piedra picada, granza, granzón, y cualquier otro tipo de mineral no metálico; contrucción civil</t>
  </si>
  <si>
    <t>Arena, piedra, granzón y minerales no metálicos</t>
  </si>
  <si>
    <t>Zona Industrial Castillito, C.C. El Cóndor, local 8, del Municipio San Diego, Estado Carabobo</t>
  </si>
  <si>
    <t>San Diego</t>
  </si>
  <si>
    <t>10.000     10 acciones de 1.000 Bs.</t>
  </si>
  <si>
    <t>Presidenta: Nathaly Lucchety; directora: Ana Peña; directora Jusmira Ramírez; Director: Carlos Aquirreche; directora Florangel Castillo</t>
  </si>
  <si>
    <t>REGISTRO DE COMERCIO BAJO EL NÚMERO: 8, TOMO -23-A DE FECHA 13/02/13.</t>
  </si>
  <si>
    <t>http://sgg.carabobo.gob.ve/gaceta/GACETAOFICIALNo.4428.pdf</t>
  </si>
  <si>
    <t>Carabobo Oro C.A.</t>
  </si>
  <si>
    <t>Oro</t>
  </si>
  <si>
    <t xml:space="preserve">Mediante el Decreto N° 3.378 de fecha 17 de abril de 2018, publicado en la Gaceta Oficial de la República Bolivariana de Venezuela N° 41.379 de la misma fecha, se autoriza la creación de una empresa del Estado, bajo la forma de compañía anónima, denominada CARABOBO ORO, C.A., la cual estará adscrita al Ministerio del Poder Popular de Desarrollo Minero Ecológico.
El presidente de la República como autoridad máxima y administrador de las minas de la Nación decidió acordar con el estado Carabobo constituir una empresa pública para el desarrollo de actividades de exploración y explotación de minas y yacimientos de oro en el Estado Carabobo.
El estado Carabobo participará a través de la Compañía Anónima Canteras y Agregados Carabobo, CANTACA, C.A., para que suscriba en nombre del estado Carabobo el capital accionario del cuarenta y cinco por ciento (45 %) de la compañía anónima CARABOBO ORO, C.A. aprobado en la Gaceta Oficial Extraordinaria No. 6704 del Estado Carabobo con el Decreto No. 263, Valencia, 27 de abril de 2018.
</t>
  </si>
  <si>
    <t>Mediante el DECRETO Nº 263  de la Gobernación del estado Carabobo se designa a la Compañía Anónima Canteras y Agregados Carabobo, CANTACA, C.A., para que suscriba en nombre del estado Carabobo el capital accionario del cuarenta y cinco por ciento (45 %) de la compañía anónima CARABOBO ORO, C.A.</t>
  </si>
  <si>
    <t xml:space="preserve">MINERÍA: El oro de Tocuyito (http://www.reportero24.com/2018/02/06/mineria-el-oro-de-tocuyito/)
LA MINERÍA DE ORO EN CARABOBO, VENEZUELA:
HISTORIA Y ACTUALIDAD (• http://www.acading.org.ve/info/comunicacion/pubdocs/buzon_academicos/sillon_XXVI/Urbani-Oro-en-Carabobo-Historia-Actualidad.pdf)
Palmarote, el caserío carabobeño impactado por la minería ilegal del oro (http://efectococuyo.com/la-humanidad/palmarote-el-caserio-carabobeno-impactado-por-la-mineria-ilegal-del-oro/)
EL ORO VENEZOLANO SE FUNDE ENTRE LA ILEGALIDAD Y LA MUERTE (http://transparencia.org.ve/oromortal/project/el-oro-venezolano-se-funde-entre-la-ilegalidad-y-la-muerte/)
ORO MORTAL: Entre el crimen organizado, el ecocidio y la corrupción (http://transparencia.org.ve/oromortal/)
</t>
  </si>
  <si>
    <t>Microjuris
http://sgg.carabobo.gob.ve/gaceta/Gaceta%20Nro%206704.pdf
https://transparencia.org.ve/project/epe-ii-estudio-sector-mineria/</t>
  </si>
  <si>
    <t>Carbones de la Goajira, S.A.</t>
  </si>
  <si>
    <t>Carbón</t>
  </si>
  <si>
    <t xml:space="preserve">Misión Extraer, mercadear y comercializar carbón bajo las leyes de explotación de dicho mineral preservando las condiciones del medio ambiente, para elevar la competitividad del negocio. Garantizando una relación positiva con la comunidad en pro del desarrollo de la organización. </t>
  </si>
  <si>
    <t>Exploración, explotación y transporte de carbón</t>
  </si>
  <si>
    <t>Empresa filial de Carbozulia.  En el año 1994 se constituye una nueva empresa operadora de carbón: la sociedad mercantil “Carbones de la Guajira, S.A.”, domiciliada en Maracaibo y conformada por Carbozulia, con una participación de 36% del capital y Carbones del mar, S.A. (Carbomar) con la participación del 64% restante; ésta última empresa es una sociedad mercantil domiciliada en Caracas, la cual es parte de Interamerican Coal Holding. 
Carbozulia efectúa en el año 1995 una cesión parcial de algunas parcelas a la empresa Carbones de la Guajira, aprobada por Corpozulia.  La producción de esta mina activa y refuerza las operaciones comerciales de los terminales al sur de la ciudad de Maracaibo, El Bajo y El Muelle de Minerales de Corpozulia, por cuanto la producción es embarcada a través de estos terminales. Durante esta década, se conforman nuevas empresas interesadas en el negocio del carbón, entre otras, el Complejo Siderúrgico del Lago, S.A. (Cosila), Maicca y Caño Seco.
El 2 de febrero de 2004 el Ejecutivo Nacional transfiere nuevamente a CORPOZULIA las acciones mineras que tenía PDVSA.
En el año 2006 el Presidente Chávez ordena mediante la cancelación del pago simbólico de un (01) dólar americano realizar el acuerdo de transferencia final del 49% del capital accionario de CARBOMAR a CARBOZULIA, con lo cual esta última se hace propietaria del 100% de las acciones de Carbones de la Guajira, S.A.
En el Decreto N° 2.757 del 17 de marzo de 2017, se adscribe a CORPOZULIA  y sus filiales  al Ministerio del Poder Popular de Desarrollo Minero Ecológico.
En el Decreto extraordinario N° 6.382 del 15 de junio de 2018 se modifica la denominación del Ministerio del Poder Popular para Industrias Básicas, Estratégicas y Socialistas, por la de Ministerio del Poder Popular de Industrias y Producción Nacional, esta empresa está adscrita al Ministerio del Poder Popular de Industrias y Producción Nacional que dirige Tareck El Aissaami, por ser filial de CARBOZULIA.</t>
  </si>
  <si>
    <t xml:space="preserve">Empresa operativa. Es una empresa filial de CARBOZULIA. </t>
  </si>
  <si>
    <t xml:space="preserve">Av. 3E, Edificio Torre Emp Claret, 10, Local 1 al 4, Urbanización Dr Portillo
Mina Norte, centro de operaciones ubicados en el sector El Brillante del Municipio Páez </t>
  </si>
  <si>
    <t>Maracaibo
Páez</t>
  </si>
  <si>
    <t xml:space="preserve">Mediante Resolución No. 0011 del 28 de diciembre de 2023 y publicada en la Gaceta Oficial No. 42.788 del 29 de diciembre de 2023,  se designa a la ciudadana Adenis Médina
Molina, como Presidente, en calidad de Encargada, de la EmpresaCarbones del Zulia, S.A. (CARBOZULIA), y sus empresas iliales Carbones del Guasare, S.A. y Carbones de la Guajira, S.A., entes
adscritos al Ministerio del Poder Popular de Desarrollo Minero Ecológico </t>
  </si>
  <si>
    <t>Adenis Medina tiene una Maestria en Gerencia Empresarial en Universidad 'Santa María' pertenece a la Armada de Venezuela de la cual fue su administradora</t>
  </si>
  <si>
    <t>Carbozulia que posee el 100% de las acciones</t>
  </si>
  <si>
    <t>Registro Mercantil Primero de la Circunscripción Judicial del Estado Zulia, de fecha 09 de Agosto de 1.994, bajo el N° 15, Tomo 15ª</t>
  </si>
  <si>
    <t>Carbones del Zulia S.A. (CARBOZULIA) es su propietaria</t>
  </si>
  <si>
    <t>Motor Minería</t>
  </si>
  <si>
    <t>Desde PDVSA/Carbozulia, Ministerio de Energía y la Gobernación del Zulia se conjura la muerte de los ríos Guasare, Socuy y Maché y el desplazamiento de los pueblos wayuu aledaños (https://www.aporrea.org/ddhh/a179233.html)
Trabajadores del carbón amenazan con radicalizar protestas (http://www.laverdad.com/economia/8615-trabajadores-del-carbon-amenazan-con-radicalizar-protestas.html)
Paralizada la explotación de carbón en el Zulia (http://versionfinal.com.ve/politica-dinero/paralizada-la-explotacion-de-carbon-en-el-zulia/)</t>
  </si>
  <si>
    <r>
      <rPr>
        <sz val="12"/>
        <color theme="1"/>
        <rFont val="Calibri"/>
      </rPr>
      <t xml:space="preserve">Microjuris
www.carbozulia.com.ve
http://www.guasare.com/carbozulia/images/plan.pdf
http://www.saber.ula.ve/bitstream/123456789/24618/2/articulo45-2-3.pdf
</t>
    </r>
    <r>
      <rPr>
        <sz val="12"/>
        <color rgb="FF000000"/>
        <rFont val="Calibri"/>
      </rPr>
      <t>https://transparencia.org.ve/project/epe-ii-estudio-sector-mineria/</t>
    </r>
  </si>
  <si>
    <t>Carbones de Turquía de Venezuela (CARBOTURVEN S. A.)</t>
  </si>
  <si>
    <t>Mediante el Decreto N° 3.599, publicado en la  Gaceta Nº 41.472 el 31 de agosto de 2018, se autorizó la creación de la Empresa Mixta Sociedad Anónima CARBONES DE TURQUÍA VENEZUELA (CARBOTURVEN S. A.) entre Carbones del Zulia S. A. (CARBOZULIA) y la empresa Glenmore Proje Insaat S. A., de Alvaro Pulido y Alex Saab. Esta empresa también fue la utilizada para crear la empresa mixta Mavetur que asumió el control de Maderas del Orinoco.</t>
  </si>
  <si>
    <t>Av. Urdaneta, Edificio Central, Piso 6, Código Postal 1010, Caracas, Distrito Capital.</t>
  </si>
  <si>
    <t>Gobierno venezolano entrega explotación de Oro y Carbón a empresas Turcas de dudosa reputación (https://soberaniavenezuela.org/2019/09/19/gobierno-venezolano-entrega-explotacion-de-oro-y-carbon-a-empresas-turcas-de-dudosa-reputacion/)
Turquía aterriza en el carbón del Zuliia y el oro de Guayana (https://armando.info/Reportajes/Details/2496)</t>
  </si>
  <si>
    <r>
      <rPr>
        <sz val="12"/>
        <color theme="1"/>
        <rFont val="Calibri"/>
      </rPr>
      <t xml:space="preserve">Microjuris 
https://pandectasdigital.blogspot.com/2018/11/acta-constitutiva-estatutaria-de-la_2.html
</t>
    </r>
    <r>
      <rPr>
        <sz val="12"/>
        <color rgb="FF000000"/>
        <rFont val="Calibri"/>
      </rPr>
      <t>https://transparencia.org.ve/project/epe-ii-estudio-sector-mineria/</t>
    </r>
  </si>
  <si>
    <t>Turquía</t>
  </si>
  <si>
    <t>Carbones del Guasare, S.A.</t>
  </si>
  <si>
    <t xml:space="preserve">MISION:
Maximizar beneficioa para sus accionistas  y grupos de interés, mediante el desarrollo sustentable de la potencialidad energética de nuestros yacimientos, operando con gente excelente, en forma responsable y segura </t>
  </si>
  <si>
    <t>Empresa operativa. Es una empresa filial de CARBOZULIA. Es la empresa con mayor capacidad de producción (teórica) de carbón en Venezuela</t>
  </si>
  <si>
    <t>Oficina: Maracaibo, Av. 05 De Julio, Edificio Banco Industrial, 2, Urbanización Santa Cruz
Mina: Paso Diablo</t>
  </si>
  <si>
    <t>Maracaibo
Mara y Páez</t>
  </si>
  <si>
    <t>Presidencia
Gerencias corporativas:
- Calidad
- Consultoría Jurídica
- Finanzas
- Ingenuiería
- Mantenimiento
- Materiales
- Mercadeo
- Operacoiones 
- PCP
- Planificación Estratégica 
- Producción
 - Recursos Humanos
- SHA
- SHS
- Sistemas y Tecnología de Información
- Transporte y Embarque
- Técnica</t>
  </si>
  <si>
    <t xml:space="preserve">Los accionistas son Peabody 25,17%, Anglocoal 25,17% y CARBOZULIA 48, 38%. </t>
  </si>
  <si>
    <t>Registro Mercantil Primero de la Circunscripción Judicial del Estado Zulia, el 30 de agosto de 1988, bajo el No. 1, Tomo 72-A, cuya última reforma de sus estatutos sociales se inscribió por ante la Oficina de Registro Mercantil, el 30 de marzo de 2001, bajo el No. 29, tomo 17-A</t>
  </si>
  <si>
    <t>Desde PDVSA/Carbozulia, Ministerio de Energía y la Gobernación del Zulia se conjura la muerte de los ríos Guasare, Socuy y Maché y el desplazamiento de los pueblos wayuu aledaños (https://www.aporrea.org/ddhh/a179233.html)
Zulia: la burocracia de "Carbones del Guasare" desacata órdenes del Presidente Chávez (https://www.aporrea.org/actualidad/n213906.html)
Trabajadores del carbón amenazan con radicalizar protestas (http://www.laverdad.com/economia/8615-trabajadores-del-carbon-amenazan-con-radicalizar-protestas.html)
Paralizada la explotación de carbón en el Zulia (http://versionfinal.com.ve/politica-dinero/paralizada-la-explotacion-de-carbon-en-el-zulia/)</t>
  </si>
  <si>
    <t>Microjuris
www.carbozulia.com.ve
http://www.guasare.com/carbozulia/images/plan.pdf
http://www.saber.ula.ve/bitstream/123456789/24618/2/articulo45-2-3.pdf
http://www.guasare.com/guasare/guasare.html
https://transparencia.org.ve/project/epe-ii-estudio-sector-mineria/</t>
  </si>
  <si>
    <t>Estados Unidos, Inglaterra y Suráfrica</t>
  </si>
  <si>
    <t>Carbones del Suroeste, C.A. (CARBOSUROESTE)</t>
  </si>
  <si>
    <t>Realización de labores de exploración, prospección, explotación, transformación, industrialización, procesamiento, almacenamiento, transporte, distribución, comercialización y exportación del carbón mineral, así como de sus derivados y subproductos, con la obligación expresa de cumplir o hacer cumplir la conservación del equilibrio ecológico, el restablecimiento del ambiente a su estado natural</t>
  </si>
  <si>
    <t xml:space="preserve">Carbones del Suroeste, C.A. (CARBOSUROESTE), fue inscrita el 20-10-1948, inicialmente como Minas de Carbón de Lobatera, C.A.
En 1972 el Estado venezolano se reserva el derecho de exploración y explotación del carbón en todo el territorio nacional, transfiriendo la responsabilidad del desarrollo carbonífero a las Corporaciones Regionales que estaban adscritas a la Ministerio de Planificación, en el caso de CARBOSUROESTE se adscribe a CORPOANDES
En 1986, el 19 de septiembre por resolución de la Asamblea General de Accionistas, Minas de Carbones de Lobatera, C.A., cambió su denominación por la de Carbones del Sur Oeste C.A. "Carbosuroeste".
En el año 2013 era un ente adscrito a CORPOANDES quea  su vez reportaba a la Vicepresidencia de la República.
El 17 de marzo de 2017, en Gaceta N° 41.116, se precisa que junto a la Corporación Venezolana de Minería (CVM)  entrarán en el registro sus filiales: Empresa Nacional Aurífera, S.A. (ENA); Empresa de Producción Social Minera Nacional, C.A. (EPS Minera Nacional); Carbones del Zulia (CarboZulia) y empresas filiales; CVG Compañía General de Minería de Venezuela, C.A. (Minerven); CVG Técnica Minera, C.A. (CVG Tecmin); Carbones del Suroeste, C.A. Carbosuroeste) y Fosfatos del Suroeste, C.A. (Fosfasuroeste). </t>
  </si>
  <si>
    <t xml:space="preserve">Empresa operativa. Carbones del Suroeste, C. A., tiene los siguientes derechos
mineros otorgados y/o en trámite por el Ejecutivo Nacional: a) en el
yacimiento Lobatera, Municipio Lobatera: las concesiones CAZADERO 10
(solicitud de renovación) , CAZADERO 11, CAZADERO 12 (vigente), LA
VICTORIA (solicitud de otorgamiento) y otras zonas; b) en el yacimiento
Santo Domingo, Municipio Fernández Feo de Estado Táchira: las
concesiones LA COLORADA I, LA COLORADA II y LA COLORADA III; c) en
los municipios Junín, Bolívar y Libertad del Estado Táchira: las concesiones
CARBOSUROESTE I, CARBOSUROESTE II, CARBOSUROESTE III; d) en
la denominada Franja Nororiental, las concesiones (trámites) LAS
MESAS-RÍO ESCALANTE 1-18. </t>
  </si>
  <si>
    <t xml:space="preserve">Av. Universidad de Paramillo, Edif. Corpoandes </t>
  </si>
  <si>
    <t>San Cristóbal</t>
  </si>
  <si>
    <t>Asamblea de Accionistas, quien ejerce la suprema dirección de la compañía; la Junta Directiva que ejerce la dirección y administración, integrada por el Presidente y 4 directores principales con sus respectivos suplentes.
Tienen las siguientes Gerencias:  Gerencia General,  Gerenmcia de Administración, Finanzas y RRHH, Gerencia de Comercialización, Gerencia Técnica y Gerencia de Gestión Social</t>
  </si>
  <si>
    <t>El Capital Social estuvo conformado por 4.738.580 acciones con un valor nominal de Bs.F. 0,10 cada una, no convertible al portador, lo que representa un capital suscrito de Bs.F. 473,86 mil cuyo único accionista es la Corporación de los Andes (CORPOANDES)</t>
  </si>
  <si>
    <t>Gerente General: Alexander Astudillo</t>
  </si>
  <si>
    <t>Alexander Astudillo docente M.E, Ex-dirigente estudiantil ULA FormULA 60</t>
  </si>
  <si>
    <t>Corporación de los Andes (CORPOANDES), 100% de las acciones</t>
  </si>
  <si>
    <t>Registro Mercantil Primero de la Circunscripción Judicial del Estado Táchira, en fecha 31/08/2007, anotada bajo el Nº 6, tomo 22-A</t>
  </si>
  <si>
    <t>La Corpoandes de García Jarpa Vs servir al pueblo (1) (https://www.aporrea.org/contraloria/a24739.html)
Toma estatal de concesionaria Canevenca mantiene sin trabajo a mineros de Lobatera en Táchira (https://diariodelosandes.com/site/toma-estatal-de-concesionaria-canevenca-mantiene-sin-trabajo-a-mineros-de-lobatera-en-tachira/)</t>
  </si>
  <si>
    <t xml:space="preserve">
Microjuris
http://antesmineria.blogspot.com/2014/06/cronologia-de-la-actividad-minera-en.html
http://desarrollominero.gob.ve/2017/motor-mineria-se-consolida-con-grandes-avances-en-el-i-semestre-de-2017/
https://transparencia.org.ve/project/epe-ii-estudio-sector-mineria/</t>
  </si>
  <si>
    <t>Carbones del Zulia, S.A. (CARBOZULIA)</t>
  </si>
  <si>
    <t>MISIÓN
Administrar ágil, efectiva y eficientemente, las concesiones carboníferas que pertenezcan aCORPOZULIA, realizando operaciones industriales y comerciales necesarias para el óptimofuncionamiento de las asociaciones estratégicas en un marco de desarrollo sustentable,generando altos dividendos que faciliten su participación protagónica en la implantación delmodelo endógeno, en correspondencia con las leyes y el plan de la nación. (Según Plan Corporativo 2006 2012)</t>
  </si>
  <si>
    <t>El 24 de julio Carbozulia de 1978 fue creada como empresa filial de Corpozulia y el Fondo de Inversiones de Venezuela (FIV) para explorar, explotar, procesar y transformar el carbón de la Cuenca Carbonífera del Guasare., y el 4 de octubre del mismo año fue registrada.
En 1982, Carbozulia celebró un contrato con las empresas Fluor Mining &amp; Metals (FMM) de los Estados Unidos y Tecnoconsult (TC) de Venezuela para el diseño e instalaciones conexas de la mina Paso Diablo.
En  noviembre de 1987, Cabozulia realizó la primera explotación temprana, con el fin de dar a conocer el producto en los mercados internacionales
En 1986 Petróleos de Venezuela compró al Fondo de Inversiones de Venezuela todas sus acciones de Carbozulia por Bs. 77 millones y todas las de Corpozulia por Bs. 100 millones.
PDVSA constituyó la filial Carbozulia para encargarse de la explotación del carbón de la cuenca del Guasare, de 50 kilómetros de largo por 3 kilómetros de ancho y ubicada a 110 kilómetros al noroeste de Maracaibo. 
El 2 de febrero de 2004 el Ejecutivo Nacional transfiere nuevamente a CORPOZULIA las acciones mineras que tenía PDVSA.
En el Decreto N° 2.757 del 17 de marzo de 2017, se adscribe a CORPOZULIA  y sus filiales  al Ministerio del Poder Popular de Desarrollo Minero Ecológico.
En el Decreto extraordinario N° 6.382 del 15 de junio de 2018 se modifica la denominación del Ministerio del Poder Popular para Industrias Básicas, Estratégicas y Socialistas, por la de Ministerio del Poder Popular de Industrias y Producción Nacional, esta empresa aparece adscrita al Ministerio del Poder Popular de Industrias y Producción Nacional .
En Gaceta Oficial Nª 42.298 de fecha 17/01/2022, se modificó la adscripciòn de la Empresa Carbozulia, pasado del Ministerio del Poder Popular para Industrias Básicas, Estratégicas y Socialistas, al Ministerio del Poder Popular de Desarrollo Minero Ecológico.</t>
  </si>
  <si>
    <t>Empresa operativa. Posee tres empresas filiales Carbones del Guasare S.A., Carbones de la Goajira S.A., y Carbozulia International, Inc.</t>
  </si>
  <si>
    <t>Urb/Sector: 5 de Julio
Dirección: Av. 5 de Julio, Edif. Pdvsa, 5 de Julio, Maracaibo</t>
  </si>
  <si>
    <t>DIRECCIÓN SUPERIOR
 Asamblea de Accionistas
Junta Directiva
Presidencia
Coordinación GeneralCOORDINACIÓN DE AUDITORIA INTERNA
OFICINA DE ATENCIÓN CIUDADANA
COORDINACIÓN DE ASUNTOS JURÍDICOS
COORDINACIÓN DE PLANIFICACIÓN Y PRESUPUESTO
COORDINACIÓN DE GESTIÓN ADMINISTRATIVA
COORDINACIÓN TÉCNICA
COORDINACIÓN DE GESTIÓN COMERCIAL</t>
  </si>
  <si>
    <t>Registro Mercantil Primero de la Circunscripción Judicial del Estado Zulia, en fecha 24 de octubre de 1978, anotado en los Libros llevados por esa oficina bajo el N° 27, Tomo 23-A,</t>
  </si>
  <si>
    <t>Carbones del Guasare S.A.,  Carbones de la Goajira S.A. y Carbozulia International, Inc. son empresas filiales</t>
  </si>
  <si>
    <t>Empleados de Carbozulia reclaman pago (http://www.laverdad.com/economia/88852-empleados-de-carbozulia-reclaman-pago.html)
Empleados de Carbozulia protestan por reivindicaciones salariales (http://www.diariocontraste.com/2016/02/empleados-de-carbozulia-protestan-por-reivindicaciones-salariales-fotos/)
Desde PDVSA/Carbozulia, Ministerio de Energía y la Gobernación del Zulia se conjura la muerte de los ríos Guasare, Socuy y Maché y el desplazamiento de los pueblos wayuu aledaños (https://www.aporrea.org/ddhh/a179233.html)
Paralizada la explotación de carbón en el Zulia (http://versionfinal.com.ve/politica-dinero/paralizada-la-explotacion-de-carbon-en-el-zulia/)
Trabajadores de CarboZulia piden aumento salarial ( http://www.eluniversal.com/noticias/economia/trabajadores-carbozulia-piden-aumento-salarial_7396)
Una nueva dirección asume Carbozulia, la anterior debería ser investigada por lo menos  (http://www.noticiascandela.informe25.com/2017/06/una-nueva-direccion-asume-carbozulia-la.html)
Trabajadores de Carbozulia exigen que intervengan la empresa (https://noticialdia.com/2018/06/trabajadores-de-carbozulia-exigen-que-intervengan-la-empresa/)
Gobierno venezolano entrega explotación de Oro y Carbón a empresas Turcas de dudosa reputación (https://soberaniavenezuela.org/2019/09/19/gobierno-venezolano-entrega-explotacion-de-oro-y-carbon-a-empresas-turcas-de-dudosa-reputacion/)
MP investiga al presidente de Carbones del Zulia, Francisco Aguilera, por corrupción (https://www.lapatilla.com/2023/07/21/mp-investiga-al-presidente-de-carbones-del-zulia-francisco-aguilera-por-corrupcion/)
Removido presidente de Carbozulia por presunta corrupción (https://ultimasnoticias.com.ve/noticias/zulia/removido-presidente-de-carbozulia-por-presunta-corrupcion/)
Emiten alerta roja a quienes robaron más de $ 1 millón a Carbozulia (https://www.laverdad.com/laverdad2015/movil/sucesos/223121-emiten-alerta-roja-a-quienes-robaron-mas-de-1-millon-a-carbozulia)</t>
  </si>
  <si>
    <t>Microjuris
http://www.saber.ula.ve/bitstream/123456789/24618/2/articulo45-2-3.pdf
http://www.guasare.com/carbozulia/images/plan.pdf
www.carbozulia.com.ve/
https://transparencia.org.ve/project/epe-ii-estudio-sector-mineria/</t>
  </si>
  <si>
    <t>Carbozulia International, Inc</t>
  </si>
  <si>
    <t>Empresa filial de Carbozulia. Fundada en 2008, Carbozulia International Inc.  ubicada en Ciudad de Panamá, Panamá. 
El 17 de marzo de 2017, en Gaceta N° 41.116, se precisa que junto a la Corporación Venezolana de Minería (CVM)  entrarán en el registro sus filiales: Empresa Nacional Aurífera, S.A. (ENA); Empresa de Producción Social Minera Nacional, C.A. (EPS Minera Nacional); Carbones del Zulia (CarboZulia) y empresas filiales; CVG Compañía General de Minería de Venezuela, C.A. (Minerven); CVG Técnica Minera, C.A. (CVG Tecmin); Carbones del Suroeste, C.A. Carbosuroeste) y Fosfatos del Suroeste, C.A. (Fosfasuroeste). 
En el Decreto extraordinario N° 6.382 del 15 de junio de 2018 se modifica la denominación del Ministerio del Poder Popular para Industrias Básicas, Estratégicas y Socialistas, por la de Ministerio del Poder Popular de Industrias y Producción Nacional, esta empresa está adscrita al Ministerio del Poder Popular de Industrias y Producción Nacional que dirige Tareck El Aissaami, por ser filial de CARBOZULIA.</t>
  </si>
  <si>
    <t>Empresa operativa. Es una empresa filial de CARBOZULIA</t>
  </si>
  <si>
    <t>Robles y Robles
Panama City
Panama</t>
  </si>
  <si>
    <t xml:space="preserve">Presidente:  Francisco Javier Aguilera Castro, según Resolución Nº012 del 20 de julio de 2018 publicada en la Gaceta No.6.389
Directores principales:  Bertha Margarita Salas Perozo, Francisco Javier Aguilera Castro, Salvador Delli Comgni Thielen, Yubris Álvarez Hernández </t>
  </si>
  <si>
    <t>Status: Vigente
Incorporation Date: 16 July 2008 (over 9 years ago)
Company Type: SOCIEDAD ANONIMA
Jurisdiction: Panama
Registered Address: PROVINCIA PANAMÁ, Panamá
Agent Name
ROBLES Y ROBLESCompany Number: 625086
Native Company Number: 625086S</t>
  </si>
  <si>
    <t>CARBOZULIA es su propietaria</t>
  </si>
  <si>
    <t>Juicio a la noticia caiga quien caiga (https://angelmonagas.wordpress.com/2017/01/)
Una nueva dirección asume Carbozulia, la anterior debería ser investigada por lo menos (https://www.noticiascandela.informe25.com/2017/06/una-nueva-direccion-asume-carbozulia-la.html)</t>
  </si>
  <si>
    <r>
      <rPr>
        <sz val="12"/>
        <color theme="1"/>
        <rFont val="Calibri"/>
      </rPr>
      <t xml:space="preserve">Microjuris
www.carbozulia.com.ve/
https://opencorporates.com/companies/pa/625086/officers
</t>
    </r>
    <r>
      <rPr>
        <sz val="12"/>
        <color rgb="FF000000"/>
        <rFont val="Calibri"/>
      </rPr>
      <t>https://transparencia.org.ve/project/epe-ii-estudio-sector-mineria/</t>
    </r>
  </si>
  <si>
    <t xml:space="preserve">Carnes Venezuela, S.A. </t>
  </si>
  <si>
    <t>Cárnicos</t>
  </si>
  <si>
    <t>Misión
En Carnes Venezuela nos encargamos de proveer a la población venezolana de productos cárnicos de inmejorables calidad, a bajos precios, mediante su procesamiento, distribución y comercialización directa, a través de la red de centro de beneficio, desposte y expendios de carnes socialistas, en todo el territorio nacional y así contribuir a la sustentabilidad y desarrollo de Mercal
Visión
Queremos ser reconocidos en el ámbito - que bajo los preceptos del modelo socialista - garantice disponibilidad de productos cárnicos procesados con elevados estándares de calidad y los más avanzados sistemas tecnológicos y de gestión, a precios justos y con sentido de compromiso social, en armonía con el ambiente y enmarcado en los acuerdos de integración regionales establecidos por el  Estado Venezolano</t>
  </si>
  <si>
    <t>Procesamiento, distribución y comercialización directa de productos cárnicos.</t>
  </si>
  <si>
    <t>Carnes Venezuela, S.A. nació  en el año 2011, durante el gobierno de Hugo Chávez como parte de los esfuerzos para fomentar el acceso a precios justos de productos cárnicos a los sectores más necesitados.</t>
  </si>
  <si>
    <t>Empresa operativa. Es una empresa que forma parte de MERCAL.  Se desconoce su capacidad de producción actual</t>
  </si>
  <si>
    <t>Calle Las Piedritas, zona industrial de La Trinidad.  0500-6372251.  Tiene mataderos en varias regiones del pais. </t>
  </si>
  <si>
    <t>Ministerio del Poder Popular para la Alimentación
Mercal</t>
  </si>
  <si>
    <t>Corporación Única de Servicios Productivos y Alimentarios</t>
  </si>
  <si>
    <t>https://transparencia.org.ve/project/epe-ii-estudio-sector-agroalimentario/
http://www.mercal.gob.ve/wp-content/uploads/2015/08/carnes-venezuela-pagina-web.jpg</t>
  </si>
  <si>
    <t>C.E. Minerales de Venezuela, S.A.</t>
  </si>
  <si>
    <t>Alúmina electrofundida</t>
  </si>
  <si>
    <t xml:space="preserve">• Discos para esmerilar y cortar
• Lijas 
• Refractarios y Cerámica 
• Pulido con Chorro de Arena 
• Usos especializados, por ejemplo, protección contra
   desgaste </t>
  </si>
  <si>
    <t>C.E. Minerales de Venezuela S.A., es una empresa fundada en 1986 y establecida en Puerto Ordaz, Venezuela. Dedicada a la manufactura de Alúmina Electrofundida Blanca y Espinel, con una capacidad instalada 42.000mt y para la fecha tenía aproximadamente 200 empleados. Tritura y clasifica en diferentes granulometrías, para los mercados de refractarios, cerámicas, entre otros, de Venezuela y del Mundo.
Mediante la Resolución N° 8777 de fecha 29 de mayo de 2014 dictada por el Ministerio del Poder Popular para el Proceso Social de Trabajo, se ordena la ocupación de esta empresa.</t>
  </si>
  <si>
    <t>Av. Fuerzas Armadas, Puerto Ordaz 8050, Bolívar, Venezuela</t>
  </si>
  <si>
    <t>15/8/1986</t>
  </si>
  <si>
    <t>Resolución N° 8777</t>
  </si>
  <si>
    <t>Registro Mercantil de la Circunscripción Judicial del Distrito Federal y Estado Miranda, en fecha quince (15) de agosto de 1.986, anotada bajo el Nº 09, Tomo 45-A Segundo, siendo su última modificación mediante acta de asamblea celebrada el quince (15) de enero de 1998, registrada en fecha tres (03) de febrero de 1998, bajo el Nº 16, Tomo A, Nº 09, Folios del 112 al 116</t>
  </si>
  <si>
    <t>https://www.cinvicre.com/Afiliados/CINVICRE-CE-MINERALES.htm
Ocupacion-de-empresa-y-negativa-de-medida-cautelar.doc</t>
  </si>
  <si>
    <t>Cemento Andino C.A.</t>
  </si>
  <si>
    <t xml:space="preserve"> Cemento</t>
  </si>
  <si>
    <t>Cemento, concreto y agregados para la construcción</t>
  </si>
  <si>
    <t>Se crea en 1976 para atender el défi cit de cemento de la región andina (que consumía el 20% de la producción nacional de cemento), a partir de 45% de capital aportado por la Corporación Venezolana de Fomento (CVF). Su planta fue construida por la empresa suiza Cementia Engeneering and Consulting Ltd. La construcción de la planta se inició en 1980. Inició actividades de producción en 1982. Originalmente fue de capital mixto: 39% del Estado y 61% del sector privado. En 1994 pasa su propiedad en su totalidad al Estado venezolano.  En 1998, mediante un proceso de privatización convocado por el Estado (Fondo de Inversiones de Venezuela, FIV), es adquirida por el grupo Argos, Cementos del Caribe (colombiano),
denominándose Corporación de Cemento Andino C.A. En 2006 pasa provisionalmente a manos de sus fundadores (61%) y al Estado (39%) por un litigio judicial.
En 2007 es expropiada y pasa en su totalidad al Estado venezolano durante la gestión del Presidente Hugo Chávez. A partir del año 2009 forma parte de la Corporación Socialista de Cemento. 
Cuando se expropian las empresas cementeras, todas las empresa de ese sector son adscritas al: Ministerio de Obras Publicas y Vivienda (2008); más tarde pasan al Ministerio de Industrias Básicas y Minería (2009); poco tiempo después se transﬁeren al Ministerio para la Ciencia, la Tecnología y las Industrias Intermedias (2010), Del cual pasarán al Ministerio de Industrias (2011), en donde quedarán hasta que en se crea el Ministerio de Industrias Básidas, Socialistas y Estratégicas (junio, 2016), y unos meses después pasarán a estar adscritas al Ministerio de Hábitat y Vivienda (noviembre, 2016).En sólo ocho años las industrias cementeras pasaron por siete organismos de adscripción diferentes.
En el Decreto extraordinario N° 6.382 del 15 de junio de 2018 se modifica la denominación del Ministerio del Poder Popular para Industrias Básicas, Estratégicas y Socialistas, por la de Ministerio del Poder Popular de Industrias y Producción Nacional, esta empresa aparece adscrita al Ministerio del Poder Popular de Industrias y Producción Nacional .</t>
  </si>
  <si>
    <t xml:space="preserve">Empresa operativa. </t>
  </si>
  <si>
    <t xml:space="preserve"> Av. Las Llanadas De Monay, Sector Monay, Monay, Trujillo.</t>
  </si>
  <si>
    <t>https://transparencia.org.ve/wp-content/uploads/2017/09/Empresas-propiedad-del-estado-Cemento.pdf</t>
  </si>
  <si>
    <t xml:space="preserve">Cemento </t>
  </si>
  <si>
    <t xml:space="preserve">Fabricación de cemento </t>
  </si>
  <si>
    <t>Sector Barranco Amarillo en el  Complejo Industrial Valeroso Peña del municipio Peña</t>
  </si>
  <si>
    <t>https://abp.gob.ve/un-90-de-avance-presente-la-planta-de-cementos-yaracuy-de-barranco-amarillo/</t>
  </si>
  <si>
    <t xml:space="preserve">Central Azucarero Cariaco, C.A. </t>
  </si>
  <si>
    <t xml:space="preserve">Producción de azúcar </t>
  </si>
  <si>
    <t>El Central Cariaco se construyó en los años 70 por el gobierno venezolano,  y lo operó hasta el año 1989,cuando fue privatizado; pasando al poder de la empresa Cirigliano hasta 1993  y luego a la Corporación CORSERAGRO SA., quien la administró durante los años1994 y 2009. Bajo esta última administración, el Central Cariaco presentó en los últimos años, problemas de índole organizacional y administrativo que  conllevan asu intervención por parte del Estado quien para el año 2009 la constituye como Empresa de Producción Social.  Este central fue expropiado mediante el decreto No. 6686, Gaceta Oficial No.39.168 del 29 de abril de 2009.  </t>
  </si>
  <si>
    <t>Empresa operativa. Según nota de Armando Info, el Central Azucarero de Cariaco fue entregado a la gobernación del estado Sucre, y la gobernación de Sucre tiene la potestad de establecer alianzas con el sector privado. En reporte del Diario Últimas Noticias el presidente de CorpoSucre se refiere a alianzas con empresas para la reactivación de la Planta de Cariaco y también la de Planta de Sucre.  La empresa El Maizal C.A., es la aliada, tiene sede en el estado Guárico, propiedad de Luis Malaspina Manuit y Ruby Carolina Bustillos
Ver ALIADOS PRIVADOS en control de empresas estatales (https://transparenciave.org/wp-content/uploads/2021/12/Aliados-privados-en-control-de-empresas-estatales-1.pdf)</t>
  </si>
  <si>
    <t>Entre municipios Montes y Ribero del estado Sucre.</t>
  </si>
  <si>
    <t>1970-1974</t>
  </si>
  <si>
    <t>Montes y Ribero</t>
  </si>
  <si>
    <t>Gobernación de Sucre</t>
  </si>
  <si>
    <t>La resolución fue publicada  en Gaceta Oficial número 40.843., indica que Faiez Kassen Castillo  dirigirá la intervención de las filiales de CVA Azúcar: Complejo Agroindustrial Azucarero Cojedes, C.A. y Complejo Agroindustrial Azucarero Monagas, C.A.
Además, tendrá el control sobre las compañías Azucarera Pío Tamayo, C.A., Complejo Agroindustrial Azucarero Ezequiel Zamora, S.A., Central Azucarero Sucre, C.A. y Central Azucarero Trujillo; así como las empresas que, una vez culminada su expropiación, estarán adscritas a CVA Azúcar: Industria Azucarera Santa Clara, C.A., Industria Azucarera Santa Elena, C.A., Central Azucarero del Táchira, C.A., Complejo Agroindustrial Azucarero Venezuela.
FAIEZ  KASSEN, Presidente Junta Interventora,Liquidadora y Supresora de CVA AZÚCAR S.A, correo fke93@yahoo.es
JUAN PABLO BARRIOS, Gerente General, correo gg.cvaazucar@gmail.com
HECTOR ZAMBRANO, Puesto de Comando Nacional, correo jl.cvaazucar@gmail.com
JUAN  TORREALBA, Gerente de Planificación y Presupuesto, correo gcia.presupuesto.cvaazucar@gmail.com
NAHUN MENDEZ, Gerente de Administración y Finanzas, correo damarys.leon22@yahoo.com
EMILY BULLONES, Gerente de Consultoria Jurídica, correo consultoriajuridica@gmail.com
RONALD SOLE, Gerente de Logística y Transporte, correo logisticatym2016@gmail.com
CARLOS CRESPO, Gerente de Recursos Humanos, correo dptorrhh.cvaa@gmail.com
FEDOR BARBECIA, Gerente de Atención al Soberano, correo elvis_ely_@hotmail.com
JOSÉ A. CARABALI, Gerente de Relaciones Institucionales, correo comunicaciones.cvaazucar@.com
JAVIER SUAREZ, Gerente de Sistemas y Tecnologías de la Información, correo coord.informatica.cvaazucar@gmail.com
MIGUEL COLMENAREZ, Gerente de Industria y Operaciones, correo ctomey05@gmail.com
OLDANI OCHOA, Gerente Agrícola, correo ga.cvaazucar@gmail.com
ANA GIL, Gerente de Comercialización, correo cvaazucar.comercializacion@gmail.co</t>
  </si>
  <si>
    <t>Faiez Kassen Castillo ha ocupado otros cargos dentro del poder ejecutivo. En 2012, fue nombrado viceministro de Economía Agrícola.</t>
  </si>
  <si>
    <t>Pueblo en pie de lucha: trabajador despedido de central azucarera de Sucre denuncia corrupción (https://www.laiguana.tv/articulos/8153-corrupcion-central-azucarera-sucre-trabajador-denuncia/)
Continúan atropellos en los centrales de CVA Azúcar (https://prensapcv.wordpress.com/2014/03/22/continuan-atropellos-en-los-centrales-de-cva-azucar/)
ALIADOS PRIVADOS en control de empresas estatales (https://transparenciave.org/wp-content/uploads/2021/12/Aliados-privados-en-control-de-empresas-estatales-1.pdf)</t>
  </si>
  <si>
    <r>
      <rPr>
        <sz val="12"/>
        <color theme="1"/>
        <rFont val="Calibri"/>
      </rPr>
      <t xml:space="preserve">https://transparencia.org.ve/wp-content/uploads/2017/09/Informe-dise%C3%B1ado-azu%CC%81car.pdf
https://transparencia.org.ve/project/epe-ii-estudio-sector-agroalimentario/ 
https://armando.info/la-gestion-privada-de-amigotes-del-gobierno-no-hizo-la-diferencia-en-los-centrales-azucareros/
</t>
    </r>
    <r>
      <rPr>
        <sz val="12"/>
        <color theme="1"/>
        <rFont val="Calibri"/>
      </rPr>
      <t>https://transparencia.org.ve/wp-content/uploads/2021/12/Aliados-privados-en-control-de-empresas-estatales-1.pdf</t>
    </r>
  </si>
  <si>
    <t>Central Azucarero del Táchira, S.A.</t>
  </si>
  <si>
    <t xml:space="preserve">Producción, procesamiento, transporte, almacenamiento y venta de productos y subproductos derivados de Azucar. </t>
  </si>
  <si>
    <t xml:space="preserve">El Central Azucarero del Táchira, CAZTA C.A., antiguo Central Azucarero Ureña C.A., fue diseñado y construido por la compañía francesa FIVES-LILLE para la Corporación Venezolana de Fomento (CVF), en 1954. Su capacidad inicial de molienda fue de 700 ton/dia, posteriormente se amplió la capacidad a 2.000 ton./dia. En los años 90, el Fondo de Inversiones de Venezuela FIV emprendió el proceso de privatización. El 25 de febrero de 1994 se firma el contrato de compraventa  con la Sociedad de Comercialización Internacional de Azúcares y Mieles S.A., CIAMSA, que contempla una el 60% para el inversionista privado, 20% para trabajadores y 20% para cañicultores. El 2 de Marzo de 1994 se da inicio a la operación de CAZTA C.A. En octubre de 2010, el gobierno nacional decretó su expropiación, alegandose que la junta directiva de la empresa, venezolana, con capital colombiano, habia decretado  "cierre técnico"  por falta de materia prima.   En febrero de 2014, se denunció que la empresa "cerrará sus puertas".  En 2016,  el Alcalde del municipio Ureña reconoció que no volverá a operar.
La empresa CAZTA, C.A. antes de ser expropiada pertenecía a una empresa de capital colombiano.  </t>
  </si>
  <si>
    <t xml:space="preserve">Empresa no operativa </t>
  </si>
  <si>
    <t>Vía San Antonio, N°.9-493, Ca.3, Ureña</t>
  </si>
  <si>
    <t>Pedro María Ureña</t>
  </si>
  <si>
    <t>Ministerio del Poder Popular para la Agricultura Productiva y Tierras
Corporación de Desarrollo Agrícola, S.A. CODEAGRO </t>
  </si>
  <si>
    <t>El central está no operativo, debido a multiples problemas en el central, económicos y laborales, atribuidos a la mala gestión del  general Wilfredo Silva,  que incluyen:  arbitrariedad gerencial, falta de materia prima, falta de repuestos, incumplimiento con compromisos laborales, deuda acumulada con productores colombianos,  falta de recursos económicos para poder realizar las inversiones necesarias y el mantenimiento.     
Continúan atropellos en las Centrales de CVA Azúcar (www.aporrea.org/actualidad/n247676.html)
Central azucarera del Táchira se reactivará con presidiario (https://www.laopinion.com.co/frontera/central-azucarera-del-tachira-se-reactivara-con-presidiarios)</t>
  </si>
  <si>
    <t>https://transparencia.org.ve/wp-content/uploads/2017/09/Informe-dise%C3%B1ado-azu%CC%81car.pdf
Microjuris
 aporrea.org/actualidad/n247676.html
https://transparencia.org.ve/project/epe-ii-estudio-sector-agroalimentario/</t>
  </si>
  <si>
    <t>Central Azucarero Pío Tamayo, C.A.</t>
  </si>
  <si>
    <t>Producción, procesamiento, transporte, almacenamiento y venta de azucar y derivados</t>
  </si>
  <si>
    <t>La construccion del central azucarero de El Tocuyo, a cargo de un grupo privado venezolano, se inició en noviembre de 1952 y entró en operaciones en 1954.   A finales de los años 70, la empresa pasa a ser administrada por la 
C.V.F.  En 1980 pasa a manos de CENAZUCA y se mantiene bajo esta administración hasta el año 1991. El 23 de Diciembre de 1991, mediante un acto de licitación, la empresa pasa a manos de un consorcio panameño y pasa a llamarse Azucarera Tocuyo, S.A. Este consorcio panameño administra la empresa hasta el año 1995, luego en 1996 la vende a un grupo de empresarios venezolanos representados por Francisco Lozada y Carlos Sequera Yépez, quienes no logran mantener a la empresa declarándola en quiebra a finales de 1999. El 21 de marzo de 2001 nace Azucarera Pio Tamayo, como proyecto bandera del gobierno de Hugo Chavez con el asesoramiento de técnicos cubanos, en el marco del convenio entre Cuba y Venezuela.  El central estuvo no operativo durante 2015 y 2016,  años durante los cuales se ejecutaron inversiones para recuperarlo.  En 2017, se reanudó la producción, </t>
  </si>
  <si>
    <t>Empresa operativa. En octubre de 2020 se entrega bajo la figura de alianza estratégica al consorcio VEINCA, según Armando.info. negociación avalada por Wilmar Castro Soteldo. En diciembre ocurrieron despidos masivos y en marzo de 2021 varios empleados salieron a protestar por las decisiones laborales. 
El Consorcio Veinca es propiedad de Edwuard Gudiño y Yorjuaniris Ojeda, quienes también han sido beneficiados con la gestión de silos, plantas trilladoras, hatos y proveedores de carne de la Corporación Venezolana de Guayana.
Ver ALIADOS PRIVADOS en control de empresas estatales (https://transparenciave.org/wp-content/uploads/2021/12/Aliados-privados-en-control-de-empresas-estatales-1.pdf)</t>
  </si>
  <si>
    <t>Sector Valvanera, av. José Trinidad Morán, El Tocuyo.  0253 6635146</t>
  </si>
  <si>
    <t>Morán</t>
  </si>
  <si>
    <t xml:space="preserve">Jornadas de Mercal </t>
  </si>
  <si>
    <t>Los trabajadores denunciaron en reiteradas oportunidades, que nunca participaron en la gestion del Central, a pesar de ser accionistas del 25%.  En 2010, el gobierno adquirió las acciones asignadas a los productores de caña y a los trabajadores. En 2015, mas de 800 trabajadores fueron despedidos.   A finales de 2016 y 2017, el central ha sido reactivado, aunque persisten los problemas de funcionamiento.                                         
El futuro incierto del Central Tocuyo hoy Azucarera Pio Tamayo (aporrea.org/contraloria/a214964.html)
CAOS POR SUPUESTA PRIVATIZACIÓN DEL CENTRAL AZUCARERO PÍO TAMAYO  (https://www.laprensalara.com.ve/nota/24396/2020/11/caos-por-supuesta-privatizacion-del-central-azucarero-pio-tamayo)
La revolución entregó esta planta mediante un proceso muy poco refinado (https://armando.info/Reportajes/Details/la-revolucion-entrego-esta-planta-mediante-un-proceso-muy-poco-refinado)
SOLIDARIDAD CON LOS TRABAJADORES DE LA AZUCARERA PÍO TAMAYO (https://prensapcv.wordpress.com/2020/12/24/solidaridad-con-los-trabajadores-de-la-azucarera-pio-tamayo/)
Denuncian despido injustificado de 500 trabajadores del Central Azucarero Pio Tamayo en Lara (https://www.eluniversal.com/venezuela/85331/denuncian-despido-injustificado-de-500-trabajadores-del-central-azucarero-pio-tamayo-en-lara)
ALIADOS PRIVADOS en control de empresas estatales (https://transparenciave.org/wp-content/uploads/2021/12/Aliados-privados-en-control-de-empresas-estatales-1.pdf)</t>
  </si>
  <si>
    <t>https://transparencia.org.ve/wp-content/uploads/2017/09/Informe-dise%C3%B1ado-azu%CC%81car.pdf
Microjuris
https://transparencia.org.ve/project/epe-ii-estudio-sector-agroalimentario/
https://talcualdigital.com/a-la-calladita-el-chavismo-reprivatiza-empresas-que-expropio-y-llevo-al-colapso/
https://armando.info/la-revolucion-entrego-esta-planta-mediante-un-proceso-muy-poco-refinado/
https://armando.info/Reportajes/Details/el-matrimonio-bendecido-por-castro-soteldo-tiene-de-todo
https://transparencia.org.ve/wp-content/uploads/2021/12/Aliados-privados-en-control-de-empresas-estatales-1.pdf</t>
  </si>
  <si>
    <t>Central Azucarero Sucre, C.A.</t>
  </si>
  <si>
    <t>Producción, transporte, almacenamiento y distribución de azucar y productos derivados</t>
  </si>
  <si>
    <t>El Central Azucarero Sucre inicio su producción en 1955.  En 2008, el central fue expropiado por el gobierno de Hugo Chávez, a través de la Corporación Venezolana Agraria CVA Azucar, debido a que se encontraba paralizado.  Estuvo en proceso de recuperación a partir de entonces. El ingenio reinició sus operaciones en marzo del 2008 con la caña de azucar producidas por  más de 400 productores del Valle de Cumanacoa, municipio Montes; Cariaco (Ribero), y del estado Monagas.</t>
  </si>
  <si>
    <t>Empresa operativa. Según nota de Armando.info, la empresa fue cedida a la gobernación del estado Sucre en junio del año 2020. En el documento se abre la posibilidad de que la gobernación establezca alianzas. Nota del Diario Últimas Noticias de noviembre de 2020 muestra la declaración del presidente de CorpoSucre, respecto a que las dos plantas azucareras recibidas (Cariaco y Sucre) se pondrían a funcionar en alianza con empresas. La Central Sucre fue entregada a la empresa Tecnoagro, cuyo presidente en Juan Rodriguez Araque
Ver ALIADOS PRIVADOS en control de empresas estatales (https://transparenciave.org/wp-content/uploads/2021/12/Aliados-privados-en-control-de-empresas-estatales-1.pdf)</t>
  </si>
  <si>
    <t xml:space="preserve">Calle La Florida, via San Lorenzo, Cumanacoa.  </t>
  </si>
  <si>
    <t>Montes</t>
  </si>
  <si>
    <t>Gobernación de Sucrey CorpoSucre</t>
  </si>
  <si>
    <t>Jornadas de Mercal</t>
  </si>
  <si>
    <t>La empresa ha tenido problemas operativos, por la falta de materia prima y de repuestos
CORRUPCIÓN: Militarizaron central azucarero Cumanacoa por irregularidades (https://www.reportero24.com/2012/11/09/corrupcion-militarizaron-central-azucarero-cumanacoa-por-irregularidades/)
ALIADOS PRIVADOS en control de empresas estatales (https://transparenciave.org/wp-content/uploads/2021/12/Aliados-privados-en-control-de-empresas-estatales-1.pdf)</t>
  </si>
  <si>
    <t>https://transparencia.org.ve/wp-content/uploads/2017/09/Informe-dise%C3%B1ado-azu%CC%81car.pdf
https://transparencia.org.ve/project/epe-ii-estudio-sector-agroalimentario/     
https://armando.info/Reportajes/Details/5739      
https://transparencia.org.ve/wp-content/uploads/2021/12/Aliados-privados-en-control-de-empresas-estatales-1.pdf</t>
  </si>
  <si>
    <t>Central Azucarero Trujillo, C.A.</t>
  </si>
  <si>
    <t>En febrero de 1954 comienza a funcionar el Central Azucarero de Motatán, empresa `privada nacional.  Durante los años 70 y 80 la empresa  tuvo importantes problemas operativos y finalmente a principios de los años 90, dejó de operar. Permaneció no operativa cerca de diez años.   En Febrero del año 2001 se inician los estudios y proyectos para su reactivación, a cargo de sus propietarios privados.  En septiembre de 2006, el presidente Hugo Chávez anunció la expropiación de la Central de Motatá;   con el argumento de acabar con las huelgas de más de 200 trabajadores que reclamaban derechos laborales a los propietarios.  Con la expropiación del central, los problemas operativos y de falta de capital no cesaron.  Se calcula que por el central pasaron un total de 13 gerentes, y ninguno pudo resolver los serios problemas de falta de recursos para modernizar las instalaciones.  En 2016,  la CVC Azucar S.A,  intervino la empresa. . </t>
  </si>
  <si>
    <t>Vía Agua Viva, final Avenida Bolívar, municipio Motatán estado Trujillo</t>
  </si>
  <si>
    <t>Motatán</t>
  </si>
  <si>
    <t>Ministerio del Poder Popular para la Agricultura y Tierras</t>
  </si>
  <si>
    <t>Los centrales azucareros han estado durante el gobierno de Hugo Chávez bajo el escrutinio de los medios de comunicación, por las dificultades operativas, las denuncias de corrupcion y la incapacidad para gerenciar estas empresas.
Impacto ambiental del Central Azucarero Trujillo, S.A en la población del Municipio Motatán, Estado Trujillo (https://www.redalyc.org/jatsRepo/5530/553056570007/html/index.html)
Continúan atropellos en las Centrales de CVA Azúcar (www.aporrea.org/actualidad/n247676.html)</t>
  </si>
  <si>
    <r>
      <rPr>
        <sz val="12"/>
        <color rgb="FF000000"/>
        <rFont val="Calibri"/>
      </rPr>
      <t>https://transparencia.org.ve/wp-content/uploads/2017/09/Informe-dise%C3%B1ado-azu%CC%81car.pdf
https://transparencia.org.ve/project/epe-ii-estudio-sector-agroalimentario/</t>
    </r>
  </si>
  <si>
    <t>Central Batalla de Araure, C.A. (antes Central Río Guanare)</t>
  </si>
  <si>
    <t>PDVSA Agrícola, filial del agro de Petróleos de Venezuela Socialista, inauguró la zafra 2014 en Central Azucarero Guanare, en el estado Portuguesa.</t>
  </si>
  <si>
    <t>Empresa operativa
El gobernador del estado Portuguesa, Rafael Calles, estableció una alianza estratégica con la empresa Inversiones Aliceole, C.A., para la operación de este central azucarero.Inversiones Aliceole es propiedad de Luis Moreno, exgerente de Lásteos Los Andes.
Ver ALIADOS PRIVADOS en control de empresas estatales (https://transparenciave.org/wp-content/uploads/2021/12/Aliados-privados-en-control-de-empresas-estatales-1.pdf)</t>
  </si>
  <si>
    <t>Troncal 1/Carretera 1 y Autopista Gral. José Antonio Páez</t>
  </si>
  <si>
    <t>Registro Mercantil Segundo de la Circunscripción Judicial del Distrito Federal y Estado Miranda en fecha 22/07/88, bajo el Nº 39, Tomo 33-A Segundo</t>
  </si>
  <si>
    <t>(Portuguesa) Pdvsa Agrícola deja el central azucarero Río Guanare con tres moliendas retrasadas  (https://www.noticiascandela.informe25.com/2017/02/portuguesa-pdvsa-agricola-deja-el.html)
Cañicultores protestaron a las puertas del Central “Batalla de Araure” (https://portuguesaaldia.com/canicultores-portuguesa/)
La gestión privada de amigotes del gobierno no hizo la diferencia en los centrales azucareros (https://armando.info/la-gestion-privada-de-amigotes-del-gobierno-no-hizo-la-diferencia-en-los-centrales-azucareros/)
ALIADOS PRIVADOS en control de empresas estatales (https://transparenciave.org/wp-content/uploads/2021/12/Aliados-privados-en-control-de-empresas-estatales-1.pdf)</t>
  </si>
  <si>
    <t>Centro Cívico San Cristóbal C.A.</t>
  </si>
  <si>
    <t>Urbanismo</t>
  </si>
  <si>
    <t>Misión
Una organización que interpretando las necesidades y aspiraciones del ciudadano cristobalense, defina y gestione con él, el proyecto de ciudad posible, para que asumiendo los cambios que se han producido y se prospectan sucederán, genere propuestas, que se derivan de estos cambios, para construir compartidamente (Estado – sociedad) herramientas de gestión que procuren anticiparse a esos mismos cambios, estableciendo condiciones propicias para el establecimiento de actividades dirigidas a promover el desarrollo endógeno, el mejoramiento de la calidad de vida y el desarrollo humano
Tiene como principal objetivo la planificación urbanística de la ciudad de San Cristóbal y su área metropolitana.</t>
  </si>
  <si>
    <t>Planificación urbana</t>
  </si>
  <si>
    <t xml:space="preserve">La Compañía Anónima Centro Cívico San Cristóbal fue constituida el 19 de Mayo de 1978.
La primera etapa del Centro Cívico fue inaugurada el 31 de marzo de 1986, con un proyecto de modernización del casco central de la ciudad de San Cristóbal, como lo llamaron las autoridades municipales de la época, comenzó  con la inauguración de las dos torres del Centro Cívico. La empresa contaba con tres accionistas distribuidos en un capital accionario  de Bs.   Tres millones (3.000.000) los siguientes accionistas: Instituto Nacional de la Vivienda INAVI (1.000 acciones), Fundación para el desarrollo del estado Táchira, Fundación para el Desarrollo del estado Táchira FUNDATACHIRA (1.000 acciones),  y el Consejo Municipal de San Cristóbal (1.000 acciones).
El Decreto Presidencial N° 1.251, ordena el cambio de adscripción de las Corporaciones de Desarrollo de las Regiones Central (Corpocentro), Los Llanos (Corpollanos), Los Andes (Corpoandes), Zulia (Corpozulia), la Corporación de Desarrollo Jacinto Lara (Corpolara), de La Cuenca del Río Tuy “Francisco de Miranda S.A” (Corpomiranda) y la Corporación Especial para el Desarrollo Integral del estado Amazonas (Corpoamazonas), además de la Fundación para el Desarrollo de la Región Occidental (Fudeco). Estos entes descentralizados estaban adscritos a la Vicepresidencia Ejecutiva de la República Bolivariana de Venezuela. El decreto fue publicado en la Gaceta Oficial N° 40.498 de fecha 16 de septiembre que circuló este miércoles.
El  Centro Cívico San Cristóbal C.A. está adscrito a la Corporación de Desarrollo de las Región de Los Andes (Corpoandes).
</t>
  </si>
  <si>
    <t>Empresa operativa. Su plataforma jurídica le permite funcionar como un ente planificador. La empresa desarrolla proyectos que, previo a los correspondientes análisis por parte de los Organismos Ejecutivos Regionales y Nacionales de la materia, deben ser incluidos en los planes de la nación para su efectiva ejecución.</t>
  </si>
  <si>
    <t>Edificio Centro Cívico, Plataforma 1, Oficina A-1, Séptima Avenida, San Cristóbal, estado Táchira.</t>
  </si>
  <si>
    <t>Hasta el año 2013 era así: 
Junta de Accionistas
Junta Directiva
Comité de Desarrollo
Presidencia
Gerencia General
Sala Jurídica
Sala de Proyectos de Desarrollo Urbano y Gestión Urbano Ambiental
Sala de Administración y Contabilidad
Sala de Sistemas y Talento Humano Humano
Sala  de Relaciones Inter-Instutucionales</t>
  </si>
  <si>
    <t xml:space="preserve">Presidente: Julio Morantes Carrasco. Rep. Jurídico Hugo Garmendia
</t>
  </si>
  <si>
    <t>Registro Mercantil primero de la Circunscripción Judicial del Estado Táchira, en fecha 19 de mayo de 1978, anotada bajo el Nº 21, tomo 5-A</t>
  </si>
  <si>
    <t>Ministerio del Poder Popular de Planificación 
CORPOANDES</t>
  </si>
  <si>
    <t>Forma parte de CORPOANDES</t>
  </si>
  <si>
    <t>Misión Árbol</t>
  </si>
  <si>
    <t>Denuncian abandono de la Fuente del Centro Cívico de San Cristóbal ( http://diariodelosandes.com/site/denuncian-abandono-la-fuente-del-centro-civico-san-cristobal.html)</t>
  </si>
  <si>
    <t>http://centrocivico-sc.org.ve/</t>
  </si>
  <si>
    <t>Procesamiento de Pescado</t>
  </si>
  <si>
    <t>Brión</t>
  </si>
  <si>
    <t>Centro de Almacenes Congelados, C.A. (CEALCO)</t>
  </si>
  <si>
    <t>Almacenamiento de alimentos</t>
  </si>
  <si>
    <t>Almacenamiento de alimentos en congelado y frio</t>
  </si>
  <si>
    <t>Almacenamiento en frío</t>
  </si>
  <si>
    <t>Esta empresa fue expropiada. Es una empresa de operación logística que posee y opera las 3 mayores instalaciones de almacenes públicos congelados, refrigerados y secos en Venezuela, orientada a ofrecer soluciones logísticas integrales dando respuesta a necesidades presentes en las diferentes etapas de la cadena de suministro que las empresas requieran
Esta empresa, con tres instalaciones para almacenamiento congelados y en frio, en Cagua (2) y en (1)  Valencia, fue fundada en 1976. En marzo de 2008, el Centro de Almacenes Congelados es adquirido por Pdval, como filial de PDVSA y es el 28 de marzo de 2014 que Cealco pasa a ser un ente adscrito directamente del Ministerio del Poder Popular para la Alimentación.   
En 1976 fue fundado el primer almacén de Cealco. Actualmente es la Sede Principal. Ubicada en la Av. Gran Mariscal de Ayacucho parcela N° 1, Zona Industrial Corinsa, Cagua Edo Aragua. En el año de 1998 adquiere su segundo almacén. Ubicado en la Urbanización Industrial el Recreo Calle A-parcela I-17 Valencia, Edo. Carabobo.
A finales del año 2000, entra en funcionamiento el almacén de División Refrigerada. Ubicado en Zona Industrial Las Vegas, carretera nacional Cagua -Villa de Cura cruce con calle 5 de Julio, Cagua – Edo. Aragua.
A partir de marzo de 2008, el Centro de Almacenes Congelados es adquirido por Pdval, quien para ese momento actuaba como filial de PDVSA y es el 28 de marzo de 2014 que Cealco pasa a ser un ente adscrito directamente del Ministerio del Poder Popular para la Alimentación.
Actualmente, Cealco continúa como empresa de operación logística que posee y opera las tres mayores instalaciones de almacenes públicos congelados, refrigerados y secos en Venezuela, ubicadas en Cagua y Valencia.</t>
  </si>
  <si>
    <t>Empresa operativa. Se desconoce su capacidad de prestacion de servicios actual</t>
  </si>
  <si>
    <t>CEALCO tiene su sede principal en la Av. Gran Mariscal de Ayacucho, parcela N° 1, Zona Industrial Corinsa, en Cagua,  Aragua. El almacén de la División Refrigerada se encuentra ubicado en la Zona Industrial Las Vegas, carretera nacional Cagua -Villa de Cura cruce con calle 5 de Julio, en Cagua.  En Valencia, el almacén está ubicado en la Urbanización Industrial el Recreo Calle A-parcela I-17, Edo. Carabobo.</t>
  </si>
  <si>
    <t>Sucre
Valencia</t>
  </si>
  <si>
    <t>Registro Mercantil Primero de la Circunscripción Judicial del Distrito Capital y Estado Bolivariano de Miranda, en fecha 17 de diciembre de 2009, bajo el número 7, Tomo 283-A, cunado fue adquirida por PDVAL</t>
  </si>
  <si>
    <t xml:space="preserve">Ministerio del Poder Popular para la Alimentación
Corporación Venezolana de Alimentos (CVAL) </t>
  </si>
  <si>
    <t>Las verdades de Pdval (http://www.analitica.com/economia/las-verdades-de-pdval/)
Trabajadores de Cealco rechazan despidos de plantas de Cagua y Valencia (http://elestimulo.com/elinteres/trabajadores-de-cealco-rechazan-despidos-de-plantas-de-cagua-y-valencia/)
US$ 2.200 millones para importar alimentos manejaba PDVAL (https://agronotas.wordpress.com/2011/01/08/us-2-200-millones-para-importar-alimentos-manejaba-pdval/)
(VIDEO) De los Abastos Bicentenarios de Chávez a los CLAP colombianos (https://www.aporrea.org/contraloria/n319298.html)</t>
  </si>
  <si>
    <t>http://www.analitica.com/economia/las-verdades-de-pdval/
http://www.minpal.gob.ve/?page_id=2109
https://poderopediave.org/persona/marco-antonio-castro-pacheco/
La Fuerza Armada venezolana tiene luz propia en la corrupción (https://transparencia.org.ve/wp-content/uploads/2018/06/La-Fuerza-Armada-Venezolana-tiene-luz-propia-en-la-corrupci%C3%B3n.pdf)
https://transparencia.org.ve/wp-content/uploads/2020/10/Los-militares-y-su-rol-en-las-Empresas-Propiedad-del-Estado.pdf
https://transparencia.org.ve/wp-content/uploads/2020/07/III-PODER-MILITAR-CRIMEN-Y-CORRUPCIOON.pdf
https://transparencia.org.ve/project/epe-ii-estudio-sector-agroalimentario/</t>
  </si>
  <si>
    <t>Centro de Producción de Rines de Aluminio, C.A. (RIALCA)</t>
  </si>
  <si>
    <t>Misión año 2014:
Producir, transformar y distribuir productos en aluminio, bajo criterios de sustentabilidad , excelencia de manufactura, haciendo uso eficiente de los recursos y la distribución de los excedentes, generando bienestar a los trabajadores y las comunidades, así como garantizando el suministro de materia prima al sector transformador automotriz nacional, fomentando la diversificación productiva con mayor valor agregado, fortaleciendo así el desarrollo endógeno y la economía popular apegados a los principios de la nueva sociedad socialista.</t>
  </si>
  <si>
    <t>Rines de aluminio</t>
  </si>
  <si>
    <t xml:space="preserve">Rualca fue  fundada el 7 de noviembre de 1986,  era una empresa fabricante de Ruedas de Aluminio propiedad de las empresas Alcoa Internacional (41%), Corporación Venezolana de Guayana (CVG) (23%), Grupo RIMCAR (23%) y General Motors (13%). Ubicada en la ciudad de Valencia, Estado Carabobo, con una capacidad de producción  1.500.000 ruedas de aleación de aluminio (A326.2) al año destinadas casi en su totalidad (95%) al mercado norteamericano.  Se paralizó en junio de 2007 
El  30  de Agosto 2007 se aprueba y se publica una resolución del MINPPTRASS (5.420) que nombra una Junta Administradora Especial (JAER), con representantes de los MPPIBAM, Industrias Ligeras  y Comercio (MPPILCO), C.V.G., un representante de los trabajadores y otro de la empresa. Los propietarios de RUALCA nunca se incorporaron ni  reconocieron a JAER, e iniciaron acciones ante los tribunales buscando su invalidación.
La AN declarara, el 24 de Abril de 2008, los bienes de la Empresa RUALCA como de Utilidad Pública y la creación del Centro de Producción de Rines de Aluminio (RIALCA), C.A.. Así, entonces, el 9 de junio de 2008 el Presidente de la República decreta la expropiación forzosa de dichos bienes. Inmediatamente después comienzan las actuaciones de la Procuraduría General de la República (PGP).
El Centro de Producción de Rines de Aluminio, RIALCA, C.A. Empresa de Propiedad Pública fue creada el 19 de Junio de 2009 según Decreto de Creación 6.093 Gaceta Oficial N°39.171 como parte de un proceso de nacionalización posterior al abandono de sus dueños privados con 77% de las acciones de la misma, el resto accionario pertenecía a la Corporación Venezolana de Guayana, CVG. Actualmente CVG VENALUM cuenta con el 90% de las acciones y la Corporación  Venezolana de Guayana con el 10% restantes.
En noviembre de 2009 se encontraba completamente inactiva. En abril de 2010 fue traspasada a la CVG Industria Venezolana de Aluminio (Venalum). Forma parte de la Corporación Nacional del Aluminio.
Existe información de que actualmente  participa en alianza mixta de Venezuela-Iran-China e incursiona de forma inédita en la fabricación de los primeros prototipos de rines para motocicletas.
Estuvo adscrita al Ministerio del Poder Popular para Industrias Básicas, Estratégicas y Socialista.
En el Decreto extraordinario N° 6.382 del 15 de junio de 2018 se modifica la denominación del Ministerio del Poder Popular para Industrias Básicas, Estratégicas y Socialistas, por la de Ministerio del Poder Popular de Industrias y Producción Nacional, esta empresa aparece adscrita al Ministerio del Poder Popular de Industrias y Producción Nacional .
</t>
  </si>
  <si>
    <t>Empresa operativa. Su capacidad instalada de 30.000TM/año para la producción de 1.500.000 rines de aleación de aluminio A356.2 y aleación A356,2/6063, se desconoce su porcentaje de capacidad ociosa actual.</t>
  </si>
  <si>
    <t xml:space="preserve">Av. Henry Ford con Av. Ernesto Branger frente a Insanova y Planta Metalgráfica, Valencia, diagonal a Ford Motors Venezuela </t>
  </si>
  <si>
    <t>Hasta el año 2013  era así: 
Junta Directiva
Presidencia
Auditoría Interna
Unidad de Bienes Públicos
Consejo de Trabajadores y Trabajadoras
Dirección de Evaluación y Control de Gestión
Consultoría Jurídica
Dirección  de Planificación y Presupuesto
Dirección de Servicios  de Salud y Seguridad Laboral
Dirección del despacho de la Presidencia
Dirección de Desarrollo, Ingeniería de Producto y Proceso
Dirección de Talento Humano
Dirección  de Mantenimiento
Dirección de Logística
Dirección de Administración y Finanzas
Dirección  de Comercialización y Distribución
Dirección de Sistemas  y Organización
Dirección de Operaciones
Dirección de Aseguramiento de Calidad</t>
  </si>
  <si>
    <t>En la Resolución N° 040, se designa al ciudadano Juan José Peña, como Presidente del Centro de Producción de Rines de Aluminio, Rialca, C.A., Empresa del Estado adscrita a la Corporación Socialista del Sector Automotor, C.A. (CORSOAUTO), perteneciente al Ministerio del Poder Popular de Industrias y Producción Nacional, publicada en la  Gaceta Nº 42.435 del  8 de agosto de 2022</t>
  </si>
  <si>
    <t>Era empleado de Alcasa, ex Gerente de Fundición.</t>
  </si>
  <si>
    <t>90% CVG Venalum; 10% Corporación Venezolana de Guayana</t>
  </si>
  <si>
    <t>RUEDAS DE ALUMINIO DE VENEZUELA, C.A. (RUALCA), inscrita en el Registro Mercantil Segundo de la Circunscripción Judicial del Estado Carabobo, en fecha 7 de noviembre de 1986, bajo el N° 29, tomo 5-A, reformado sus estatutos sociales ante el Registro Mercantil Primero de la Circunscripción Judicial del Estado Carabobo, en fecha el 21 de febrero de 1997, bajo el N° 36, tomo 15-A</t>
  </si>
  <si>
    <t>Forma parte de la 
Corporación Nacional del Aluminio</t>
  </si>
  <si>
    <t>Creación de caucheras y venta de rines comunales (https://www.aporrea.org/poderpopular/n305076.html)
Jornadas sociales de Mercal y PDVAL
Participación en programas del INCES  para brindar formación en áreas como la construcción, carpintería, herrería, plomería, albañilería, agricultura, repostería, panadería y cocina</t>
  </si>
  <si>
    <t>Comunicado de los Trabajadores de Rialca (https://www.aporrea.org/trabajadores/a71242.html)
Aseguran que Rialca opera a 2% de su capacidad instalada (http://www.eluniversal.com/noticias/economia/aseguran-que-rialca-opera-capacidad-instalada_216052)
A 5% de su capacidad trabaja la estatizada Rialca (http://800noticias.com/a-5-de-su-capacidad-trabaja-la-estatizada-rialca)
Empresas socialistas: Saldo en rojo (http://paisdepropietarios.org/home/wp-content/uploads/2014/08/artEsp6934_5344.pdf)
Autopartes, caída en espiral (https://www.el-carabobeno.com/autopartes-caida-espiral/)
Trabajadores del sector aluminio exigen salir de "limbo legal" (https://elestimulo.com/elinteres/trabajadores-del-sector-aluminio-reclaman-para-salir-de-limbo-legal/)
CORRUPCIÓN: Esta paralizada en 85% la industria del cemento (https://www.reportero24.com/2013/11/19/corrupcion-esta-paralizada-en-85-la-industria-del-cemento/)</t>
  </si>
  <si>
    <t>635 antes de la expropiación y aproximadamente 350 actualmente</t>
  </si>
  <si>
    <t>http://www.corpoalum.com.ve/
https://ubtjrialca.wordpress.com/rialca/
http://www.minppibes.gob.ve/web-final/EntesAdscritos.php
http://www.cvg.com/?q=node/168
https://transparencia.org.ve/wp-content/uploads/2016/07/Memoria-Industrias.pdf</t>
  </si>
  <si>
    <t>Irán y China</t>
  </si>
  <si>
    <t>Centro Nacional de Mantenimiento Aeronáutico, S.A. (CENMA)</t>
  </si>
  <si>
    <t>Aeronáutico</t>
  </si>
  <si>
    <t>Prestación de los servicios relativos al mantenimiento de la aeronavegabilidad, tales como mantenimiento preventivo, reacondicionamiento, inspección, reemplazo de componentes, rectificación de defectos y/o incorporación de una modificación o reparación, entre otras actividades conexas a las aeronaves, equipos, componentes y en general productos aeronáuticos, nacionales o extranjeros, conforme a las leyes y regulaciones que rigen la materia;</t>
  </si>
  <si>
    <t>Mantenimiento de la aeronavegabilidad</t>
  </si>
  <si>
    <t>Maracay, estado Aragua</t>
  </si>
  <si>
    <t>Junta Directiva, integrada por un (1) Presidente o Presidenta, seis (4) Directores Principales y sus respectivos suplentes</t>
  </si>
  <si>
    <t>100% por el Consorcio Venezolano de Industrias Aeronáuticas y Servicios Aéreos, S.A. (CONVIASA)</t>
  </si>
  <si>
    <t>Ministerio del Poder Popular para el Transporte 
Consorcio Venezolano de Industrias Aeronáuticas y Servicios Aéreos, S.A. (CONVIASA)</t>
  </si>
  <si>
    <t>Consorcio Venezolano de Industrias Aeronáuticas y Servicios Aéreos, S.A. (CONVIASA)</t>
  </si>
  <si>
    <t>Centro Rafael Urdaneta, S.A.</t>
  </si>
  <si>
    <t>Ejecutar un plan para la reactivación del Área Central de la ciudad de Maracaibo y cualquier obra que promueva el desarrollo urbano del Estado Zulia</t>
  </si>
  <si>
    <t xml:space="preserve">Se encarga de ejecutar el plan de reactivación del Área Central de la ciudad de Maracaibo y cualquier obra que promueba del desarrollo urbano en el Estado Zulia. </t>
  </si>
  <si>
    <t>Sociedad anónima del estado creada según resolución del Consejo de Ministros, el 25 de Marzo de 1988  con la finalidad de ejecutar un plan para la reactivación del Área Central de la ciudad de Maracaibo y cualquier obra que promueva el desarrollo urbano del Estado Zulia. Como organismo que gestiona el Plan Integral de Renovación Urbana tiene entre otras funciones motivar y enseñar a los actores a participar, ubicados en sus áreas físicas y de actividad, así mismo invertir en ellas, en otros términos, poner a vibrar el Área Central e incentivar la inversión privada  conjuntamente con el Gobierno Regional y Municipal.
A través del Decreto N° 1.701 publicado en la Gaceta Oficial N° 40.634 el martes 07 de abril de 2015, se ordena la supresión  del Ministerio del Poder Popular para Ecosocialismo, Hábitat y Vivienda, y  la creación de los Ministerios para Hábitat y Vivienda, y para Ecosocialismo y Aguas, asímismo se indica que  se crea el Ministerio del Poder Popular para Hábitat  y Vivienda,  al  cual se adscriben entre otros entes el Centro Rafael Urdaneta, S.A. (CRUSA).
En el mismo año 2015 aparece noticia que indica que está adscrita a la Gobernación del Zulia</t>
  </si>
  <si>
    <t>Empresa operativa. El 10 de 0ctubre de 2017 el Centro Rafael Urdaneta, S.A. convocó a un CONCURSO ABIERTO Nº CA-CRU-17-SC-028: El Gobierno del Zulia, a través del CENTRO RAFAEL URDANETA, S.A., y con recursos provenientes del SITUADO CONSTITUCIONAL, invitó a las empresas/cooperativas especializadas y legalmente constituidas</t>
  </si>
  <si>
    <t>Maracaibo, Av. 28, Centro Comercial C C Galerías, Piso 2, Oficina 15, Urbanización La Limpia
Calle 93 (padilla) con esquina Av. 12, Casa del Deporte, locales 6 y 7</t>
  </si>
  <si>
    <t>Presidente: Ing. Francisco Urbina Nava</t>
  </si>
  <si>
    <t>Francisco Urbina Nava es ingeniero Geodesta registró la empresa Gecosa, con la cual tuvo la oportunidad de realizar muchos trabajos en el área de ingeniería geodésica y civil; en cuanto a su actividad pública, director fundador del Centro de Procesamiento Urbano (CPU), presidente del Metro de Maracaibo y actualmente en Centro Rafael Urdaneta, S.A.</t>
  </si>
  <si>
    <t>Gobernación del Estado Zulia posee el 62% de
las acciones, es decir la mayoría accionaria, las acciones
restantes las tiene el extinto Instituto de Desarrollo Social
(IDES), actualmente Instituto Zuliano de la Vivienda (INZUVI),
y el extinto Instituto Nacional de la Vivienda, ahora
Ministerio del Poder Popular para Hábitat y Vivienda</t>
  </si>
  <si>
    <t>Registro Mercantil Tercero de la Circunscripción Judicial del estado Zulia, el 30 de mayo de 1988, bajo el N°43, Tomo 13-A</t>
  </si>
  <si>
    <t>Gobernación del estado Zulia
Ministerio del Poder Popular para Hábitat y Vivienda</t>
  </si>
  <si>
    <t>Contraloría investigará el caso de las Torres del Saladillo (https://www.slideshare.net/anmon12/corrupcion-de-arias-segun-contraloria)</t>
  </si>
  <si>
    <r>
      <rPr>
        <sz val="12"/>
        <color theme="1"/>
        <rFont val="Calibri"/>
      </rPr>
      <t xml:space="preserve">http://www.pac.com.ve/busqueda/Centro_Rafael_Urdaneta_Sa/Maracaibo_Zulia
https://transparencia.org.ve/wp-content/uploads/2016/07/CUENTA-2014-MPPVH.pdf
https://www.quepasa.com.ve/regionales/499390/
</t>
    </r>
    <r>
      <rPr>
        <sz val="12"/>
        <color rgb="FF000000"/>
        <rFont val="Calibri"/>
      </rPr>
      <t>http://merida.tsj.gob.ve/DECISIONES/2015/JULIO/529-2-13.734-.HTML</t>
    </r>
  </si>
  <si>
    <t>Producir cabillas</t>
  </si>
  <si>
    <t>Cabillas</t>
  </si>
  <si>
    <t>El Centro Socialista de Producción de Cabillas fueadquirida por SIDOR  a partir de esta planta propiedad de Siderúrgica del Turbio, C.A.  (SIDETUR )ubicada en Guacara, y puesta en marcha en el 2015.
Estuvo adscrita al Ministerio del Poder Popular para Industrias Básicas, Estratégicas y Socialista a través del Complejo Siderúrgico Nacional.
En el Decreto extraordinario N° 6.382 del 15 de junio de 2018 se modifica la denominación del Ministerio del Poder Popular para Industrias Básicas, Estratégicas y Socialistas, por la de Ministerio del Poder Popular de Industrias y Producción Nacional, esta empresa se supone adscrita al Ministerio del Poder Popular de Industrias y Producción Nacional .</t>
  </si>
  <si>
    <t>Empresa operativa, se desconoce su capacidad de produccion actual. En twitter aparecen como surcusal de SIDOR</t>
  </si>
  <si>
    <t>Zona Industrial El Nepe, Guacara, estado Carabobo</t>
  </si>
  <si>
    <t>Planta socialista de cabillas en Carabobo tiene siete meses paralizada (https://fuerachavez.wordpress.com/2010/07/09/planta-socialista-de-cabillas-en-carabobo-tiene-siete-meses-paralizada/)
DIP. DOUGLAS GÓMEZ : Paralización de CEPROCA es responsabilidad del Ingº Luis Velasquez, Director de Comercializacion de SIDOR (https://diputadodouglasgomez.blogspot.com/2011/03/dip-douglas-gomez-paralizacion-de.html?m=0)
Sidor y el tráfico de cabillas (https://transparencia.org.ve/project/sidor-y-el-trafico-de-cabillas/)
Empresas heridas de muerte: Corrompiendo el metal (https://transparencia.org.ve/wp-content/uploads/2018/11/EPE-II-Sector-Metalurgia_DeF.pdf)</t>
  </si>
  <si>
    <r>
      <rPr>
        <sz val="12"/>
        <color theme="1"/>
        <rFont val="Calibri"/>
      </rPr>
      <t xml:space="preserve">http://www.noticias24.com/venezuela/noticia/277995/gobierno-inauguro-una-nueva-planta-del-complejo-siderurgico-nacional-en-carabobo/
El Complejo Siderúrgico Nacional, S.A. hoy (I) (https://www.aporrea.org/endogeno/a259410.html)
</t>
    </r>
    <r>
      <rPr>
        <sz val="12"/>
        <color rgb="FF000000"/>
        <rFont val="Calibri"/>
      </rPr>
      <t>https://transparencia.org.ve/wp-content/uploads/2018/11/EPE-II-Sector-Metalurgia_DeF.pdf</t>
    </r>
  </si>
  <si>
    <t>Centro Técnico Productivo Socialista Florentino, C.A.</t>
  </si>
  <si>
    <t>Gestionar, fomentar, producir, administrar, transformar, industrializar, exportar, importar y comercializar productos agrícolas pecuarios de origen bovino, así como sus derivados, material genético; realizar obras de infraestructura necesarias para el cumplimiento de sus objetivos, elaborar y ejecutar proyectos de desarrollo del sector pecuario y conservación de recursos naturales, prestar servicios de asistencia técnica y asesoría, ejecutar estudios e investigaciones, desarrollar programas estratégicos en materia de producción de material genético para el fortalecimiento del rebaño bovino nacional.</t>
  </si>
  <si>
    <t>Asistencia para la producción bovina</t>
  </si>
  <si>
    <t xml:space="preserve">Creado originalmente con el nombre de Centro Genético Productivo "Florentino" C.A fue producto de la confiscación del predio "La Marqueseña". El predio conocido como “La Marqueseña “ lo conforman seis agropecuarias con personalidad jurídica propia donde son socios los hermanos Azpúrua Arreaza: Henrique José, Manuel, Carmen Josefina y Carlos Eduardo, Carlos Enrique y María Henrika Caraballo habiéndolo adquirido por herencia de sus padres Henrique y Mercedes Azpúrua en 1974 y 1975 respectivamente. A su vez el causante Henrique Azpúrua Capriles lo adquirió para la comunidad conyugal mediante la compra de dos fundos que le hiciera a José Francisco Delgado el 15 de Noviembre de 1949 y a María Delgado Cisneros y María Teresa Delgado el 12 de agosto de 1957.
En septiembre de 2005, el  predio conocido como La Marqueseña, situado en Barinas,  fue expropiado por el Gobierno Nacional presidido por Hugo Chávez, convirtió los suelos de esta finca en una empresa agropecuaria. Constituida en 2007  con 3 mil 700 hectáreas, donde se desarrolla la cría de ganado doble propósito y el cultivo de maíz y arroz.  
El 26 de septiembre de 2005 mediante Decreto Nº 3.953 publicado en la  Gaceta Oficial Nº 38.280, se autoriza la creación de una empresa del Estado, bajo la forma de compañía anónima, con la participación de la Corporación Venezolana Agraria (CVA), que se denominará CENTRO GENÉTICO PRODUCTIVO "FLORENTINO" C.A., y tendrá por objeto el desarrollo de un programa estratégico genético lechero y de producción de semillas certificadas de alta calidad, como base estratégica del desarrollo rural integral, con el fin de garantizar los planes de producción agroalimentarios tanto regional como nacional, contribuyendo así con la seguridad agroalimentaria nacional.
 Tendrá su domicilio en el Estado Barinas, pudiendo establecer sucursales, agencias y representaciones en cualquier parte del territorio nacional, con un capital social de SETECIENTOS CINCUENTA MILLONES DE BOLÍVARES, (Bs. 750.000.000,00), constituido en un cien por ciento (100%) por aportes de la Corporación Venezolana Agraria (C.V.A.), el cual es el ente adscripción. La Corporación Venezolana Agraria, realizará los trámites para la elaboración y registro del Documento Constitutivo Estatutario y velará por su publicación en la Gaceta Oficial.
El 12 de julio de 2007 mediante el Decreto Nº 5.425, publicado en la  Gaceta Oficial  Nº 38.724,  se dispone que la empresa del Estado Centro Genético Productivo «Florentino», C.A., pasará a denominarse Centro Técnico Productivo Socialista Florentino, C.A.  Dicha empresa tendrá su domicilio en el Estado Barinas, pudiendo establecer sucursales, agencias y representaciones en cualquier parte del territorio nacional, por decisión de la Junta Directiva, previa autorización de la Asamblea de Accionistas y aprobación del Presidente del Instituto Autónomo Corporación Venezolana Agraria (CVA). Su capital social será por SETECIENTOS CINCUENTA MILLONES DE BOLÍVARES (Bs. 750.000.000,00), constituido en un cien por ciento (100 %) por aportes del Instituto Autónomo Corporación Venezolana Agraria (CVA). Se deroga el Decreto Nº 3.953 de fecha 26 de septiembre de 2005, publicado en la Gaceta Oficial Nº 38.280 de fecha 26 de septiembre de 2005.
El 22 de abril de 2010 mediante Decreto Nº 7.302 publicado en la Gaceta Oficial  Nº 39.408, se establece la adquisición forzosa de los bienes muebles e inmuebles; así como las bienhechurías que constituyen o sirven para el funcionamiento de una Planta Procesadora de Lácteos ubicada en el Sector El Trueno, Parroquia Dolores, Municipio Rojas del estado Barinas, presuntamente propiedad de la sociedad mercantil Agropecuaria La Batalla, C.A., tendrá como objeto
-Promover el desarrollo endógeno de la zona y
-Adecuar la Planta para la Producción de Lácteos.
La ejecución de esta acción es asignada al Centro Técnico Productivo Socialista Florentino, C.A., de acuerdo con las disposiciones legales pertinentes, pudiendo participar en la ejecución, los trabajadores y trabajadoras que laboran en la Planta Procesadora de Lácteos, objeto de expropiación, cuyos derechos y garantías deberán ser resguardados.
El 24 de agosto de 2010 es adscrita a la CORPORACIÓN VENEZOLANA DE ALIMENTOS, S.A., (CVAL, S.A.), mediante el Decreto Nº 7.641 publicado en la  Gaceta Oficial Nº 39.494. </t>
  </si>
  <si>
    <t>Empresa operativa. Se desconoce su capacidad de produccion actual. Esta compañía agrupa las unidades de producción agroindustrial Pedro Pérez Delgado (matadero industrial), La Batalla y Maisanta (ambas procesadoras de lácteos)</t>
  </si>
  <si>
    <t>Sabaneta, municipio Alberto Arvelo Torrealba del estado Barinas
Según el Decreto No. 5.425, tendrá su domicilio en el Estado Barinas. Su sede principal se encuentra ubicada en Margen Derecha, Autopista “José Antonio Páez”. Barinas, Guanare, sin Nº Sector “La Marqueseña”. Municipio Alberto Arvelo Torrealba. Estado Barinas</t>
  </si>
  <si>
    <t>Alberto Arvelo Torrealba</t>
  </si>
  <si>
    <t xml:space="preserve">Según el Art. 5 del Decreto No. 5.425 la compañía será administrada por una Junta Directiva,  integrada por un Presidente y dos Directores designados por el Presidente del Instituto Autónomo Corporación Venezolana Agraria (CVA), previa consulta al Presidente de la Estatal. </t>
  </si>
  <si>
    <t>Según el Art. 4 del Decreto No. 5.425, su capital social de creación fue de 750.000.000,00 , constituido en un 100% por aportes del Instituto Autónomo Corporación Venezolana Agraria (CVA)</t>
  </si>
  <si>
    <t>Registro Mercantil Segundo de la Circunscripción Judicial del estado Barinas, en fecha once (11) de octubre de 2.005, anotada bajo el N° 26, Tomo 13-A</t>
  </si>
  <si>
    <t>El objetivo son las armas (https://www.sebastianasinsecretos.com/2016/02/12/el-objetivo-son-las-armas/)
Trabajadores de centro productivo socialista protestan por falta de insumos (http://elestimulo.com/elinteres/trabajadores-de-centro-productivo-socialista-protestan-por-falta-de-insumos/)
Trabajadores del Centro Florentino de Barinas protestan ante la falta de transporte (http://talcualdigital.com/index.php/2018/03/19/trabajadores-de-empresa-la-florentino-de-barinas-protestan-ante-la-falta-de-transporte/)
Centro Técnico Florentino (https://poderopediave.org/organizacion/centro-tecnico-florentino/)
El hambre como negocio: estatización, corrupción y miltarización (https://transparencia.org.ve/project/epe-ii-estudio-sector-agroalimentario/epe-ii-sector-agroalimentario/)</t>
  </si>
  <si>
    <t>https://ultimasnoticias.com.ve/noticias/pulso/impulsan-planes-para-reactivar-produccion-en-centro-genetico-florentino/ 
Microjuris
http://www.analitica.com/opinion/opinion-nacional/la-verdad-sobre-la-marquesena/
https://poderopediave.org/organizacion/centro-tecnico-florentino/
https://transparencia.org.ve/project/epe-ii-estudio-sector-agroalimentario/epe-ii-sector-agroalimentario/</t>
  </si>
  <si>
    <t>Centro Técnico Productivo Socialista José Laurencio Silva, S.A.</t>
  </si>
  <si>
    <t>Fomentar, producir, administrar, transformar, industrializar, exportar, importar y comercializar productos agrícolas pecuarios de origen bovino, así como sus derivados, material genético;  prestar servicios de asistencia técnica y asesoría, ejecutar estudios e investigaciones, producción de material genético para el fortalecimiento del rebaño bovino nacional.</t>
  </si>
  <si>
    <t>Creación e instalación de unidades de producción pecuraria, agrícola, vegetal y forestal</t>
  </si>
  <si>
    <t>El Hato Piñero era todo un esfuerzo privado conservacionista y ganadero de seis décadas de ejecución. Fue fundado el 2 de marzo de 1950 con el nombre de AGROPECUARIA SAN FRANCISCO. Es el último refugio de fauna silvestre que queda en los llanos de Cojedes, y un gran hato organizado para producir ganado de carne para abastecer al país. En los predios del Hato Piñero,  expropiado en marzo de 2012, el presidente Hugo Chávez  autorizó a la Corporación Venezolana de Alimentos S.A. (CVAL), para que proceda a la creación de la empresa del Estado, Centro Técnico Productivo Socialista José Laurencio Silva S.A., de acuerdo a lo contemplado en el decreto N° 8.839, publicado en la Gaceta Oficial N° 39.882, con fecha del 13 de marzo de 2012.  Este centro cuenta con 86.000 hectáreas.
El Capital Social inicial de la empresa "CENTRO TÉCNICO PRODUCTIVO SOCIALISTA JOSÉ LAURENCIO SILVA, S.A.", sería suscrito y pagado en su totalidad por la CORPORACIÓN VENEZOLANA ALIMENTOS, S.A (CVAL), cuyo monto era de DIEZ MIL BOLÍVARES SIN CÉNTIMOS (Bs. 10.000,00), representado en DIEZ MIL (10.000) acciones nominativas, no convertibles al portador, cuyo valor nominal será de UN BOLÍVAR SIN CÉNTIMOS (Bs. 1,00) cada una.</t>
  </si>
  <si>
    <t>San Carlos</t>
  </si>
  <si>
    <t>La última información obtenida es que según Resolución N°Resolución Nº 007/2020 del 6 de febrero de 2020 y publicada en la Gaceta No.41.817 ,  se designó a los como Directores Principales y Suplentes de la Junta Directiva del «Centro Técnico Productivo Socialista José Laurencio Silva, S.A.». :
Presidente: Luis Ernesto Calderón 
Directores Principales: Nelson Bahenny Chacón Benítez, y Luis Ernesto Calderón.
Directores Suplentes: Tirso Antonio Tovar Hernández; y Rubén Antonio Pérez Abreu.
Secretario: Oswaldo Coromoto Linares Brea.</t>
  </si>
  <si>
    <t>En la Resolución Nº 072-2018 de fecha 27 de agosto de 2018, mediante la cual se designa al ciudadano Carlos Miguel Linárez Rojas, como Director de la Unidad Territorial del Ministerio del Poder Popular para la Agricultura Productiva y Tierras en el estado Cojedes, en condición de Encargado, publicada en la Gaceta Oficial de la República Bolivariana de Venezuela N° 41.471 de fecha 30 de agosto de 2018.</t>
  </si>
  <si>
    <t>Sociedades Mercantiles C.A. AGROPECUARIA SAN FRANCISCO, inscrita en el Registro de Comercio llevado por el Juzgado Primero de Primera Instancia en lo Civil y Mercantil del estado Carabobo, en fecha 02-03-1950, bajo el N° 121, con sucesivas modificaciones de su documento constitutivo-estatutario por documento inscrito ante el Registro Mercantil Primero de la misma Circunscripción Judicial, el último en fecha 10-04-2003, bajo el N° 22, tomo 16-A; AGROPECUARIA LOS CAÑITOS C.A., inscrita en el Registro Mercantil Primero de la Circunscripción Judicial del Estado Carabobo, en fecha 16-12-1977 bajo el N° 11, Tomo 52-B; AGROPECUARIA MANGLARITO C.A., inscrita en el Registro Mercantil Primero de la Circunscripción Judicial del estado C. en fecha 16-12-1977, bajo el N° 7, tomo 53-A; AGROPECUARIA VALLE HONDO C.A., inscrita en el Registro Mercantil Primero de la Circunscripción Judicial del estado C. en fecha 16-12-1977, bajo el N° 59, tomo 49-B y FUNDACION BRANGER-HATO PIÑERO, constituida por documento protocolizado por ante la Oficina Subalterna del Tercer Circuito de Registro del Distrito Sucre del estado M., el 29-11-1990, bajo el N° 31, Tomo 11, Protocolo Primero; domiciliadas las cuatro (04) primeras en Valencia Estado Carabobo y la última en Caracas.</t>
  </si>
  <si>
    <t xml:space="preserve">Ministerio del Poder Popular para la Alimentación
Corporación Venezolana de Alimentos (CVAL) </t>
  </si>
  <si>
    <t>En Hato Piñero por fallas de bombeo|Campesinos de Cojedes denuncian muerte de 3 mil chigüires (+Fotos) (http://www.correodelorinoco.gob.ve/campesinos-cojedes-denuncian-muerte-3-mil-chiguires-fotos/)
El hambre como negocio: estatización, corrupción y miltarización (https://transparencia.org.ve/project/epe-ii-estudio-sector-agroalimentario/epe-ii-sector-agroalimentario/)</t>
  </si>
  <si>
    <r>
      <rPr>
        <sz val="12"/>
        <color theme="1"/>
        <rFont val="Calibri"/>
      </rPr>
      <t xml:space="preserve">Microjuris
</t>
    </r>
    <r>
      <rPr>
        <sz val="12"/>
        <color rgb="FF000000"/>
        <rFont val="Calibri"/>
      </rPr>
      <t>https://transparencia.org.ve/project/epe-ii-estudio-sector-agroalimentario/epe-ii-sector-agroalimentario/</t>
    </r>
  </si>
  <si>
    <t>Ceras de Venezuela, C.A. (CERAVEN)</t>
  </si>
  <si>
    <t>Esta empresa fue registrada el 4 de marzo de 1998. En la Información financiera y operacional al 31 de diciembre de 2006 de PDVSA aparece con actividades como empresa afiliada en Venezuela a PDVSA, con una participación del 49%. En los estados correspondientes a 2007 y 2008 no se registran actividades de esta empresa</t>
  </si>
  <si>
    <t>Se desconoce si ese encuentra inoperativa, no se pudo conseguir ninguna información sobre su nivel operacional. Según información extraoficial, este proyecto nunca arrancó</t>
  </si>
  <si>
    <t>Registro Mercantil Segundo de la Circunscripción Judicial del Estado Falcón, anotada bajo el N° 30, Tomo 04-A, de fecha 04 de Marzo de 1998, con Registro de Información Fiscal (RIF) No. J-305215626.</t>
  </si>
  <si>
    <t>https://vlexvenezuela.com/vid/c-vs-seniat-289152754
Petróleos de Venezuela S.A. (PDVSA), Información Financiera y Operacional al 31 de diciembre de 2006</t>
  </si>
  <si>
    <t>Refinación de crudo sintético</t>
  </si>
  <si>
    <t>Proyecto de inversión conjunta (50/50) con ExxonMobil con la que mantiene una refinería en Chalmette, Louisiana para procesar crudo sintético.
En junio de 2015, Exxon Mobil y  PDVSA anunciaron  la venta a PBF Energy de una empresa mixta de refinación en el estado de Luisiana (sur), que concluye todo emprendimiento conjunto entre las compañías.
Exxon Mobil y Venezuela mantienen una prolongada batalla legal internacional.
El Centro Internacional para la Resolución de Disputas sobre Inversiones (CIADI) ordenó en octubre pasado a Venezuela indemnizar a Exxon Mobil por expropiar sus activos en 2007, en medio de una ola de nacionalizaciones en el sector petrolero, el principal del país suramericano.
Exxon tenía 41,7% en el proyecto Cerro Negro de la Faja Petrolífera del Orinoco, un extenso reservorio de crudo pesado y extrapesado en el sureste de Venezuela.</t>
  </si>
  <si>
    <t>Chalmette, Louisiana, USA</t>
  </si>
  <si>
    <t>Exxon Mobil  50% y PDVSA 50%</t>
  </si>
  <si>
    <t>http://news.bbc.co.uk/hi/spanish/business/newsid_7236000/7236085.stm</t>
  </si>
  <si>
    <t>Champlin Petroleum</t>
  </si>
  <si>
    <t>Refinación de crudos pesados</t>
  </si>
  <si>
    <t>Productos blancos</t>
  </si>
  <si>
    <t>El 1 de enero de 1987, Pdvsa adquiere la mitad (50%) de Champlin, compañía refi nadora y comercializadora en el sureste de los Estados Unidos y luego en enero de 1989 adquiere su totalidad El 17 de marzo de 1987, Pdvsa compra la mitad de las acciones de la compañía refi nadora, la Champlin Petroleum ubicada en Corpus Christi TX – EUA y posteriormente, el 30 de septiembre de 1988, compra su totalidad incluyendo la refi nería ubicada en esa ciudad estadounidense. En 1990 la antigua refinería Champlin en Corpus Christi, Texas, se convirtió en parte de la red de refinación de CITGO</t>
  </si>
  <si>
    <t>Corpus Christi, Texas, USA</t>
  </si>
  <si>
    <t>100% CITGO</t>
  </si>
  <si>
    <t>https://es.wikipedia.org/wiki/Citgo
https://www.eumed.net/libros-gratis/2011b/959/MAXIMIZACION%20DE%20LA%20INTERNACIONALIZACION%20DE%20PDVSA.html</t>
  </si>
  <si>
    <t>Chery de Venezuela, C.A.</t>
  </si>
  <si>
    <t>Diseño, importación, exportación, ensamblaje, manufactura, procesamiento, almacenaje, venta, distribución o disposición, en cualquier otra forma, de vehículos de motor, ensamblados con componentes importados y/o con componentes nacionales, en forma estándar o con equipos especiales en ellos instalados, que bajo la misma tecnología las partes decidan fabricar, ensamblar y/o importar en conjunción de esfuerzos o bajo programas especiales; la importación, almacenaje, venta, distribución e instalación de equipos, componentes, accesorios y repuestos para toda especie de vehículos de motor, tanto a nivel nacional como internacional.</t>
  </si>
  <si>
    <t>Vehículos</t>
  </si>
  <si>
    <t xml:space="preserve">Se crea el 1 de agosto de 2013 mediante la publicación del Decreto N° 274 publicado en la Gaceta Oficial Nº 40.219, el cual  autoriza la creación dde una empresa mixta del Estado, bajo la forma de Compañía Anónima, que se denominará CHERY DE VENEZUELA, C.A., con una duración de cincuenta (50) años, adscrita al Ministerio del Poder Popular para Industrias, y su domicilio se indicará en su Acta Constitutiva Estatutaria, pudiendo establecer sucursales y agencias dentro y fuera del territorio nacional, previa autorización de la Asamblea de Accionistas y de su órgano de adscripción.
Luego fue adscrita al Ministerio del Poder Popularpara la Industria y el Comercio. 
La producción de carros de la marca Chery es el resultado del Convenio China-Venezuela, en el cual el país asiático aportaba la tecnología e instalación inicial de las plantas de ensamblaje. Chery posee una planta en  Tejerías estado Aragua  y otra en Guacara estado Crabobo. El 29 de agosto de 2011 inició operaciones la primera de las plantas mencionada con el lanzamiento del vehículo Arauca. 
Estuvo adscrita al Ministerio del Poder Popular para Industrias Básicas, Estratégicas y Socialista a través de CORPIVENSA. En el Decreto extraordinario N° 6.382 del 15 de junio de 2018 se modifica la denominación del Ministerio del Poder Popular para Industrias Básicas, Estratégicas y Socialistas, por la de Ministerio del Poder Popular de Industrias y Producción Nacional, esta empresa aparece adscrita al Ministerio del Poder Popular de Industrias y Producción Nacional .Esta empresa aparece adscrita a dicho ministerio en el Decreto  N° 6.382.
</t>
  </si>
  <si>
    <t>Empresa operativa, se desconoce su capacidad de producción actual. 
Debido al desbordamiento de la quebrada Los Patos en Las Tejerías, estado Aragua, unas 15 empresas fueron afectadas la noche de este sábado 8 de octubre, una de ellas fue Chery (https://www.lapatilla.com/2022/10/09/en-videos-asi-quedo-la-ensambladora-autos-chery-tras-deslave-en-las-tejerias/)</t>
  </si>
  <si>
    <t xml:space="preserve">Una planta en  Tejerías estado Aragua  y otra en Guacara estado Carabobo
</t>
  </si>
  <si>
    <t>Santos Michelena
Guacara</t>
  </si>
  <si>
    <t>Vicepresidente de Chery de Venezuela: Jahrold Maizon
 José Ortegano, Gerente General de la Planta Chery Venezuela</t>
  </si>
  <si>
    <t>51% Corporación de Industrias Intermedias de Venezuela (CORPIVENSA) y 49%  de Sociedad Mercantil CORPORACIÓN AUTOMOTRIZ ZGT, C.A.</t>
  </si>
  <si>
    <t>Transparencia Venezuela visita planta de vehículos Chery tras enterarse de irregularidades (https://transparencia.org.ve/transparencia-venezuela-visita-planta-de-vehiculos-chery-tras-enterarse-de-irregularidades/)
Los carros Chery son un negocio redondo para la familia Yammine (http://runrun.es/nacional/venezuela-2/256117/los-carros-chery-son-un-negocio-redondo-para-la-familia-yammine.html)
Se siguen fabricando los carros Chery, pero nadie sabe cómo conseguir uno (III) (http://www.contrapunto.com/noticia/la-cola-por-el-carrito-chino-se-hace-larga-aunque-la-produccion-no-ha-parado-74363/?fb_comment_id=880786952031758_882807958496324)
Planta de vehículos Chery tiene más de un año parada (http://acn.com.ve/planta-chery-ano-parada/)
Personal de Chery exige la reactivación de la planta (http://www.notitarde.com/personal-de-chery/)
El negocio de los carros Chery Venezuela también rodó con los #PanamaPapers (http://efectococuyo.com/politica/el-negocio-de-los-carros-chery-venezuela-tambien-rodo-con-los-panamapapers/)
Privaron de libertad a 9 trabajadores de la ensambladora Chery (http://www.el-nacional.com/noticias/sucesos/privaron-libertad-trabajadores-ensambladora-chery_233776)
Retaliaciones y corrupción amenazan productividad de Chery  (http://elestimulo.com/elinteres/retaliaciones-y-corrupcion-amenazan-productividad-de-chery/)</t>
  </si>
  <si>
    <t>Microjuris
http://www.cheryvenezuela.com/
http://www.minppibes.gob.ve/
http://www.contrapunto.com/</t>
  </si>
  <si>
    <t>Cilindros del Alba</t>
  </si>
  <si>
    <t xml:space="preserve">Fabricar productos para el sector de Gas Natural Vehicular </t>
  </si>
  <si>
    <t>Cilindros sin costura para alta presión para Gas Natural Comprimido, Gas Natural Vehicular y Gases de Aire.</t>
  </si>
  <si>
    <r>
      <rPr>
        <sz val="12"/>
        <color theme="1"/>
        <rFont val="Calibri"/>
      </rPr>
      <t>El proyecto se propuso en el año 2007 y se retomó después de la visita del ministro de Planificación Federal de Argentina, Julio de Vido en el año 2011. La primera de estas iniciativas fue la Empresa Nacional de Recipientes a Presión, en la cual Pdvsa tendría 60% y la empresa argentina Kioshi 40%, y que asumiría una cuota de fabricación anual de 250.000 kit. La segunda fue  la compañía Compresores y Surtidores del Alba, con una participación similar entre Petróleos de Venezuela y la firma GNC Galileo, y una capacidad de 200.000 unidades. La tercera fue Cilindros del Alba.
Entre los principales instrumentos de cooperación  firmados el 27/04/11  entre Argentina y Venezuela fue el Contrato de Ingeniería, Procura y Construcción (IPC) entre PDVSA Industrial y la empresa Kioshi Compresión, para la construcción de la Empresa Socialista de Capital Mixto “Cilindros del Alba” 
En la página 774 se dice: “https://es.scribd.com/document/51469241/Analisis-Memoria-y-Cuenta-de-PDVSA-2010-Gustavo-Coronel Firmados convenios de asociación y actas constitutivas con las empresas GNC Galileo, KIOSHI COMPRESION y T.AGAS TECHNOLOGY para la constitución de las Empresas de Capital Mixto “Compresores y Surtidores del Alba”, “Cilindros del Alba” y “Sistemas de Conversión del Alba ”
El 24/08/2015, el Ministerio del Poder Popular para el Petróleo y la Minería y Petróleos de Venezuela S.A (PDVSA) acuerdan alianzas con las empresas que hacen vida en el Parque Industrial de Gas Natural Vehicular (PIGNV) en Carabobo, con el fin de desarrollar estrategias que buscan el fortalecimiento del sector industrial y gasífero del país. Este Parque Industrial estaría compuesto por tres fábricas que elaboran productos y prestan servicios al sector de Gas Natural Vehicular (GNV): la Fábrica de Sistema de Conversión del Alba, la Industria de Compresores y Surtidores del Alba y la Fábrica de Cilindros del Alba, la más grande del complejo.
El 10 de febrero de 2017 se vuelve a plantear la propuesta con el nombre de Sistema de Conversión del ALBA, Cilindros del ALBA y Compresores y Surtidores del ALBA, que tendría  como propósito el establecimiento de instituciones que permitan la fabricación de una gran gama de equipos industriales, abaratando costos, generando divisas al país y dando participación a la mano de obra venezolana. Estas tres empresas, que a su vez integrarían el Parque Industrial de Gas Natural Vehicular (</t>
    </r>
    <r>
      <rPr>
        <b/>
        <sz val="12"/>
        <color theme="1"/>
        <rFont val="Calibri"/>
      </rPr>
      <t>PIGNV</t>
    </r>
    <r>
      <rPr>
        <sz val="12"/>
        <color theme="1"/>
        <rFont val="Calibri"/>
      </rPr>
      <t>)</t>
    </r>
    <r>
      <rPr>
        <b/>
        <sz val="12"/>
        <color theme="1"/>
        <rFont val="Calibri"/>
      </rPr>
      <t>,</t>
    </r>
    <r>
      <rPr>
        <sz val="12"/>
        <color theme="1"/>
        <rFont val="Calibri"/>
      </rPr>
      <t xml:space="preserve"> no solo potenciarían el suministro de este recurso al mercado interno, sino que apuntalaríann la exportación del hidrocarburo a varios clientes internacionales ( https://www.youtube.com/watch?v=LEMJM7R6e0Q)
Posee una cuenta twitter creada en noviembre de 2017 @CilindrosAlba, no ha tenido actividad por dicha cuenta. </t>
    </r>
  </si>
  <si>
    <t>Este proyecto fue paralizado dado que el acuerdo con Argentina se firmó durante la administración de la ex-Presidenta Cristina Kirchner</t>
  </si>
  <si>
    <t>San Joaquín</t>
  </si>
  <si>
    <t xml:space="preserve"> Presidente de PDVSA Industrial, General Erling Rojas Castillo
Yugllins León, presidenta (E) de PIGNV</t>
  </si>
  <si>
    <t>Rojas Castillo fue el primero de la promoción “Tomás Montilla” egresada en 1987 (el 2do. fue Diosdado Cabello). Ascendió a General en la posición 19 de su promoción en julio de 2013. 
Se desempeñó como Secretario de Seguridad Ciudadana del Estado Aragua, en la gestión del gobernador Tareck El Aissami. Formó parte del primer anillo presidencial de Hugo Chávez. Fue   Viceministro de Relaciones Presidenciales del Ministerio del Poder Popular del Despacho de la Presidencia. Antes fue director General de Custodia y Rehabilitación del Recluso, adjunto al Ministerio de Interior y Justicia. Antes fue vicepresidente de Venezolana de Televisión.
En 2010 se conoció que Rojas Castillo manejó la relación con los grupos irregulares fronterizos y habría sido el intermediario para llevar un “aporte venezolano a la campaña de Antanas Mockus”. La entrega se habría hecho en la zona fronteriza del estado Apure disimulada como una recolección de colombianos residentes de este lado de la frontera.
El General Erling Rojas Castillo fue designado en el año 2014 presidente de CONSTRUPATRIA</t>
  </si>
  <si>
    <t xml:space="preserve">Sociedada entre PDVSA (Venezuela) y Kioshi Compresión (Argentina) </t>
  </si>
  <si>
    <t>Motor Hidrocarburos de la Agenda Económica Bolivariana</t>
  </si>
  <si>
    <t>Trabajadores de Pdvsa San Joaquín rechazan paralización (http://www.notitarde.com/Trabajadores-de-Pdvsa-San-Joaquin-rechazan-paralizacion/Regiones/2016/08/11/1015459/)</t>
  </si>
  <si>
    <t xml:space="preserve">https://www.youtube.com/watch?v=LEMJM7R6e0Q
http://www.primicias24.com/economia/pdvsa-creara-tres-empresas-para-impulsar-suministro-de-gas-en-venezuela/
http://runrun.es/nacional/venezuela-2/167379/el-general-de-construpatria-primero-de-su-promocion-y-diosdado-el-segundo.html
La Fuerza Armada venezolana tiene luz propia en la corrupción (https://transparencia.org.ve/wp-content/uploads/2018/06/La-Fuerza-Armada-Venezolana-tiene-luz-propia-en-la-corrupci%C3%B3n.pdf)
https://transparencia.org.ve/wp-content/uploads/2020/10/Los-militares-y-su-rol-en-las-Empresas-Propiedad-del-Estado.pdf
https://transparencia.org.ve/wp-content/uploads/2020/07/III-PODER-MILITAR-CRIMEN-Y-CORRUPCIOON.pdf
</t>
  </si>
  <si>
    <t>Cincatesa s.a.</t>
  </si>
  <si>
    <t>Empresa del área metalmecánica
fábrica moldes,troqueles piezas metálicas, soldaduras especial</t>
  </si>
  <si>
    <t>Av.Principal Urb.Vista Hermosa
2121 La Victoria - Distrito Jose Felix Ribas
Aragua</t>
  </si>
  <si>
    <t>http://ciudadmcy.info.ve/?p=84590
https://twitter.com/cincatesa_?lang=es</t>
  </si>
  <si>
    <t>Cinco  – Manutenção, Reparos e Construção Naval  (MRCN) Ltda</t>
  </si>
  <si>
    <t>Prestar servicios de agentes marítimos y estibadores de carga</t>
  </si>
  <si>
    <t>Mantenimiento, reparación y construcción naval</t>
  </si>
  <si>
    <t>Rua Manoel Cavassa, 01 Corumbá/MS - CEP 79301-120, Brasil
Teléfono:  +55-6732261010</t>
  </si>
  <si>
    <t>https://cadastroempresa.com.br/cnpj/00272067000266/cinco-manutencaoreparos-e-construcao-naval-ltda
https://www.sumarium.es/2020/04/28/reforma-petrolera-de-el-aissami-eliminara-12-filiales-no-medulares-para-pdvsa-y-crearan-filial-en-rusia/
https://www.jusbrasil.com.br/diarios/302518177/trt-24-judiciario-17-06-2020-pg-1380?ref=serp</t>
  </si>
  <si>
    <t>Cinco S.A.</t>
  </si>
  <si>
    <t>Alojamiento</t>
  </si>
  <si>
    <t>Grupo Cinco SA es una empresa ubicada en Argentina, con domicilio social en Buenos Aires (Ciudad). La empresa opera en la industria del alojamiento. La empresa se constituyó el 1 de noviembre de 1991.. Es filial de PDVSA Argentina, S.A.</t>
  </si>
  <si>
    <t>Casa Matriz
Reconquista 945
Buenos Aires (Ciudad); Capital Federal; Código Postal: C1003ABS</t>
  </si>
  <si>
    <t>https://www.emis.com/php/company-profile/AR/Grupo_Cinco_SA_en_4942811.html</t>
  </si>
  <si>
    <t>Circuito Radial
Somos Falcón C.A</t>
  </si>
  <si>
    <t>Espectro radioeléctrico</t>
  </si>
  <si>
    <t>Explotación, uso, goce y disfrute del espectro radioeléctrico en el estado Falcón, con el propósito de construir una serie de emisoras de radio de carácter público</t>
  </si>
  <si>
    <t xml:space="preserve"> C. Falcón, Coro 4101, Falcón</t>
  </si>
  <si>
    <t>Gobernación de Falcón</t>
  </si>
  <si>
    <t xml:space="preserve">Circuito Radial Somos Falcón - contraloría del estado falcón www.contraloriaestadofalcon.gob.ve </t>
  </si>
  <si>
    <t xml:space="preserve">CITGO Petroleum Corporation </t>
  </si>
  <si>
    <t>Visión
Ser una corporación World Benchmark basada en su sólido éxito en la industria energética y sus programas de desarrollo social.</t>
  </si>
  <si>
    <t>Gasolina, diese, lubricantes, productos petroquímicos y solventes</t>
  </si>
  <si>
    <t>CITGO Petroleum Corporation
P.O. Box 4689
Houston, TX 77210-4689</t>
  </si>
  <si>
    <t>02/12/910</t>
  </si>
  <si>
    <t>Gobierno interino de Venezuela dirigido por Juan Guaidó</t>
  </si>
  <si>
    <t>https://www.citgo.com/about/who-we-are/our-story
https://es.wikipedia.org/wiki/Citgo
CITGO reporta resultados del segundo trimestre de 2022 (https://www.citgo.com/newsroom/press-releases/2022/citgo-reports-second-quarter-2022-results)
¿Qué hacer para salvar a CITGO? (https://youtube.com/live/O2O_gmPN-hI)
Cap.1 CITGO de la estrategia de internacionalización hasta la transición política|Venezuela en Crudo (https://www.youtube.com/watch?v=bbFj0PFTGUk)</t>
  </si>
  <si>
    <t>Clorox de Venezuela, S.A.</t>
  </si>
  <si>
    <t>Productos de limpieza</t>
  </si>
  <si>
    <t>Producir productos de limpieza</t>
  </si>
  <si>
    <t>El 6 de noviembre de 2014, el gobierno de Maduro confirmó la expropiación de Clorox de Venezuela. The Clorox Company (NYSE: CLX) informó que el gobierno deVenezuela publicó una resolución mediante la cual otorgó a una Junta Administrativa Especial promovida por el gobierno plena autoridad para reiniciar y operar el negocio de Corporación Clorox de Venezuela S.A. (CloroxVenezuela), reafirmando así la expropiación de los activos de Clorox Venezuela por el gobierno (Gaceta No. 40.532). Además,  el presidente Nicolás Maduro anunció la intención del gobierno de facilitar la reanudación de la producción de cloro y otros productos de limpieza en las plantas de Clorox Venezuela y operar el negocio. El presidente también anunció su aprobación de un crédito financiero para invertir en materias primas y la producción de las plantas. Estas acciones por parte del gobierno de Venezuela se tomaron sin el consentimiento o participación de Clorox Venezuela, su casa matriz Clorox Spain S.L. (Clorox Spain) ocualquiera de sus filiales. Clorox, Clorox Spain y sus filiales anunciaron que no  participarán en el reinicio de las instalaciones de producción que anteriormente eran propiedad de Clorox Venezuela y manejadas por ésta. La producción de productos de limpieza,en particular el cloro, es un proceso altamente especializado y técnico. Para proteger a la comunidad, CloroxVenezuela se aseguró de apagar las plantas en forma segura antes de descontinuar las operaciones, incluyendo laeliminación de todo el cloro y el bloqueo de equipos de interrupción. Las acciones del gobierno de Venezuelaplantean serias preocupaciones, y Clorox y sus filiales no se hacen responsables por la seguridad de lostrabajadores y las comunidades de los alrededores ni asumen cualquier responsabilidad por daños que resulten deestas actividades. Además, Clorox, Clorox Spain y sus filiales no se hicieron  responsables de la seguridad, calidad o eficacia de los productos que puedan ser producidos bajo la ocupación del gobierno y cualquier uso de 
En Gaceta Oficial N° 42.262 de fecha 24/11/2021, se prorroga la vigencia de la Junta Administradora Especial de la entidad de Trabajo “Corporación Clorox de Venezuela, S.A.</t>
  </si>
  <si>
    <t>Empresa operativa. Se desconoce su actual capacidad de producción</t>
  </si>
  <si>
    <t>Zona Industrial, Santa Estefania, Parcela 18, Santa Lucia, Santa Teresa del Tuy</t>
  </si>
  <si>
    <t>Independencia</t>
  </si>
  <si>
    <t>Registro Mercantil Primero de la Circunscripción Judicial del Distrito Federal y Estado Miranda, en fecha 15 de junio de 1961, bajo el Nº. 167, Tomo 17-A-Pro</t>
  </si>
  <si>
    <t>Trabajadores de Clorox: Es mentira que la producción está al 100% (https://www.el-carabobeno.com/trabajadores-clorox-mentira-la-produccion-esta-al-100/)
“Se pudre” Clorox de Venezuela (https://www.larazon.net/2016/06/se-pudre-clorox-de-venezuela/)
Otra demanda más: Clorox solicitó arbitraje contra Venezuela en el Ciadi (https://konzapata.com/2015/03/otra-demanda-mas-clorox-solicito-arbitraje-contra-venezuela-en-el-ciadi/)
Empresas ocupadas por el Estado, la vía más expedita a la confiscación (https://transparenciave.org/empresas-ocupadas-empresas-fracasadas/)</t>
  </si>
  <si>
    <r>
      <rPr>
        <sz val="12"/>
        <color theme="1"/>
        <rFont val="Calibri"/>
      </rPr>
      <t xml:space="preserve">Microjuris
</t>
    </r>
    <r>
      <rPr>
        <sz val="12"/>
        <color rgb="FF000000"/>
        <rFont val="Calibri"/>
      </rPr>
      <t>https://poderopediave.org/?s=Clorox+de+Venezuela%2C+S.A.</t>
    </r>
  </si>
  <si>
    <t>Colombates, C.A.</t>
  </si>
  <si>
    <t xml:space="preserve">Sacos multipliegos de papel </t>
  </si>
  <si>
    <t>Producir sacos multipliegos de papel para las industrias de alimentos , Harinas, Químicos, Cementos</t>
  </si>
  <si>
    <t>Sacos multipliegos de papel para las industrias de alimentos , Harinas, Químicos, Cementos</t>
  </si>
  <si>
    <t>Empresa ocupada en octubre de 2018 por el gobierno nacional a través de las resoluciones Nros. 618, 619, 621 del Ministerio del Poder Popular para el Proceso Social del Trabajo junto con ella también fueron ocupadas: Corrugadora Latina, C.A., CORRUGADORA SURAMERICANA C.A., SMURFIT KAPPA, C.A., AGROPECUARIA SMURFIT KAPPA CARTON DE VENEZUELA, ESCUELA TÉCNICA AGROPECUARIA SMURFIT KAPPA CARTON DE VENEZUELA).
El 19 de diciembre de 2019 mediante la resolución Nº 549 del Ministerio del Poder Popular para el Proceso Social de Trabajo, publicada en la  Gaceta Nº 41.785, a través de esta normativa se prorrogó la vigencia de la Junta Administradora Especial de la entidad de trabajo «Colombates, C.A.», conforme a lo previsto en la parte in fine del párrafo tercero del artículo 149 del Decreto con Rango, Valor y Fuerza de Ley Orgánica de Trabajo, los Trabajadores y las Trabajadoras: «La vigencia de la Junta Administradora Especial será hasta de un año, pudiendo prorrogarse si las circunstancias lo ameritan.</t>
  </si>
  <si>
    <t>Empresa parcialmente operativa. Se desconoce su actual capacidad de producción</t>
  </si>
  <si>
    <t>Zona Industrial El Tigre, Avenida Camara de Industriales, Parcela J-11, Vía Punta Cabito,Guacara, Estado Carabob</t>
  </si>
  <si>
    <t xml:space="preserve"> Resoluciones Nros. 618, 619, 621</t>
  </si>
  <si>
    <t>Resolución No. 131 del 19 de noviembrede 2024 aprobada por el Ministerio del Poder Popular para el Proceso Social del Trabajo y publicada en la Gaceta Oficial No. 43.012 del 21 de noviembre de 2024, mediante la cual se designa una nueva Junta Administradora Especial, para las entidades de trabajo "Smurfit Kappa Cartón de Venezuela S.A., y su divisiones: Corrugadora Valencia (Cartoenvases Valencia), Molino de Cartón y Papel (Mocarpel), Plegadiza Valencia (Unión Gráfica), Corrugadora de Cartón Maracay (Corra), Cartones Nacionales (Molinos Valencia- Cartonal), Fibras Industriales (Corrugadora de Cartón), y sus centros de acopio; Colombates, C.A.; Reforestadora Dos Refordos C.A.; Corrugadora Suramericana C.A.; y, Corrugadora Latina C.A."
Junta Administradora de Smurfit Kappa Cartón de Venezuela y sus divisiones queda integrada de la siguiente manera: Julio César Mendoza Salas en representación de las trabajadoras y trabajadores, Carlos Anmtonio Mujica Molina en representación de las trabajadoras y trabajadores, y  Oswaldo Antonio Hernández Arévalo en representación de las trabajadoras y trabajadores en sustitución del patrono</t>
  </si>
  <si>
    <t> </t>
  </si>
  <si>
    <t>Inscrita ante el Registro Mercantil de la Circunscripción Judicial del Distrito Federal y Estado Miranda, en fecha 25 de Febrero de 1954, bajo el Nro. 124, Tomo 3-D,</t>
  </si>
  <si>
    <t>Ministerio del Poder Popular para el  Proceso Social de Trabajo</t>
  </si>
  <si>
    <t>Gobierno de Venezuela ocupa por 90 días filial de Smurfit Kappa (https://lexlatin.com/noticias/gobierno-de-venezuela-ocupa-por-90-dias-filial-de-smurfit-kappa)
Smurfit Kappa afirma que perdió el control sobre su empresa en Venezuela (https://talcualdigital.com/smurfit-kappa-afirma-que-perdio-el-control-sobre-su-empresa-en-venezuela/)
Detienen a dos gerentes de Smurfit Kappa en Carabobo (https://elestimulo.com/elinteres/detienen-a-dos-gerentes-de-smurfit-kappa-en-carabobo/)
Smurfit Kappa rechazó las denuncias realizadas desde el gobierno tras su intervención (https://www.descifrado.com/2018/10/10/smurfit-kappa-rechazo-las-denuncias-realizadas-desde-el-gobierno-tras-su-intervencion/)
Expresidente de Cartones de Venezuela, detenido por trama de corrupción, se habría quitado la vida en su celda (https://contrapunto.com/sucesos-4/uno-de-los-vinculados-a-la-trama-de-corrupcion-de-cartones-de-venezuela-se-habria-quitado-la-vida-en-su-celda/)
¿Qué es Cartones de Venezuela? La empresa investigada por corrupción que surgió de la ocupación del gobierno de una productora irlandesa¿Qué es Cartones de Venezuela? La empresa investigada por corrupción que surgió de la ocupación del gobierno de una productora irlandesa (https://elvigilanteweb.com/cartones-de-venezuela-empresa-que-es/) 
¡Caiga quien Caiga! Más detenidos por la trama de corrupción PDVSA – Cripto y Cartones de Venezuela (https://notiprensadigital.com/caiga-quien-caiga-mas-detenidos-por-la-trama-de-corrupcion-pdvsa-cripto-y-cartones-de-venezuela/)
Empresas ocupadas por el Estado, la vía más expedita a la confiscación (https://transparenciave.org/empresas-ocupadas-empresas-fracasadas/)
Leoner Azuaje Urrea, presidente de la empresa, fue detenido por su presunta participación en hechos de corrupción con Cartones de Venezuela. Este jueves 20 de abril se conoció que Azuaje Urrea se quitó la vida estando bajo custodia de la Policía Nacional Contra la Corrupción. En este caso, Tarek William Saab ordenó iniciar las investigaciones por la muerte de Azuaje Urrea (https://www.infobae.com/venezuela/2023/04/20/murio-en-una-prision-en-venezuela-el-chavista-leoner-azuaje-urrea-habia-sido-detenido-hace-dos-dias-acusado-de-corrupcion/).
Cartón de Venezuela: una empresa irlandesa que expropió el gobierno chavista-madurista (https://elpitazo.net/politica/carton-de-venezuela-una-empresa-irlandesa-que-expropio-el-gobierno-chavista-madurista/)</t>
  </si>
  <si>
    <r>
      <rPr>
        <sz val="12"/>
        <color theme="1"/>
        <rFont val="Calibri"/>
      </rPr>
      <t>Microjuris</t>
    </r>
    <r>
      <rPr>
        <sz val="12"/>
        <color theme="1"/>
        <rFont val="Calibri"/>
      </rPr>
      <t xml:space="preserve">
</t>
    </r>
    <r>
      <rPr>
        <sz val="12"/>
        <color rgb="FF000000"/>
        <rFont val="Calibri"/>
      </rPr>
      <t>http://pymesvenezuela.com/ficha/colombates-ca-1285</t>
    </r>
    <r>
      <rPr>
        <sz val="12"/>
        <color rgb="FF000000"/>
        <rFont val="Calibri"/>
      </rPr>
      <t>95</t>
    </r>
  </si>
  <si>
    <t>Colores de Aragua</t>
  </si>
  <si>
    <t xml:space="preserve">Pinturas </t>
  </si>
  <si>
    <t>Empresa de producción de pinturas</t>
  </si>
  <si>
    <t>Zona industrial de las Tejerías, en el municipio Santos Michelena</t>
  </si>
  <si>
    <t xml:space="preserve"> Santos Michelena</t>
  </si>
  <si>
    <t>ttps://elclarinweb.com/noticias/economia/empresa-mixta-producira-pintura-en-aragua/</t>
  </si>
  <si>
    <t>Combustibles Amazonas C.A.</t>
  </si>
  <si>
    <t>Combustibles</t>
  </si>
  <si>
    <t xml:space="preserve">Empresa encargada de la distribución de combustible dentro del Estado Amazonas </t>
  </si>
  <si>
    <t xml:space="preserve"> Irregularidades en el esquema de distribución de gasolina subsidiada (peculado, concusión, malversación) (https://efectococuyo.com/politica/diputado-acusa-a-gobernador-de-amazonas-de-aplicar-su-propio-plan-de-distribucion-de-gasolina/)</t>
  </si>
  <si>
    <t>http://amazonas.gob.ve/ 
https://www.facebook.com/combustibles.amazonasca.1</t>
  </si>
  <si>
    <t>Comercializadora Agroindustrial de Alimentos, Genética y Vacunas para Animales, C.A.</t>
  </si>
  <si>
    <t xml:space="preserve">Empresa destinada a la comercialización de cadena productiva del sector agroalimentario </t>
  </si>
  <si>
    <t>Parcelamiento Miranda Sector F, Calle Quiriquire, Quinta COSDESU, Cumaná</t>
  </si>
  <si>
    <t>Gobernación del estado Sucre</t>
  </si>
  <si>
    <t>http://www.cgesucre.gob.ve/ces_web/index.php?idPagina=13</t>
  </si>
  <si>
    <t>Comercializadora de Bienes y Servicios del Estado Táchira, C.A. (COBISERTA)</t>
  </si>
  <si>
    <t>Exportadora/Importadora</t>
  </si>
  <si>
    <t>Empresa destinada a importar y comercializar productos para venderlos a precios regulados a instituciones y proveedores de servicios.</t>
  </si>
  <si>
    <t>La empresa quebró y ha estado inactiva desde el inicio de la gestión de Laidy Gómez.</t>
  </si>
  <si>
    <t>Calle principal Riberas del Torbes, galpón #6, zona industrial de San Cristóbal 5001</t>
  </si>
  <si>
    <t>Gobernación de  Táchira</t>
  </si>
  <si>
    <t>Gran Misión Abastecimiento Soberano
Misión Transporte</t>
  </si>
  <si>
    <t>Irregularidades cometidas en la gestión de la empresa, venta de productos priorizados, que eran revendidos al mercado especulativo. Legitimación de capitales por medio del uso de testaferros (peculado, malversación, asociación para delinquir, lavado de capitales) (https://www.elnacional.com/sociedad/buscan-testaferros-comercializadora-tachira_231828/)
Laidy Gómez denuncia transferencias ilegales de empresas de Táchira al Estado (https://elestimulo.com/elinteres/laidy-gomez-denuncia-que-vielma-mora-transfirio-al-estado-empresas-de-tachira/)</t>
  </si>
  <si>
    <t>http://www.tachira.gob.ve/web/2016/07/gobernacion-del-estado-tachira-a-traves-cobiserta-brinda-atencion-al-transporte-publico</t>
  </si>
  <si>
    <t>Comercializadora de Suministros Regionales del Caribe S.A. (COMSURCA)</t>
  </si>
  <si>
    <t xml:space="preserve">Empresa comercializadora de bienes y servicios de Venezuela y de los paises miembros de PetroCaribe,  con el fin de estimular el comercio y el intercambio entre los paises afiliados. </t>
  </si>
  <si>
    <t>Esta empresa fue creada por Pdvsa el primero de junio de 2013, como una empresa comercializadora.   El 20 de noviembre de 2014, en la reunión del Consejo Ministerial de PetroCaribe se aprobó esta  empresa como un instrumento para facilitar el intercambio comercial y la inversión conjunta entre los paises de PetroCaribe</t>
  </si>
  <si>
    <t>Av. Libertador, Edif. Pdvsa.  Caracas</t>
  </si>
  <si>
    <r>
      <rPr>
        <sz val="12"/>
        <color theme="1"/>
        <rFont val="Calibri"/>
      </rPr>
      <t xml:space="preserve">Informe de gestion 2015 de Pdvsa
</t>
    </r>
    <r>
      <rPr>
        <sz val="12"/>
        <color rgb="FF000000"/>
        <rFont val="Calibri"/>
      </rPr>
      <t>http://www.mppre.gob.ve/2019/07/09/petrocaribe-14-anos-de-contribucion-al-desarrollo-de-los-pueblos/</t>
    </r>
  </si>
  <si>
    <t>Paises afiliados a PetroCaribe</t>
  </si>
  <si>
    <t>Comercializadora y Distribuidora Red Venezuela, C.A.</t>
  </si>
  <si>
    <t>Tiene como finalidad realizar toda actividad tendente al abastecimiento, comercialización intercambio y distribución, transporte y servicio logístico de productos alimenticios, agrícolas e insumos animales o humanos de consumo directo o procesados, de origen nacional y/o internacional, procesar y vender comidas y bebidas; explotar el negocio de restaurantes, así como cualquier otro tipo de establecimientos destinado al expendio de alimentos preparados y listos para consumo humano.</t>
  </si>
  <si>
    <t>Producción de alimentos preparados y distribución de alimentos</t>
  </si>
  <si>
    <t>Esta empresa, dedicada a la producción y comercialización de alimentos preparados (areperas y panaderias) fue un proyecto creado por Hugo Chávez en 2012 para proveer alimentos preparados, directamente a los consumidores.   AndiTrujillo, C.A. era de propiedad privada, y que fue adquirida por el gobierno nacional. 
La empresa que inicialmente se denominaba Anditrujillo, C.A. desde el 30 de Junio de 2003 y en cuya última modificación realizada el 27 de febrero de 2013 cambió de denominación y se protocolizó con el nombre de COMERCIALIZADORA Y DISTRIBUIDORA RED VENEZUELA, C.A. 
En el año 2005, el 100% de las acciones fueron adquiridas por la empresa DISTRIBUCION LARENSE, C.A., según consta en acta protocolizada en Registro Mercantil I del Estado Trujillo, bajo el N° 52, Tom o 14-A. Posteriormente el 29 de enero
del año 2013, lo cual queda registrado en el Registro Mercantil I del Estado Trujillo, bajo el N.- 7, Tomo 4-A RMPET, se realiza una reforma estatutaria donde se cambia la denominación de la empresa ANDITRUJILLO, C.A., a COMERCIALIZADORA Y DISTRIBUIDORA RED VENEZUELA, C.A. y se cambia el domicilio fiscal para el estado Aragua.
El 24 de septiembre de 2013,  AndiTrujillo y otras 40 empresas fueron adscritas a Lácteos Los Andes como parte de las filiales pertenecientes a Inversiones Milazzo, C.A., publicado en Gaceta Oficial de la República Bolivariana de Venezuela N° 40.257 mediante el Decreto Nº 410.
Para el 24 de octubre de 2013 se transfiere el 100% de las acciones a título gratuito a la Corporación de Abastecimiento y Servicios Agrícolas, S.A. convirtiéndose en una filial de esta última y cuyo propósito se traduce en dictar las políticas para la operación y funcionabilidad sustentable y sostenible en el tiempo de las Panaderías y Areperas Venezuela.</t>
  </si>
  <si>
    <t>Empresa operativa, se desconoce sus capacidades de prestación de servicios en la actualidad</t>
  </si>
  <si>
    <t>Av. Andrés Bello, Parroquia el Recreo, Edificio Las Fundaciones, sede del Ministerio del Poder Popular para la Alimentación, Caracas-Venezuela.</t>
  </si>
  <si>
    <t xml:space="preserve">`100% estatal </t>
  </si>
  <si>
    <t>Registro Mercantil Primero
de la Circunscripción Judicial del Estado Trujillo, bajo el N°16,
Tomo 6-A, en fecha 30 de junio de 2003; y cuya última
modificación estatutaria quedó asentada ante la misma Oficina
de Registro bajo el N° 13, Tomo 4-A en fecha 29 de enero de
2013.</t>
  </si>
  <si>
    <t>¿Cómo ha funcionado la corrupción en el sector alimentación? (https://transparenciave.org/wp-content/uploads/2020/10/%C2%BFCo%CC%81mo-ha-funcionado-la-corrupcio%CC%81n-en-el-sector-alimentacio%CC%81n_.pdf)</t>
  </si>
  <si>
    <r>
      <rPr>
        <sz val="12"/>
        <color theme="1"/>
        <rFont val="Calibri"/>
      </rPr>
      <t xml:space="preserve">https://transparencia.org.ve/wp-content/uploads/2016/07/MEMORIA-Y-CUENTA-2014-TOMO-I.pdf
https://transparencia.org.ve/wp-content/uploads/2016/07/alimentacion-CUENTA-2015-3.pdf
</t>
    </r>
    <r>
      <rPr>
        <sz val="12"/>
        <color rgb="FF000000"/>
        <rFont val="Calibri"/>
      </rPr>
      <t>https://transparencia.org.ve/project/epe-ii-estudio-sector-agroalimentario/</t>
    </r>
  </si>
  <si>
    <t>Commerchamp S.A. </t>
  </si>
  <si>
    <t>Distribución de petróleo y derivados</t>
  </si>
  <si>
    <t>Comercialización al detal de combustibles para aviones y buques</t>
  </si>
  <si>
    <t xml:space="preserve">
Constituida  en  el  año  1987 por Pdvsa,  tiene  como propósito  principal  la  realización  de  actvidades de comercialización de productos y derivados de hidrocarburos en el mercado internacional.</t>
  </si>
  <si>
    <t>Edificio Sucre.  Caracas.</t>
  </si>
  <si>
    <r>
      <rPr>
        <sz val="12"/>
        <color rgb="FF000000"/>
        <rFont val="Calibri"/>
      </rPr>
      <t>https://transparencia.org.ve/wp-content/uploads/2017/04/4-Informe-empresas-estatales-del-sector-petr%C3%B3leo-editado-26abril.pdf
http://cdn.eluniversal.com/2010/08/03/gestion2009_pdvsa.pdf</t>
    </r>
  </si>
  <si>
    <t xml:space="preserve">
Constituida  en  el  año  2022 por Pdvsa en Panamá,  tiene  como propósito  principal  la  realización  de  actvidades de comercialización de productos y derivados de hidrocarburos en el mercado internacional.</t>
  </si>
  <si>
    <t>Empresa supendida en el registro de Panamá</t>
  </si>
  <si>
    <t>17/10/2002</t>
  </si>
  <si>
    <t>Presidente y director: Asdrúbla Chávez
Vicepresidente y director: Juan Carlos Boue
Directores: Humberto Ortega, Jesus Villanueva, José Aray, Simón Suárez</t>
  </si>
  <si>
    <t>Fue presidente encargado de Pdvsa, desde el 27 de abril de 2020 de acuerdo con la Gaceta Oficial Extraordinaria número 6.531, hasta enero de 2023. Fue vicepresidente de la comisión presidencial para la reorganización de la industria petrolera. Ex presidente de Citgo. Ocupó el cargo desde el 23 de noviembre de 2017, luego de que la antigua directiva fuera detenida por supuesto desfalco. Diputado a la Asamblea Nacional, por el estado Barinas, para el periodo 2016-2021. Ministro de Petróleo y Minería designado por el presidente Nicolás Maduro el 2 de septiembre de 2014, en sustitución de Rafael Ramírez Carreño. Asdrúbal Chávez es primo del difunto presidente Hugo Chávez. Egresó de la Universidad de Los Andes como ingeniero químico en el año 1979. Su llegada a la estatal petrolera Pdvsa comenzó con labores en el proyecto de expansión de la refinería El Palito. En 2001 se desempeñó como gerente de Recursos Humanos de Bitúmenes Orinoco, S.A (Bitor), y en 2002 fue nombrado presidente de esa empresa, puesto que ocupó hasta 2003, fecha en la que fue designado director ejecutivo de Recursos Humanos de Pdvsa. En 2005 se desempeñó como director ejecutivo de Comercio de Pdvsa. En 2007 llegó a la posición de vicepresidente de Refinación, Comercio y Suministro de Pdvsa y continuó su vínculo con Paraguay. En agosto de 2009 firmó un convenio con el empresario argentino Andrés René Guzmán, presidente de Fluviomar, una empresa de transporte fluvial. Juntos conformaron Fluvialba para transporte de combustible entre los países miembros de Mercosur, con énfasis en Paraguay. Guzmán, de acuerdo con medios paraguayos, era muy cercano al ex presidente paraguayo Fernando Lugo. Mientras eso ocurría, en Venezuela Chávez acumuló más poder: en 2009 fue designado viceministro de Petroquímica. Desde mayo de 2011 ocupó, junto a Eulogio Del Pino, la vicepresidencia de Pdvsa, directiva en la que compartió funciones con el hoy presidente, Nicolás Maduro, y el ex ministro de Planificación, Jorge Giordani.</t>
  </si>
  <si>
    <t>https://opencorporates.com/companies/pa/1099E
Poderopedia</t>
  </si>
  <si>
    <t>Companhia Interamericana de Navegação e Comércio (CINCO) S.A.</t>
  </si>
  <si>
    <t>Prestar servicios de transporte por navegación de carga interna, intermunicipal, interestadual e internacional</t>
  </si>
  <si>
    <t>Transporte por navegación de carga interna, intermunicipal, interestadual e internacional, excepto cruceros</t>
  </si>
  <si>
    <t>Rua Quatorze de Março, Ladário, Ladário-MS, 79370-000, Brasil</t>
  </si>
  <si>
    <t>Aquaviários da Cinco Bacia aguardam pagamento dos salários (https://diarionline.com.br/?s=noticia&amp;id=13097)</t>
  </si>
  <si>
    <t>https://www.sumarium.es/2020/04/28/reforma-petrolera-de-el-aissami-eliminara-12-filiales-no-medulares-para-pdvsa-y-crearan-filial-en-rusia/
https://www.bloomberg.com/profile/company/806165Z:BZ</t>
  </si>
  <si>
    <t>Compañía Anónima de las Industrias Básicas C.A. (CONIBA)</t>
  </si>
  <si>
    <t>Metalmecánico, Papel y Cartón; Agroindustria; Minería; y Construcción</t>
  </si>
  <si>
    <t>Planificar, coordinar, gestionar y controlar las compañías anónimas señaladas en los antecedentes, a través del impulso y aprovechamiento de las áreas que las comprenden, que conlleven a a optimizar los planes y proyectos existentes y futuros, a ser desarrollados con eficacia y eficiencia a los fines de impulsarl el desarrololo y el avance del sector, y lograr la diversificación de la economia nacional
Misión
La Compañía Nacional de las Industrias Básicas, CONIBA se consolida cada día más como modelo de organización y gestión pública para el desarrollo económicosocial de Venezuela, donde sus Empresas Básicas filiales sean punta de lanza en la diversificación productiva, la desconcentración territorial y el fomento del desarrollo endógeno del País, contribuyendo con la elevación significativa de los índices de desarrollo humano, social, económico y ambiental para contribuir así con la felicidad, la justicia social y la estabilidad política de la Nación.</t>
  </si>
  <si>
    <t>Administración y control de industrias básicas</t>
  </si>
  <si>
    <t>Esta empresa fue creada por decreto el 28 de diciembre de 2005, adscrita al Ministerio de Industrias Básicas y Minería de aquel año. En el momento se le dio el rol de casa matriz de las siguientes empresas: Empresas de Producción Social de Servicios de Laminación de Aluminio, C.A.; Empresa de Producción Social de Tubos sin Costuras, C.A.; Empresa de Producción Siderúrgica Nacional, C.A.; Empresa de Producción Social para la Concentración de Mineral de Hierro, C.A.; Empresa de Producción Social de Pulpa y Papel, C.A.; Empresa de Producción Social de Desmonte de Algodón, C.A.; Empresa de Produccion Social de Cemento Cerro Azul, C.A.; Empresa de Producción Social Recuperadora de Materias Primas, C.A.; y Empresa de Producción Social Minera Nacional, C.A.
El Ministerio del Poder Popular para Industrias mediante el Decreto No. 9005 de  la Gaceta Oficial Nº 39.928 del miércoles 23 de mayo de 2013, declara mediante resolución el cierre definitivo de la Compañía Nacional de las Industrias Básicas, C.A (CONIBA), dándose por suprimida y liquidada. En el mismo Decreto se transfieren el 100% de las acciones de CONIBA  de las empresas  Empresa de Producción Social de Pulpa y Papel, C.A., Empresa de Producción Social Recuperadora de Materias Primas, C.A., y de la Empresa de Produccion Social de Insumos Básicos para la Construcción de Viviendas, C.A., a la empresa Corporación de Industrias Intermedias de Venezuela S.A. (CORPIVENSA)</t>
  </si>
  <si>
    <t>Empresa cerrada en mayo de 2013.</t>
  </si>
  <si>
    <t>Avenida Urdaneta, Esquina Ibarras a Pelota, Edificio Central. Zona Centro. Caracas</t>
  </si>
  <si>
    <t>En el 2006 su estructura organizativa era la siguiente:
Asamblea de Accionistas
Junta Directiva
Auditoría Interna
Presidencia
Asistencia a la Presidencia
Consultoría Juridica
Dirección de Planificación y Presupuesto
Dirección Integral de Proyectos
Dirección de Desarrollo Endógeno 
Dirección de Tecnología e Información
Dirección de Administración y Finanzas
Dirección de Recursos Humanos</t>
  </si>
  <si>
    <t xml:space="preserve">El 4 de octubre del año 2006 , por decreto 4.862  se designa al ciudadano Carlos Válter Bettiol Guerrero, Presidente.
</t>
  </si>
  <si>
    <t xml:space="preserve">
En el Decreto No 1.979,  se designó al ciudadano Carlos Valter Bettiol Guerrero, Viceministro de Relaciones Interiores del Ministerio de Interior y Justicia.  Bettiol es ingeniero civil, egresado de la Universidad de Los Andes (ULA), y fue diputado a la Asamblea Nacional por Lara</t>
  </si>
  <si>
    <t>Registro Mercantil V, de la Circunscripción  Judicial del Distrito Capital y Estado Miranda, en fecha 26 de enero de 2006, bajo el número 13, Tomo 1255 A</t>
  </si>
  <si>
    <t xml:space="preserve">Empresas de Producción Social de Servicios de Laminación de Aluminio, C.A.; Empresa de Producción Social de Tubos sin Costuras, C.A.; Empresa de Producción Siderúrgica Nacional, C.A.; Empresa de Producción Social para la Concentración de Mineral de Hierro, C.A.; Empresa de Producción Social de Pulpa y Papel, C.A.; Empresa de Producción Social de Desmonte de Algodón, C.A.; Empresa de Produccion Social de Cemento Cerro Azul, C.A.; Empresa de Producción Social Recuperadora de Materias Primas, C.A.; Empresa de Producción Social Minera Nacional, C.A.;  Empresa de Producción Social de Insumos Básicos para la Construcción de Viviendas, C.A.; Constructora Nacional de Rieles para Vías Férreas y Estructuras Metálicas
</t>
  </si>
  <si>
    <t>Cuatro empresas cuestionadas se suman a la Corporación Siderúrgica (http://www.correodelcaroni.com/index.php/laboral/item/34251-cuatro-empresas-cuestionadas-se-suman-a-la-corporacion-siderurgica)
¿Y QUÉ ES DE LA VIDA DE LA TAL CONIBA? (https://desempleadoenguayana.wordpress.com/2008/07/08/%C2%BFy-que-es-de-la-vida-de-la-tal-coniba/)
Empresas fantasmas (http://venezuelareal.zoomblog.com/archivo/2008/12/15/empresas-fantasmas.html)</t>
  </si>
  <si>
    <t xml:space="preserve">http://www.correodelcaroni.com/index.php/laboral/item/34251-cuatro-empresas-cuestionadas-se-suman-a-la-corporacion-siderurgica
https://desempleadoenguayana.wordpress.com/2008/07/08/%C2%BFy-que-es-de-la-vida-de-la-tal-coniba/
</t>
  </si>
  <si>
    <t>Compañía Anónima de Viajes y Turismo IFAMIL, C.A.</t>
  </si>
  <si>
    <t>Servicios turísticos</t>
  </si>
  <si>
    <t>Viajes y Turismo IFAMIL C.A tiene como objetivo principal diseñar, emprender y comercializar servicios turísticos y/o corporativos nacionales e internacionales. Organización y realización de actividades recreacionales, eventos, espectáculos de índoles nacional e internacional. Actividades relacionadas a la publicidad y el mercadeo. Ofrecer asistencia de calidad, seguridad y flexibilidad para un mejor desplazamiento y comodidad para los viajeros. Contribuir al desarrollo de espacios turísticos a través de lanzamientos coordinados como paquetes vacacionales y otras actividades nacionales e internacionales, promoviendo el turismo nacional. Realizar servicios y comercializar actividades o negocios de lícito comercio relacionado con el objeto social de la compañía y aprobadas por los accionistas que se considere de interés para la empresa.
El 21/4/2015, fue ampliado en Junta Directiva, el objeto de la empresa, para la representación y comercialización de: transacción de negocios jurídicos en moneda nacional o extranjera, sin perjuicio de lo establecido al respecto por las leyes y reglamentos correspondientes; compra, venta y distribución de equipos de filmación y fotografía; compra, venta y distribución de artículos deportivos, mercancía seca, ropa, zapatos; compra, venta y distribución de material de oficina, equipos de computación, integradas o portátiles, piezas, componentes y accesorios, teléfonos celulares, tabletas digitales, servidores; impresión de ejemplares literarios o jurídicos; sonido profesional, montajes de tarimas; compra, venta y distribución, almacenaje de materiales de limpieza; compra, venta y distribución de medicinas, materiales médico quirúrgicos, equipos médicos; servicios de compra, venta y distribución y alquiler de vehículos automotores; Compra, venta y distribución de línea blanca y marrón; compra, venta y distribución de alimentos; Actividades y servicios relacionadas con la publicidad y mercadeo, implementación de innovadoras aplicaciones tecnológicas</t>
  </si>
  <si>
    <t>Venta de boletos aéreos nacionales e internacionales.
Servicio de hospedaje en hoteles y posadas a nivel nacional e internacional.
Asesoría y venta de paquetes nacionales e internacionales, full day, circuitos turísticos, paquetes de quinceañeras, cruceros, viajes dorados y viajes de graduación.
Venta de seguros de viajes nacionales e internacionales.
Alquiler de vehículos.
Planificación y asesoría de viajes grupales, convenciones, viajes de incentivo, congresos, planes vacacionales, visitas guiadas y campamentos con experiencia comprobada en el manejo de los mismos.
Organización de días de recreación para los trabajadores de su empresa, a fin de que puedan cumplir con lo exigido por la LOCYMAT (INPSASEL).
Boleto aéreo de ida y vuelta en líneas comerciales.
Traslado aeropuerto/hotel/aeropuerto.
Alojamiento según la cantidad de pasajeros.
Planes todos incluidos (Desayunos, almuerzos, Cenas Bebidas alcohólicas y no alcohólicas ilimitadas) o solo desayunos y almuerzo con bebidas no alcohólicas.</t>
  </si>
  <si>
    <t>Viajes y turismo IFAMIL C.A. es una filial del Instituto de Previsión Social de las Fuerzas Armadas Nacionales, establecida desde 1980. La creación de esta  Agencia de Viajes y Turismo, la cual fue aprobada en Consejo de Ministros Nº 29 de fecha 01 de Noviembre de 1.979, y en punto de cuenta Nº 750 de fecha 06 de Septiembre de 1979, por el Ciudadano Presidente de la República. Constituida formalmente el 21/02/80, con inscripción en el Registro Mercantil.</t>
  </si>
  <si>
    <t>Empresa operativa. Viajes y turismo IFAMIL C.A. es una filial del Instituto de Previsión Social de las Fuerzas Armadas Nacionales (IPSFA)</t>
  </si>
  <si>
    <t xml:space="preserve"> Avenida los Próceres Centro Comercial IPSFA. Nivel 3. Tercera Etapa. Caracas</t>
  </si>
  <si>
    <t>En el añom 2015 era así:
Asamblea de accionistas 
Audotoría Interna del IPSFA
Junta Directiva
Dirección General
Departamento de Asesoría Legal
Departamento de Personal
Departamento de Gestión Administrativa
Departamento de Planificación y Presupuesto
Departamento de Tecnología de la Información
Departamento de Operaciones 
Departamento de Mercadeo y Eventos</t>
  </si>
  <si>
    <t xml:space="preserve">Director General  CNEL. Juan G. Puertas Tovar </t>
  </si>
  <si>
    <t>Es oficial del Ejército, Deportista, Triatlon, Marathon y Pentatlon Militar. Fue designado
Director Principal de la Junta Directiva del Banco de la Fuerza Armada Nacional  Bolivariana, Banco Universal, C.A.  (BANFANB), el 30 de enero de 2015</t>
  </si>
  <si>
    <t>100% Instituto de Previsión Social de las Fuerzas Armadas Nacionales (IPSFA)</t>
  </si>
  <si>
    <t>Registro Mercantil
Primero de la Circunscripción Judicial del Distrito Federal y Estado Miranda,
bajo el número 31, tomo 31-A Pro</t>
  </si>
  <si>
    <t>Ministerio del Poder Popular para la Defensa
Instituto de Previsión Social de las Fuerzas Armadas (IPSFA)</t>
  </si>
  <si>
    <t>Instituto de Previsión Social de las Fuerzas Armadas (IPSFA)</t>
  </si>
  <si>
    <t>Aportes a la Fundación de Atención Social del Ministerio del Poder Popular para la Defensa</t>
  </si>
  <si>
    <t>Demanda por honorarios (https://vlexvenezuela.com/vid/adriana-sanchez-benitez-vs 559723758?_ga=2.49557094.1763109452.1513812810-767797529.1508181539)
Los documentos del General Padrino (http://elestimulo.com/blog/los-documentos-del-general-padrino/)
“Camimpeg es un proyecto de derecha, de élite militar” ( https://www.larazon.net/2016/02/camimpeg-es-un-proyecto-de-derecha-de-elite-militar/)</t>
  </si>
  <si>
    <r>
      <rPr>
        <sz val="12"/>
        <color theme="1"/>
        <rFont val="Calibri"/>
      </rPr>
      <t xml:space="preserve">http://www.ipsfa.gob.ve/gerencias/21/
https://transparencia.org.ve/wp-content/uploads/2016/07/Memoria-Defensa-1.pdf
http://mismisiones.blogspot.com/2009/03/viajes-y-turismo-ifamil-ca.html
http://www.finanzasdigital.com/wp-content/uploads/2015/02/Gaceta40592-JuntaDirectivaBanfanb.pdf
La Fuerza Armada venezolana tiene luz propia en la corrupción (https://transparencia.org.ve/wp-content/uploads/2018/06/La-Fuerza-Armada-Venezolana-tiene-luz-propia-en-la-corrupci%C3%B3n.pdf)
https://transparencia.org.ve/wp-content/uploads/2020/10/Los-militares-y-su-rol-en-las-Empresas-Propiedad-del-Estado.pdf
https://transparencia.org.ve/wp-content/uploads/2020/07/III-PODER-MILITAR-CRIMEN-Y-CORRUPCIOON.pdf
</t>
    </r>
    <r>
      <rPr>
        <sz val="12"/>
        <color rgb="FF000000"/>
        <rFont val="Calibri"/>
      </rPr>
      <t>http://www.controlciudadano.org/web/wp-content/uploads/Red-de-Empresas-Militares-en-Venezuela.pdf</t>
    </r>
  </si>
  <si>
    <t>Compañía Anónima Industrias Mineras del Táchira (CAIMTA)</t>
  </si>
  <si>
    <t xml:space="preserve">Minerales no metálicos </t>
  </si>
  <si>
    <t>Empresa para la comercialización de minerales y agregados para usos sociales y obras públicas</t>
  </si>
  <si>
    <t>Empresa operativa
Caimta alista maquinaria para reiniciar producción de asfalto (http://www.tachira.gob.ve/2018/01/11/caimta-alista-maquinaria-para-reiniciar-produccion-de-asfalto/)</t>
  </si>
  <si>
    <t>Av. 5, Caimta, La Concordia, San Cristobal, Tachira
San Cristóbal</t>
  </si>
  <si>
    <t>Gobernación de Táchira</t>
  </si>
  <si>
    <t>José del C. Chacón</t>
  </si>
  <si>
    <t>Irregularidades en el manejo de activos de la empresa (peculado, concusión) ( https://www.notivenezuela.com/noticia/dejo-a-tachira-en-ruinas-vielma-mora-dejo-57-maquinas-pesadas-desvalijadas-y-danas-en-sede-de-la-compania-gubernamental-caimta)</t>
  </si>
  <si>
    <t>http://www.tachira.gob.ve/web/2018/01/caimta-alista-maquinaria-para-reiniciar-produccion-de-asfalto/</t>
  </si>
  <si>
    <t>Compañía Anónima Laboratorios Miranda, C.A. (LAMBRICA)</t>
  </si>
  <si>
    <t>Salud</t>
  </si>
  <si>
    <t>Farmaceútico</t>
  </si>
  <si>
    <t>Producir medicamentos e insumos médicos</t>
  </si>
  <si>
    <t>Medicamentos e insumos médicos</t>
  </si>
  <si>
    <t>Su nombre inicial era Laboratorios Orpin Farma, C.A. y se decretó su adquisición forzosa de los bienes muebles, inmuebles de su propiedad, a través del Decreto Presidencia N° 8.932 publicado en la Gaceta Oficial N° 39.908. de fecha 24 de abril.
El 8 de febrero de 2013, por Decreto N° 9.380,  se autoriza la creación de una Empresa del Estado, bajo la forma de Compañía Anónima, que se denominará (Laboratorios Miranda, C.A.), la cual estará adscrita al Ministerio del Poder Popular para Ciencia, Tecnología e Innovación, este decreto fu publicado en la Gaceta Nº 40.108. 
Desde noviembre de 2016, forma parte del Conglomerado de Empresas Públicas Productoras de Medicamentos, Productos Biológicos e Insumos Médico Quirúrgicos, en la Corporación de Servicios del Estado Venezolana de Servicio Tecnológicos para Equipos de Salud, S.A (Venesalud, S.A), adscrita funcional y administrativamente al ministerio de Salud, mediante el Decreto N°. 2.554 publicado en la Gaceta Oficial N°41.032.</t>
  </si>
  <si>
    <t>2da. Avenida, Guarenas 1220, Miranda</t>
  </si>
  <si>
    <t>Ambrosio Plaza</t>
  </si>
  <si>
    <t>Ministerio del Poder Popular para la Salud</t>
  </si>
  <si>
    <t>Mediante la Providencia N° 028-2019,  se delega en el ciudadano Gerardo Briceño, en su condición de Presidente (E) de la Empresa Laboratorios Miranda, C.A., la firma de todos aquellos actos, contratos y operaciones requeridas por la empresa para contrataciones públicas, la cual fue publicada el 9 de diciembre de 2019 en la Gaceta No. 41.777
Según la resolución No. 112 publicada en la  Gaceta Nº 41.656 del 17 de junio de 2019 su Junta Directiva estaba conformada por: Gerardo Briceño Presidente (E);
Directores principales: Janina Colmenares, Humberto Pelegrino, Susana Guevara, Juan Gómez.
Directores suplentes: Ramón Perdomo, Yusmila Martínez, Adriana Merchán, Carmín Díaz.
Según la resolución No. 082 publicada en la  Gaceta Nº 42.831 del 4 de marzo de 2024 se designó como presidenta de la empresa y de la Junta Directiva a Milagros Diego Estebane</t>
  </si>
  <si>
    <t>LABORATORIOS ORPIN FARMA, C.A., inscrita en el Registro Mercantil Quinto de la Circunscripción Judicial del Distrito Federal y Estado Miranda, en fecha 14 de diciembre de 2005, bajo el N° 10 tomo 1235-A.</t>
  </si>
  <si>
    <t>Imprenta Nacional
Microjuris
https://www.elimpulso.com/2016/11/22/crean-conglomerados-empresas-elaborar-productos-la-salud/</t>
  </si>
  <si>
    <t>Compañía Anónima Luz y Fuerza Eléctrica de Puerto Cabello.  (CALIFE)</t>
  </si>
  <si>
    <t>Servicio de energía eléctrica domiciliario</t>
  </si>
  <si>
    <t xml:space="preserve">CALIFE fue fundada por inversionistas privados en Puerto Cabello, en 1911,  ubicada en el Estado Carabobo, atendía la zona de Puerto Cabello y Morón y ejercía las actividades de distribución y comercialización de electricidad. Esta empresa fue absorbida por Corpoelec. </t>
  </si>
  <si>
    <t>No operativa, fue absorbida por Corpoelec</t>
  </si>
  <si>
    <t>Compañía Anónima Militar de Industrias Mineras, Petrolíferas y de Gas (CAMIMPEG)</t>
  </si>
  <si>
    <t>Hidrocarburos y minería</t>
  </si>
  <si>
    <t>Petróleo, Gas y Minería</t>
  </si>
  <si>
    <t xml:space="preserve">Realizar todas las actividades económicas –que no son militares– lícitas en materia de servicios petroleros, gas y explotación minera, y además  un inmenso listado de actividades que se mencionan “en general y sin que ello implique limitación alguna" Podrá establecer sucursales y podrá importar, exportar, distribuir y comercializar bienes y servicios de la industria petrolera Son más de 25 competencias que también incluyen facultades para ejecutar obras civiles, eléctricas y mecánicas, dar asesorías y descontaminar cuerpos de agua afectados por desechos derivados de la minería, petróleo y gas.
</t>
  </si>
  <si>
    <t>Estudios, servicios y procura de equipos, maquinarias y consumibles a empresas petroleras , gasíferas, mineras y otras.</t>
  </si>
  <si>
    <t>Fue creada en 2016. En el año 2017 firma una alianza con Southern Procurement Services LTD, domiciliada en Reino Unido, del grupo SCZ, especializada en ramas de la industria petrolera y cuyo  Director es el venezolano Manuel Chinchilla. Esta alianza se estableció para la realización conjunta de actividades de exploración, explotación, transporte y producción de petróleo, gas y minería. La alianza se conformó 55% CAMIMPEG y 45% SPS Ltd, la  historia de la alianza es para  actividades que cedió Pdvsa a Camimpeg-SPS para aumentar los niveles de producción de crudo en el Campo Urdaneta Lago y el muelle Alí Primera, ubicados al sur y sureste de la ciudad de Maracaibo, en el convenio suscrito en mayo de 2017 se habla de una adquisición de equipos, capacitación, visitas a los campos y todo lo que permitan garantizar un “mayor rendimiento” en las áreas de producción. La Compañía Anónima Militar de Industrias Mineras, Petrolíferas y de Gas, Southern Procurement Services y Petróleos de Venezuela, respectivamente, también unieron “esfuerzos” con Petromonagas y Petrovictoria 
Empresa dedicada a …«todo lo relativo a las actividades lícitas (sic) de Servicios Petroleros, de Gas y Explotación Minera en general, sin que esto implique limitación alguna»…  En otras palabras, empresa que en el futuro mediato puede llegar a ser competencia directa de Petróleos de Venezuela S.A, y a la cual, en el presente, le fue adjudicado …«el monopolio de los servicios en el sector, además de la explotación minera nacional, en asociación con empresas nacionales y extranjeras»… ; es decir, monopolio en la explotación del denominado Arco Minero del Orinoco, franja de más 100.000 kilómetros cuadrados ubicados en la región sur del país donde reposan …«reservas de 4.136 toneladas de oro, 33,79 millones de quilates de diamante y 3.644 millones de toneladas de hierro, además de inmensas reservas de coltán, bauxita y cobre»… 
Pese a laborar con el mismo rubro que la estatal Petróleos de Venezuela, Camimpeg es autónoma y no está sujeta ni al Ministerio de Petróleo ni a Pdvsa. Para el secretario general del Sindicato de Trabajadores Petroleros y Gasíferos del estado Falcón (Sutpgef), "crear una compañía de estas nos indica que Pdvsa no está cumpliendo con su rol" y es negativo que esté en mano de militares. La Asamblea Nacional, por su parte, anunció que investigarían los movimientos de la empresa.
En Acta publicada en Gaceta Oficial 42.213 de fecha 15/09/2021, se publican datos de los estados financieros del 2020, así como la aprobación del presupuesto 2021 con su respectiva clasificación según partida presupuestaria.
En Gaceta Oficial N°42.226, se delega en el ciudadano Almirante Alexander José Velásquez Bastidas, en su carácter de Comandante General de la Armada Bolivariana, la facultad para firmar el Convenio de Cooperación Interinstitucional entre la República Bolivariana de Venezuela, por Órganos de este Ministerio a través de la Armada Bolivariana, y la Compañía Anónima Militar de Industrias Mineras, Petrolíferas y de Gas (CAMIMPEG, C.A.).</t>
  </si>
  <si>
    <t>Operativa principalmente en actividades relacionadas con hidrocarburos y parcialmente en minería</t>
  </si>
  <si>
    <t>Complejo Industrial Tiuna I, edificio Azul, Piso 1, Fuerte Tiuna, Caracas.</t>
  </si>
  <si>
    <t>Asamblea  de Accionistas y Junta Directiva: Presidente(a), 1 director(a) y tres gerentes principales con sus suplentes.</t>
  </si>
  <si>
    <t>Seis mil (6.000) acciones nominativas, indivisibles y no convertibles al portador con un valor nominal de 1 Bs</t>
  </si>
  <si>
    <t>100% Ministerio del Poder Popular para la Defensa</t>
  </si>
  <si>
    <t>Registro Mercantil
Cuarto del Distrito Capital en fecha 16 de mayo de 2016, bajo el Número 24, Tomo 86-A</t>
  </si>
  <si>
    <t>Alianza con PDVSA
Neumalba,  S.A.</t>
  </si>
  <si>
    <t>Motores Hidrocarburos e Industria Militar de la Agenda Económica Bolivariana</t>
  </si>
  <si>
    <r>
      <rPr>
        <sz val="12"/>
        <color theme="1"/>
        <rFont val="Calibri"/>
      </rPr>
      <t xml:space="preserve">http://www.miamidiario.com/economia/venezuela/economia/pdvsa/maibort-petit/militares-venezolanos/odebrecht/southern-procurement-services/380492
http://www.bbc.com/mundo/noticias/2016/03/160315_venezuela_petrolera_militares_dp
http://www.gaceta-oficial.com/2016/07/creacion-de-empresa-militar-segun.html#ixzz56QzAQVST 
http://www.pdvsa.com/index.php?option=com_content&amp;view=article&amp;id=7056:pdvsa-y-camimpeg-sps-firman-contrato-comercial-final-para-reactivar-operaciones-en-campo-urdaneta&amp;catid=10&amp;Itemid=589&amp;lang=es
http://www.el-nacional.com/noticias/historico/camimpeg-polemica-petrolera-que-maduro-creo-para-los-militares-venezuela_28606
https://www.ghm.com.ve/wp-content/uploads/2021/01/42035.pdf
https://poderopediave.org/persona/alexander-velasquez/
https://transparencia.org.ve/project/epe-ii-estudio-sector-mineria/
https://transparencia.org.ve/project/epe-ii-estudio-sector-hidrocarburos/
La Fuerza Armada venezolana tiene luz propia en la corrupción (https://transparencia.org.ve/wp-content/uploads/2018/06/La-Fuerza-Armada-Venezolana-tiene-luz-propia-en-la-corrupci%C3%B3n.pdf)
https://transparencia.org.ve/wp-content/uploads/2020/10/Los-militares-y-su-rol-en-las-Empresas-Propiedad-del-Estado.pdf
https://transparencia.org.ve/wp-content/uploads/2020/07/III-PODER-MILITAR-CRIMEN-Y-CORRUPCIOON.pdf
</t>
    </r>
    <r>
      <rPr>
        <sz val="12"/>
        <color rgb="FF000000"/>
        <rFont val="Calibri"/>
      </rPr>
      <t xml:space="preserve">
http://www.controlciudadano.org/web/wp-content/uploads/Red-de-Empresas-Militares-en-Venezuela.pdf</t>
    </r>
  </si>
  <si>
    <t>Compañía Anónima Nacional Teléfonos de Venezuela, (CANTV)</t>
  </si>
  <si>
    <t>Telecomunicaciones</t>
  </si>
  <si>
    <t xml:space="preserve">CANTV es la empresa lider operadora y proveedora de soluciones integrales de telecomunicaciones e informática en Venezuela  </t>
  </si>
  <si>
    <t xml:space="preserve">Telecomunicaciones </t>
  </si>
  <si>
    <t>Cantv fue fundada en 1930 por empresarios y operaba bajo una concesión de servicio en Venezuela. En 1973 el Estado venezolano adquirió todas las acciones de Cantv. Luego en 1991, el gobierno privatizó la empresa y el concurso lo ganó el Consorcio VenWorld Telecom, liderado por GTE – hoy, Verizon Communications Inc. – adquirió el 40% de las acciones de la empresa. En mayo de 2007 el Gobierno de la Estatal Bolivariana de Venezuela adquiere el 79,6% de las acciones de la telefónica, que unido al 6,6% que tenía al inicio de la actividad, le otorga el control de la compañía con más del 86,2% del total accionario.
Acta en Gaceta Oficial 42.286, donde se ratifica los miembros de las Comisiones de Contrataciones Públicas</t>
  </si>
  <si>
    <t>En octubre de 2020 se designa a los Miembros de la Comisión de Desincorporación de Bienes Públicos y el Comité de Licitaciones para la Venta y Permuta de Bienes Públicos de Cantv. También un artículo de Aporrea menciona la presunta venta de CANTV.
En mayo de 2022, Nicolás Maduro anunció un plan de apertura de capital de empresas públicas, que en principio también incluirá la telefónica Cantv y Movilnet. La venta debía comenzar el lunes 16 de mayo</t>
  </si>
  <si>
    <t>Edf. CANTV,  Centro Nacional de Telecomunicaciones. Av. Libertador. Caracas.</t>
  </si>
  <si>
    <t>Ministerio del Poder Popular para la Ciencia y Tecnología</t>
  </si>
  <si>
    <t>Presidente (a), Director (a) Suplente, ocho (08) Directores Principales y ocho (08) Directores Suplentes</t>
  </si>
  <si>
    <r>
      <rPr>
        <b/>
        <sz val="12"/>
        <color rgb="FF000000"/>
        <rFont val="Calibri"/>
      </rPr>
      <t>T</t>
    </r>
    <r>
      <rPr>
        <sz val="12"/>
        <color rgb="FF000000"/>
        <rFont val="Calibri"/>
      </rPr>
      <t xml:space="preserve">ras la publicación en la Gaceta Oficial N°6.857, de fecha miércoles 20 de noviembre de 2024 , se formaliza el nombramiento de la nueva máxima autoridad de la Compañía Anónima Teléfonos de Venezuela, Cantv. Mediante el Decreto 5.044, publicado en la Gaceta Oficial N°6.857, el miércoles 20 de noviembre, el Presidente de la República, Nicolás Maduro Moros, designó al M/G Iván Rafael Hernández Dala como nuevo Presidente de Cantv
</t>
    </r>
    <r>
      <rPr>
        <b/>
        <sz val="12"/>
        <color rgb="FF000000"/>
        <rFont val="Calibri"/>
      </rPr>
      <t xml:space="preserve">Directores Principales </t>
    </r>
    <r>
      <rPr>
        <sz val="12"/>
        <color rgb="FF000000"/>
        <rFont val="Calibri"/>
      </rPr>
      <t xml:space="preserve">según Acta No. 220 209° y 160° de fecha 24/01/2020 en Gaceta Oficial N° 41.958 de fecha 04/09/2020: Juan José Blanco González, Diana Josefina Castillo Parra, Maria Maitaeliza Quinero Villarreal, Iris Yari Medina Fernández, Abrahan Deivis Landaeta Parra, Giovanny Antonio Del Gatto García, Omar David Roa Sánchez, Ulises Fernández Vásquez
</t>
    </r>
    <r>
      <rPr>
        <b/>
        <sz val="12"/>
        <color rgb="FF000000"/>
        <rFont val="Calibri"/>
      </rPr>
      <t xml:space="preserve">Directores Suplentes </t>
    </r>
    <r>
      <rPr>
        <sz val="12"/>
        <color rgb="FF000000"/>
        <rFont val="Calibri"/>
      </rPr>
      <t xml:space="preserve">según Acta No. 220 209° y 160° de fecha 24/01/2020 en Gaceta Oficial N° 41.958 de fecha 04/09/2020: Ernesto Augusto Gari Quiñones, Andreina Yagnora Camacho Castillo, Manuel Salvador Figueroa Luis, José Gregorio González  Mejias, David Bengurion Guedez Alvarez, Carlos Alessandro Cestari Infantini, Jesús Alejandro Ramírez Sanguinetti, Pablo Calderón Escalante
</t>
    </r>
    <r>
      <rPr>
        <b/>
        <sz val="12"/>
        <color rgb="FF000000"/>
        <rFont val="Calibri"/>
      </rPr>
      <t>Secretaria de la JD</t>
    </r>
    <r>
      <rPr>
        <sz val="12"/>
        <color rgb="FF000000"/>
        <rFont val="Calibri"/>
      </rPr>
      <t xml:space="preserve">: Helen Hernández 
</t>
    </r>
    <r>
      <rPr>
        <b/>
        <sz val="12"/>
        <color rgb="FF000000"/>
        <rFont val="Calibri"/>
      </rPr>
      <t>Vicepresidente Ejecutivo</t>
    </r>
    <r>
      <rPr>
        <sz val="12"/>
        <color rgb="FF000000"/>
        <rFont val="Calibri"/>
      </rPr>
      <t xml:space="preserve">: Jesús Gregorio Aldana Quintero
</t>
    </r>
    <r>
      <rPr>
        <b/>
        <sz val="12"/>
        <color rgb="FF000000"/>
        <rFont val="Calibri"/>
      </rPr>
      <t>Vicepresidenta de Gestión Interna y cuentadante:</t>
    </r>
    <r>
      <rPr>
        <sz val="12"/>
        <color rgb="FF000000"/>
        <rFont val="Calibri"/>
      </rPr>
      <t xml:space="preserve"> Ysaulete Luis Azevedo. 
</t>
    </r>
    <r>
      <rPr>
        <b/>
        <sz val="12"/>
        <color rgb="FF000000"/>
        <rFont val="Calibri"/>
      </rPr>
      <t>Responsable Patrimonial</t>
    </r>
    <r>
      <rPr>
        <sz val="12"/>
        <color rgb="FF000000"/>
        <rFont val="Calibri"/>
      </rPr>
      <t xml:space="preserve"> a partir del 06/11/2020, según Acta Nº 220 de fecha 7/12/2020, en Gaceta Oficial Nº 42.057 de fecha 28/01/2021: Pablo Albeto Salas Izquierdo. 
</t>
    </r>
    <r>
      <rPr>
        <b/>
        <sz val="12"/>
        <color rgb="FF000000"/>
        <rFont val="Calibri"/>
      </rPr>
      <t>Gerente General de Servicios y Logistica</t>
    </r>
    <r>
      <rPr>
        <sz val="12"/>
        <color rgb="FF000000"/>
        <rFont val="Calibri"/>
      </rPr>
      <t xml:space="preserve">: Landy Rodríguez Méndez
</t>
    </r>
    <r>
      <rPr>
        <b/>
        <sz val="12"/>
        <color rgb="FF000000"/>
        <rFont val="Calibri"/>
      </rPr>
      <t>Comisarios</t>
    </r>
    <r>
      <rPr>
        <sz val="12"/>
        <color rgb="FF000000"/>
        <rFont val="Calibri"/>
      </rPr>
      <t>: Cristina Valero Martín y Gilberto José Chaparro</t>
    </r>
  </si>
  <si>
    <t xml:space="preserve">El M /G Iván Rafael Hernández Dala fue Jefe de la Dirección General de Contrainteligencia Militar (Dgcim) nombrado el 14 de enero de 2014. Hombre de confianza del Presidente Nicolás Maduro. Egresó de la Academia Militar del Ejército Bolivariano en la posición 29 de la promoción “Manuel Manrique” en 1988. El 25 de junio de 2018 se dio a conocer que fue sancionado por la Unión Europea y el 15 de febrero de 2019 la Oficina de Control de Bienes Extranjeros (Ofac) del Departamento del Tesoro de los Estados Unidos. Comandante de la Guardia de Honor Presidencial de Nicolás Maduro desde 2014. Jefe de la Casa Militar, designado el 4 de septiembre de 2015. Mayor General del Ejército y jefe de la Dirección de Contrainteligencia Militar según la Gaceta Oficial número 40.333.2​ Hombre de confianza del presidente Nicolás Maduro. Un reportaje del periódico Sexto Poder, publicado el 9 de octubre de 2014, señala que la exministra de la Defensa, Carmen Meléndez, tuvo mucha influencia en su ascenso castrense. Meléndez consideró su trayectoria como jefe de Casa Militar y hombre de confianza del fallecido presidente Hugo Chávez.
</t>
  </si>
  <si>
    <r>
      <rPr>
        <b/>
        <sz val="12"/>
        <color theme="1"/>
        <rFont val="Calibri"/>
      </rPr>
      <t xml:space="preserve">Acciones clase B </t>
    </r>
    <r>
      <rPr>
        <sz val="12"/>
        <color theme="1"/>
        <rFont val="Calibri"/>
      </rPr>
      <t xml:space="preserve">propiedad de la República Bolivariana de Venezuela (91,02%):
-Corporación Socialista de las Telecomunicaciones y Servicios Postales, C.A. (84,42%) 
-Banco de Desarrollo Económico y Social de Venezuela (BANDES)  (6,59%)
</t>
    </r>
    <r>
      <rPr>
        <b/>
        <sz val="12"/>
        <color theme="1"/>
        <rFont val="Calibri"/>
      </rPr>
      <t>Acciones C</t>
    </r>
    <r>
      <rPr>
        <sz val="12"/>
        <color theme="1"/>
        <rFont val="Calibri"/>
      </rPr>
      <t xml:space="preserve">: Trabajadores Jubilados y extrabajadores fideicomisos 
</t>
    </r>
    <r>
      <rPr>
        <b/>
        <sz val="12"/>
        <color theme="1"/>
        <rFont val="Calibri"/>
      </rPr>
      <t>Acciones Clase D</t>
    </r>
    <r>
      <rPr>
        <sz val="12"/>
        <color theme="1"/>
        <rFont val="Calibri"/>
      </rPr>
      <t xml:space="preserve"> Venezuela
</t>
    </r>
  </si>
  <si>
    <t>Registro Mercantil de Comercio del Distrito Federal el dìa 20/03/1930, bajo el Nº 387, tomo 2</t>
  </si>
  <si>
    <t>Ministerio del Poder Popular para Ciencia y Tecnología
Superintendencia Nacional de Valores (SUNAVAL)
Corporación Socialista de las Telecomunicaciones y Servicios Postales, C.A.</t>
  </si>
  <si>
    <t>Está adscrita a la Corporación Socialista de las Telecomunicaciones y Servicios Postales, C.A.</t>
  </si>
  <si>
    <t>Noticiaaldia.com/2015/03/dividendos-de-cantv-seran-destinados-a-construccion-de-bases-de-misiones/</t>
  </si>
  <si>
    <t>Corrupción en Cantv: hasta 300 dólares por reparar una avería (https://eldiario.com/2020/12/28/corrupcion-cantv-dolares-averia/)
Usuarios denuncian pésimo servicio y corrupción de técnicos de Cantv (https://digitalpolicylaw.com/usuarios-denuncian-pesimo-servicio-y-corrupcion-de-tecnicos-de-cantv/)
La corrupción en CANTV y el final del año Escolar (https://www.aporrea.org/actualidad/a289236.html)
Corrupción, desinversión y desprofesionalización acabaron con Cantv y Movilnet: Tal Cual (https://www.noticierodigital.com/2020/11/corrupcion-desinversion-y-desprofesionalizacion-acabaron-con-cantv-y-movilnet-tal-cual/)
 Empleados y jubilados de Cantv denunciaron corrupción y precariedad laboral (https://cronica.uno/empleados-y-jubilados-de-cantv-denunciaron-corrupcion-y-precariedad-laboral/)
ANARQUÍA: CANTV en las ruinas (https://www.reportero24.com/2020/02/03/anarquia-cantv-en-las-ruinas/)
EE UU advierte sobre “corrupción pública generalizada” en Venezuela http://www.el-nacional.com/noticias/mundo/advierte-sobre-corrupcion-publica-generalizada-venezuela_204518)
Departamento del Tesoro identificó a empresas venezolanas y sancionan a funcionarios del Gobierno (https://www.lapatilla.com/2017/09/28/departamento-del-tesoro-identico-a-empresas-venezolanas-y-sancionan-a-funcionarios-del-gobierno/) 
Trabajadores de la Cantv Barinas piden mejoras económicas y denuncian irregularidades dentro de la empresa https://puntodecorte.net/trabajadores-cantv-barinas-mejoras-economicas/
www.maduradas.com/guiso revolucionario -chavez-y-kirchner- lavaron-dinero a traves de cantv-y-suvinca.  
Ha habido denuncias sobre espionaje telefónico.  En un reportaje de El Nuevo Herald, exfuncionarios del SEBIN y expertos en seguridad afirman que el gobierno venezolano ha gastado millones de dólares para espiar a los venezolanos; utilizando tecnología italiana y rusa para monitorear correos electrónicos, palabras claves y conversaciones telefónicas. La información obtenida se utiliza para crear una "persona de interés" para las autoridades venezolanas.
CASOS DE ESTUDIO Sector Telecomunicaciones (https://transparencia.org.ve/wp-content/uploads/2018/11/CASOS-sector-comunicaciones.pdf)
Privatizar bajo el puntofijismo, privatizar bajo el chavismo: El caso CANTV (https://alnavio.es/privatizar-bajo-el-puntofijismo-privatizar-bajo-el-chavismo-el-caso-cantv/)
Internet llega de la mano de 190 empresas privadas que cubren ineficiencia de Cantv (IV) (https://talcualdigital.com/internet-llega-de-la-mano-de-190-empresas-privadas-que-cubren-ineficiencia-de-cantv-iv/)
Aunque usted NO  lo crea ..-&gt; CANTV el 15 de diciembre de 1991 fue privatizada por un valor de 4.700 millones de dólares .. Bueno .. Hoy su capitalización de mercado en la bolsa es de 300 millones de dólares, eso significa que vale 93,6% menos (-4.400 millones de dólares) . (https://twitter.com/mercadosyaccion/status/1584659269643046912)
Venezuela tiene algunos de los peores servicios de Internet del mundo (https://ovxp.mcehc.com/2022/11/13/venezuela-peores-internet/)
#Barinas | Trabajadores de Cantv protestaron frente a la sede exigiendo derechos (https://www.termometronacional.com/venezuela/barinas-trabajadores-de-cantv-protestaron-frente-a-la-sede-exigiendo-derechos/)
 Usuarios se desplazan kilómetros para estudiar y trabajar por fallas del Internet de Cantv (https://bit.ly/3xD6JX7)
95% de los usuarios de ABA CANTV presentó fallas en el servicio en 2022 y solo 2 de cada 10 venezolanos tiene gas directo (https://puntodecorte.net/95-de-usuarios-aba-cantv-presento-fallas-de-servicio-en-2022/)
Cantv confirmó fallas en el servicio de internet en las regiones de oriente y Guayana (https://puntodecorte.net/cantv-confirmo-fallas-en-el-servicio-de-internet/)
Caraqueños protestaron en Cantv por tener meses sin internet pagando tarifas dolarizadas ( https://puntodecorte.net/cantv-confirmo-fallas-en-el-servicio-de-internet/)
Más de 20 mil trabajadores de Cantv sobreviven con un salario que alcanza para pan y menos de un kilo de queso (https://puntodecorte.net/trabajadores-de-cantv-sobreviven-con-un-salario-de-5-mensual/)
Luz, agua y telecomunicaciones siguen siendo los peores servicios, según Cedice (https://www.radiofeyalegrianoticias.com/electricidad-y-agua-siguen-siendo-los-peores-servicios-publicos-segun-cedice/)
Operadoras de Internet en Venezuela bloquearon la página web del diario El Carabobeño (https://albertonews.com/nacionales/operadoras-de-internet-en-venezuela-bloquearon-la-pagina-web-del-diario-el-carabobeno/)
Jubilados y pensionados de CANTV protestan por la falta de servicio médico (https://puntodecorte.net/jubilados-y-pensionados-de-cantv-en-merida-protestan-por-falta-de-servicio-medico/)
Monitor de Cedice Libertad: Servicios públicos continúan deteriorándose (https://www.descifrado.com/2024/04/25/monitor-de-cedice-libertad-servicios-publicos-continuan-deteriorandose/)
Cantv y operadoras privadas bloquearon el sitio web Cazadores de Fake News (https://tyht.cgixix.com/2024/07/04/cantv-y-operadoras-privadas-bloquearon-el-sitio-web-cazadores-de-fake-news/)</t>
  </si>
  <si>
    <t>Microjuris
 www.cantv.com.ve/seccion.asp?pid=1&amp;sid=1243&amp;id=2&amp;und=6
https://poderopediave.org/persona/gabriela-jimenez-ramirez/
El aislamiento como estrategia (https://transparencia.org.ve/project/epe-ii-estudio-sector-telecomunicaciones/)
https://www.mincyt.gob.ve/designado-jesus-aldana-como-nuevo-presidente-de-cantv/
https://transparencia.org.ve/project/epe-ii-estudio-sector-telecomunicaciones/
La Fuerza Armada venezolana tiene luz propia en la corrupción (https://transparencia.org.ve/wp-content/uploads/2018/06/La-Fuerza-Armada-Venezolana-tiene-luz-propia-en-la-corrupci%C3%B3n.pdf)
https://transparencia.org.ve/wp-content/uploads/2020/10/Los-militares-y-su-rol-en-las-Empresas-Propiedad-del-Estado.pdf
https://transparencia.org.ve/wp-content/uploads/2020/07/III-PODER-MILITAR-CRIMEN-Y-CORRUPCIOON.pdf
Acciones de Cantv, Movilnet y otras estatales se ofertarán en el mercado de valores (https://www.bloomberglinea.com/2022/05/12/acciones-de-cantv-movilnet-y-otras-estatales-se-ofertaran-en-el-mercado-de-valores/)</t>
  </si>
  <si>
    <t>Compañía Anónima Venezolana de Industrias Militares (CAVIM)</t>
  </si>
  <si>
    <t>Militar, metalmecánico y químico</t>
  </si>
  <si>
    <t xml:space="preserve"> Misión
“Planificar, desarrollar, instalar y mantener todas las unidades de producción y manufactura del sector Seguridad y Defensa Nacional con eficiencia, calidad y sustentabilidad, aplicando tecnología de avanzada, en alianza con el aparato productivo nacional, para consolidar la independencia y fortalecimiento de la Industria Militar, atendiendo los lineamientos de la Ley del Plan de la Patria 2013-2019”.
Visión
“Desarrollar y consolidar un nuevo modelo de Industria Militar Venezolana, sustentable, eficiente y exportable, que integre todas las unidades de producción del sector, garantizando tecnología de punta e integración social buscando la autonomía productiva para la Defensa Integral de la Nación en base a las necesidades de la Fuerza Armada Nacional Bolivariana (Plan Sucre) y del aparato productivo nacional en el fortalecimiento de la Industria Militar” 
Objetivos Generales
- Contribuir efectivamente a los fines de la seguridad y defensa, así como, al desarrollo nacional.
- Generar beneficios financieros y enfocados en actividades que garanticen un crecimiento sustentable en la Industria Militar.
- Lograr una partición mayoritaria en los mercados nacionales de armas, municiones y explosivos, y alcanzar presencia significativa en el mercado local de químicos.
- Consolidar actividades de comercio exterior de productos cuyas ventajas competitivas permitan su efectiva colocación en plazas extranjeras.
- Optimizar la competitividad en calidad, precio y oportunidad.
 - Maximizar la productividad en la utilización de todos los factores de producción.
- Incorporar tecnología de punta en los procesos productivos y administrativos de la empresa.
- Disponer de un recurso humano altamente capacitado, calificado y motivado.                                   </t>
  </si>
  <si>
    <t>Productos: Químicos y explosivos; productos metalmecánicos y plásticos; discos para précticas con escopeta; botas de campaña; radios tácticos de comunicaciones; chalecos antibalas; cartuchería metálica y plástica; armas cortas y largas; cargas huecas; vehículos; espadas, dagas y sables.
Servicios: Laboratorios químicos; asistencias técnicas y servicios especiales para voladuras; mantenimiento, recuperación y marcaje de armas; registro balístico; sistema de monitoreo con avión no tripulado; servicio de mantenimiento en óptica y optrónica, fabricación de piezas metalmecánicas; fabricación de productos plásticos.</t>
  </si>
  <si>
    <t>Empresa para la producción de explosivos de uso civil y militar y ensamblaje bajo licencia de empresas transnacionales de una parte del armamento orgánico de la fuerza armada.
La Compañía Anónima Venezolana de Industrias Militares (CAVIM), se fundo a través del Decreto Ley Nº 883 del 29 de Abril de 1975, que crea el Consejo Nacional de las Industrias Militares y contempla en su artículo 6º: “El Desarrollo de las Industrias Militares a través de una empresa a constituirse bajo la forma de Compañía Anónima”, dando inició a sus actividades comerciales y mercantiles el 15 de Enero de 1976, estableciéndose en la ciudad de Maracay Edo. Aragua, la cual quedó constituida en dos plantas:
La División Metalmecánica, ubicada en la Región de los Valles de Aragua, ciudad de Maracay, organizada en las fábricas de Municiones y Armas Portátiles del Arsenal.
La División de Químicos y Explosivos, ubicada en la ciudad de Morón Edo. Carabobo, representada por las instalaciones del Complejo de Explosivos, las Plantas de Nitrocelulosa, TNT, Nitroglicerina, Dinamita y Agentes de Voladura.
En este mismo orden de ideas, se incorporaron nuevas líneas de producción en sus instalaciones, que hoy día se mantienen como plantas únicas en el país. La División Metalmecánica, puso en marcha un moderno Centro de Mecánica de Precisión, que hoy día permite realizar trabajos metalmecánicos de fresado, taladrado, roscado, cilindrado, mandrinado  y rectificado, referida planta lleva hoy día el nombre de Gerencia General de Metalmecánica (GGM). La División de Químicos y Explosivos tiene  la Planta de Ácido Nítrico, que atiende las necesidades de la Industria Química Nacional y la Planta de Explosivos Sísmicos Fundidos y Comprimidos, adscrita a la Gerencia General de Químicos y Explosivos (GGQE). De igual manera, se materializó su presencia en la Región Sur, mediante la instalación y puesta en operación de la Unidad de Producción y Asesoría Técnica de Explosivos en Ciudad Piar Edo. Bolívar, para el apoyo directo de las actividades extractivas de la Corporación Venezolana de Guayana (CVG) y Ferrominera Orinoco.</t>
  </si>
  <si>
    <r>
      <rPr>
        <b/>
        <sz val="11"/>
        <color theme="1"/>
        <rFont val="Calibri"/>
      </rPr>
      <t xml:space="preserve">Sede Central: </t>
    </r>
    <r>
      <rPr>
        <sz val="11"/>
        <color theme="1"/>
        <rFont val="Calibri"/>
      </rPr>
      <t xml:space="preserve">Urb. Las Mercedes, Calle Jalisco, Edificio CAVIM, Caracas Dtto. Capital
Telf: +(58) 0212 993-52-11 / 43-78 
Correo: webmaster@cavim.com.ve
</t>
    </r>
    <r>
      <rPr>
        <b/>
        <sz val="11"/>
        <color theme="1"/>
        <rFont val="Calibri"/>
      </rPr>
      <t>Gerencia General Metalmecánica</t>
    </r>
    <r>
      <rPr>
        <sz val="11"/>
        <color theme="1"/>
        <rFont val="Calibri"/>
      </rPr>
      <t xml:space="preserve">: Av. Bolívar, Distribuidor Tapa Tapa
Maracay Edo. Aragua, Telf: +(58) 0243 554-70-75 / 17-97
</t>
    </r>
    <r>
      <rPr>
        <b/>
        <sz val="11"/>
        <color theme="1"/>
        <rFont val="Calibri"/>
      </rPr>
      <t xml:space="preserve">
Gerencia General de Químicos y Explosivos</t>
    </r>
    <r>
      <rPr>
        <sz val="11"/>
        <color theme="1"/>
        <rFont val="Calibri"/>
      </rPr>
      <t>:
Carretera Morón-Coro
Km1 Edo. Carabobo 
Telf: +(58) 0242 372-03-14 / 06-48</t>
    </r>
  </si>
  <si>
    <t xml:space="preserve">
Baruta
Atanasio Girardot
Juan José Mora
</t>
  </si>
  <si>
    <t>Junta directiva, Presidencia, 
Oficinas de: Planificación y Presupuesto,  Finanzas y Administración,  Talento Humano, Atención al Ciudadano, Seguridad Industrial, Comunicación y Relaciones Interinstitucionales, Gestión de la Calidad, Tecnología de la Información y la Comunicación, y Archivos y Registros
Consutoría Jurídica
Gerencias Generales de: Proyectos; Aprovisionamiento; Metalmecánica; Químicos y Explosivos; Comercialización
Gerencia General CEMAREH</t>
  </si>
  <si>
    <t>100 % estatal</t>
  </si>
  <si>
    <t>Juzgado Segundo de Primera Instancia en lo Civil y Mercantil de la Circunscripción Judicial del Estado Aragua el 15 de enero de 1976, bajo el Nro. 12, del Tomo I, hubo modificación estatutaria  anotada ante el Registro Mercantil Primero de la Circunscripción Judicial del Estado Aragua, bajo el Nro. 32, Tomo 62-A de fecha 8 de agosto de 2008.</t>
  </si>
  <si>
    <t>Empresa Mixta Socialista de Vehículos Venezolanos S.A.
Complejo  Industrial  Tiuna I</t>
  </si>
  <si>
    <t>Mi Casa Bien Equipada y  Convenio COVENCAUCHO-CAVIM</t>
  </si>
  <si>
    <t>Explosión de Cavim estremece Maracay (http://elluchador.info/web/2017/10/19/explosion-de-cavim-estremece-maracay/)
Ramos Allup denuncia “corrupción” en Compañía de Industrias Militares (http://versionfinal.com.ve/politica-dinero/ramos-allup-denuncia-corrupcion-en-compania-de-industrias-militares/)
Vinculan a Cavim con desarrollo de armas de destrucción masiva (http://www.eluniversal.com/nacional-y-politica/130213/vinculan-a-cavim-con-desarrollo-de-armas-de-destruccion-masiva)
Cavim: balas perdidas de corrupción (http://elestimulo.com/climax/cavim-balas-perdidas-de-corrupcion/)
Trabajadores de Cavim e Invepal denuncian irregularidades (https://laclase.info/content/trabajadores-de-cavim-e-invepal-denuncian-irregularidades/)
Tras años de corrupción, las armas del Cavim solo echan los tiros por la culata (https://www.lapatilla.com/2019/06/11/corrupcion-armas-cavim/)
Aref Richany Jiménez (https://poderopediave.org/persona/aref-richany-jimenez/)
CAVIM: CORRUPCION Y LEGITIMACION DE CAPITALES (http://aserne.blogspot.com/2013/09/cavim-corrupcion-y-legitimacion-de.html)
Trabajadores de Cavim en Maracay son amedrentados para que no salgan a protestar (https://elpitazo.net/centro/trabajadores-de-cavim-en-maracay-son-amedrentados-para-que-no-protesten/)
Afirman que subametralladora creada por Cavim “se deforma a los 300 tiros” (https://htr.noticierodigital.com/2019/06/afirman-subametralladora-creada-cavim-se-deforma-los-300-tiros/)
Vladimir Padrino y los negocios de militares que mantienen a Maduro en el poder (https://www.elespectador.com/mundo/venezuela/vladimir-padrino-y-los-negocios-de-militares-venezolanos-que-mantienen-a-nicolas-maduro-en-el-poder-noticias-de-hoy/)</t>
  </si>
  <si>
    <t>Microjuris
http://www.cavim.com.ve
http://www.eluniversal.com/2008/01/10/eco_ava_crean-empresa-mixta_10A1294725.shtml
https://pandectasdigital.blogspot.com/2019/10/resolucion-mediante-la-cual-se-nombra.html
https://poderopediave.org/persona/alexander-velasquez/
La Fuerza Armada venezolana tiene luz propia en la corrupción (https://transparencia.org.ve/wp-content/uploads/2018/06/La-Fuerza-Armada-Venezolana-tiene-luz-propia-en-la-corrupci%C3%B3n.pdf)
https://transparencia.org.ve/wp-content/uploads/2020/10/Los-militares-y-su-rol-en-las-Empresas-Propiedad-del-Estado.pdf
https://transparencia.org.ve/wp-content/uploads/2020/07/III-PODER-MILITAR-CRIMEN-Y-CORRUPCIOON.pdf
http://www.controlciudadano.org/web/wp-content/uploads/Red-de-Empresas-Militares-en-Venezuela.pdf
(http://www.reportero24.com/2011/05/25/eeuu-sanciono-a-pdvsa-y-cavim-por-nexos-comerciales-con-iran/)
(http://www.infodefensa.com/latam/2015/12/14/opinion-venezuela-belarus-estrecha-relacion-militar.php)
http://www.controlciudadano.org/</t>
  </si>
  <si>
    <t xml:space="preserve">Irán, Bielorusia, Cuba, Rusia, China </t>
  </si>
  <si>
    <t>Compañía General de Minería de Venezuela, C.A. (MINERVEN)</t>
  </si>
  <si>
    <t>Misión Producir, Refinar y Comercializar oro eficientemente, propiciando el Desarrollo Endógeno y la Socialización de los recursos mineros, en áreas de mayor influencia
El objetivo de las operaciones de esa empresa, adscrita al ministerio de Petróleo y Minería, es explotar la industria aurífera y comercializarla con el Banco Central de Venezuela (BCV) "como único comprador para obtener los recursos necesarios y asegurar la continua operatividad y rentabilidad de la empresa", señala la Memoria y Cuenta 2013 de ese despacho.</t>
  </si>
  <si>
    <t>Explorar, explotar y procesar el mineral aurífero</t>
  </si>
  <si>
    <t>Constituida como empresa mixta en 1970 y nacionalizada en 1974. CVG Minerven está ubicada en el municipio aurífero El Callao, al sur del estado Bolívar, con una tradición de más de cien años en la minería del oro.
En el año 1873, la Mina Colombia fue explotada por primera vez por la Compañía Tigre y Cartago, posteriormente llamada Compañía Colombia. En 1907 El Callao Gold Mining adquiere la concesión, cuya explotación se llevó a cabo en el Norte del pozo América. En 1925 la concesión, fue adquirida por la Compañía Mocupia cuyas labores de extracción duraron 13 años. Durante la Segunda Guerra Mundial trae como consecuencia la suspensión de las actividades debido a la contracción económica y a lo difícil de adquirir maquinaria. En 1946 Guayana Mines, reinicia las operaciones y en 1947 por arrendamiento los derechos mineros son adquiridos por la Compañía Francesa Mocupita, cubriendo una extensión de 53 millas cuadradas En 1953 se funda la Empresa Minas de Oro del Callao C.A. (MOCCA), la cual emprende el reacondicionamiento y funcionamiento de la mina hasta 1965. Durante el período 1966 - 1969, todas las operaciones son controladas directamente por el Ministerio de Minas e Hidrocarburos, a través de los servicios contratados de la firma de consultores canadiense J.R. Mowat &amp; Associates LTD, para conducir una nueva fase de exploración y evaluación de las reservas auríferas en la zona. 
El 4 de febrero de 1970 se constituyó la Compañía General de Minería de Venezuela (MINERVEN), con la participación de capital nacional, extranjero y del Estado venezolano a través de la Corporación Venezolana de Fomento. El M.M.H. otorgó a MINERVEN el 9 de enero de 1973 y por un plazo de 25 años, doce concesiones de 500 hectáreas, sobre las cuales se reserva la Compañía el derecho a explorar, explotar y procesar el mineral aurífero de veta. A mediados de 1974 la Corporación Venezolana de Fomento adquirió la totalidad de las acciones de la Compañía y C.V.G. MINERVEN paso a ser una Empresa del Estado Venezolano. En el año de 1976 el Fondo de Inversiones de Venezuela adquirió el 100% de las acciones, situación que se mantuvo hasta 1986 cuando C.V.G. FERROMINERA,obtuvo el 75% de las acciones de la Empresa. En 1994 C.V.G. MINERVEN se fusionó con C.V.G. VENORCA, de la cual para el año de 1987 contaba con el 55% de las acciones. 
Corporación Venezolana de Guayana Minerven C.A. (Minerven) es un productor venezolano de oro que cuenta con Planta Perú (450t/d capacidad), Caratal (700t/d) y Capitán Eduardo Vera (1.500t/d) para procesar mineral derivado de las minas Colombia, Unión y Sosa Méndez. La firma estatal controla también el Bloque B, compuesto de las minas de oro La Laguna, Santa Rita, Panamá e Isidora, que se suman a la mina Choco 10. En 2012 anunció sus planes de desarrollar el depósito aurífero Las Cristinas en el estado de Bolívar mediante una asociación de riesgo compartido con la firma estatal china Citic Group tras cancelarse las concesiones de la firma de Toronto Crystallex International en 2008. Minerven asumió el control de los activos de la firma de Vancouver Rusoro Mining Ltd. en el país. La empresa opera como filial del holding estatal de la industria pesada CVG.
En el año 2014 se decretó su intervención, mediante el decreto No. 1071 (Gaceta Oficial No. 40.440)
En el año 2016 la adscriben al Ministerio del Poder Popular para el  Desarrollo Minero Ecológico.
En el Decreto extraordinario N° 6.382 del 15 de junio de 2018 se modifica la denominación del Ministerio del Poder Popular para Industrias Básicas, Estratégicas y Socialistas, por la de Ministerio del Poder Popular de Industrias y Producción Nacional, esta empresa aparece adscrita al Ministerio del Poder Popular de Industrias y Producción Nacional .
En Decreto N° 4.568, en Gaceta 42.194 se adscribe la empresa al Ministerio del Poder Popular de Desarrollo Minero Ecológico.
El 29 de enero de 2024 el Departamento del Tesoro de Estados Unidos ordenó la noche de este lunes, el cierre de las transacciones que involucran a la minera estatal venezolana Minerven, luego de que el Tribunal Supremo de Justicia (TSJ), ratificara la inhabilitación política contra la candidata presidencial María Corina Machado.
A través de un comunicado, la administración del presidente Joe Biden, informó que revocó la licencia que había otorgado a Minerven para transacciones que involucren al sector del petróleo, gas y oro en Venezuela. (https://buff.ly/3SMdTDP)</t>
  </si>
  <si>
    <t>Bolívar, El Callao, Edificio Minerven, Caratal</t>
  </si>
  <si>
    <t>El Callao</t>
  </si>
  <si>
    <t>Hasta el año 2011 era así: 
Junta Directiva
Presidencia
Consultoría Jurídica
Gerencia de Ambiente
Coordinación de Pequeña y Mediana Industria
Coordinación de Contrataciones Públicas
Relaciones Públicas
Coordinación de Desarrollo Endógeno Social
Gerencia General
Coordinación de Concesiones y Contratos
Gerencia de Ingeniería
Gerencia de Suministro
Gerencia de Personal
Gerencia de Planificación
Gerencia de Administración
Gerencia de Operaciones
Gerencia de Informática
Gerencia de Mantenimiento</t>
  </si>
  <si>
    <t>El nuevo presidente de la Compañía General de Minería de Venezuela (Minerven) es el actual presidente de la CVG, Héctor Silva Hernández y designado como Ministro del Poder Popular de Desarrollo Minero Ecológico . Silva Hernández es abogado y ha ejercido múltiples cargos en la gestión pública hasta 2023, todos relacionados con las finanzas y el comercio exterior En abril de 2023 fue designado presidente de la junta interventora de la CVG para ser ratificado en el cargo durante el primer trimestre de 2024. Se había desempeñado, desde mayo de 2022, como viceministro de Economía Productiva del Ministerio de Economía y Finanzas. Anteriormente, en 2020, fue encargado del Centro Internacional de Inversión Productiva de Venezuela, creado después de la aprobación de la Ley Antibloqueo. También fue presidente del Banco de Comercio Exterior. (https://correodelcaroni.com/pais-politico/hector-silva-es-el-nuevo-ministro-de-desarrollo-minero-ecologico-y-presidente-de-minerven/)</t>
  </si>
  <si>
    <t xml:space="preserve">
100% Empresa Nacional Aurífera, S.A. (ENA).</t>
  </si>
  <si>
    <t xml:space="preserve"> Ferrominera Orinoco, C.A.
 originalmente inscrita por ante la Oficina de Registro Mercantil de la Circunscripción Judicial del Distrito Federal y Estado Miranda en fecha 4 de febrero de 1.970, bajo el nro 20. tomo 31 – A, con modificaciones posteriores las cuales quedaron inscritas por ante el Registro de Comercio llevado por el Juzgado de Primera Instancia en lo Civil y Mercantil del Segundo Circuito de la Circunscripción Judicial del Estado Bolívar, bajo el Tomo 2 Adicional, Nro 150, de fecha 9 de enero de 1.976</t>
  </si>
  <si>
    <t>Empresa Nacional Aurífera, S.A. (ENA).</t>
  </si>
  <si>
    <t>Es parte de la Empresa Nacional Aurífera, S.A. (ENA).</t>
  </si>
  <si>
    <t>Plan Guayana Socialista</t>
  </si>
  <si>
    <t>Microjuris
https://transparencia.org.ve/project/epe-ii-estudio-sector-mineria/
https://www.entornointeligente.com/designan-nuevos-presidentes-en-minerven-sidor-y-comsigua/
http://desarrollominero.gob.ve/
https://poderopediave.org/?s=MINERVEN
https://runrun.es/noticias/386185/designan-nuevos-presidentes-en-minerven-sidor-y-comsigua/
http://transparencia.org.ve/oromortal/project/el-salvavidas-economico-en-manos-de-bandas-criminales/
https://transparencia.org.ve/project/epe-ii-estudio-sector-mineria/</t>
  </si>
  <si>
    <t>Compañía Nacional de Reforestacion (CONARE)</t>
  </si>
  <si>
    <t>Conare tiene como objetivo la recuperación ambiental de los espacios degradados o en proceso de degradación mediante la reforestación y el mantenimiento de las areas recuperadas, para el mejoramiento de la calidad de vida de la población</t>
  </si>
  <si>
    <t xml:space="preserve">Producción de arboles y reforestación </t>
  </si>
  <si>
    <t xml:space="preserve">La empresa Compañía Nacional de Reforestación fue creada y empezó a operar en agosto de 1975 por el gobierno del presidente Carlos Andrés Pérez, basados en las experiencias de reforestación que se habian iniciado en 1961 en la Mesa de Guanipa por el Ing. José Joaquin Cabrera Malo,  que dieron lugar a la creación del Bosque de Uverito.   Conare, inicialmente estuvo adscrita a la CVG. Con el Gobierno de Hugo Chávez, la empresa pasó a estar adscrita al ministerio del Poder Popular para Agricultura y Tierras.  En la actualidad está adscrita al Ministerio del Poder Popular para el Ecosocialismo y Aguas. </t>
  </si>
  <si>
    <t xml:space="preserve"> Caracas, Av. Andrés Bello, Edificio Centro Andrés Bello Torre Oeste, Piso 7, Oficina 73-0, Maripérez.  Tiene sede tambien en varios estados del país. </t>
  </si>
  <si>
    <t>Ministerio del Poder Popular para el Ecosocialismo</t>
  </si>
  <si>
    <r>
      <rPr>
        <b/>
        <sz val="12"/>
        <color rgb="FF000000"/>
        <rFont val="Calibri"/>
      </rPr>
      <t xml:space="preserve">Presidente: </t>
    </r>
    <r>
      <rPr>
        <sz val="12"/>
        <color rgb="FF000000"/>
        <rFont val="Calibri"/>
      </rPr>
      <t>Adolfo José Paredes Bastidas
Mediante resolución N° 0013 publicada en la Gaceta Nº 41.831 del de marzo de 2020, se designaron los Directores Principales y Suplentes de la Junta Directiva de la S.A. Compañía Nacional de Reforestación (CONARE): por Miembros Principales y Suplentes:
Principales: Adolfo José Paredes Bastidas y Rafael María Herrea Páez; Johan Walther Chacón Chacón y José Alexander Requena Delgado; Luis Simón Palacios Parada y Franklin José Linares Vizcaya; Rafael Adrián Pérez Siso y Luis Alberto Montilla Villegas.
Suplentes: Carmen Gregoria Andrade y Tibisay Margarita Velazco Perfecto; Nilyhalin Jiménez Deyon y Carlos Alberto Acevedo González.</t>
    </r>
  </si>
  <si>
    <t>Adolfo José Paredes Bastidas, es también Director General (E) de la Oficina de Coordinación Territorial, del Ministerio del Poder Popular para el Ecosocialismo</t>
  </si>
  <si>
    <t>Ministerio del Poder Popular para el Ecosocialismo y Aguas</t>
  </si>
  <si>
    <t>Inicialmente Conare tuvo participación accionaria en Proforca, empresa adscrita a CVG.  Posteriormente Proforca pasó a llamarse Maderas del Orinoco</t>
  </si>
  <si>
    <t>Conare participa activamente en los programas de la Misión Arbol</t>
  </si>
  <si>
    <r>
      <rPr>
        <sz val="12"/>
        <color theme="1"/>
        <rFont val="Calibri"/>
      </rPr>
      <t xml:space="preserve">www.conare.gob.ve
https://www.vtv.gob.ve/nuevas-autoridades-conare-enforestal/
Microjuris
</t>
    </r>
    <r>
      <rPr>
        <sz val="12"/>
        <color rgb="FF000000"/>
        <rFont val="Calibri"/>
      </rPr>
      <t>https://pandectasdigital.blogspot.com/2019/09/resolucion-mediante-la-cual-se-designa_32.html</t>
    </r>
  </si>
  <si>
    <t>Compañía para el Desarrollo de las Zonas Industriales del estado Táchira, C.A. (COMDITACA)</t>
  </si>
  <si>
    <t>Misión
COMDITACA, es una empresa del Estado con visión social orientada a la planificación, promoción y desarrollo de parques industriales del estado Táchira, para el asentamiento de grandes, medianas y pequeñas empresas, empresas de producción social y cooperativas tecnoindustriales y agro productivas regionales, nacionales e internacionales, mediante la elaboración y ejecución de planes, programas y proyectos multidisciplinarios como producto de la evaluación permanente de las necesidades del sector industrial, contando con personal calificado y comprometido, vinculada con las políticas y estrategias de los planes de desarrollo nacional, regional y locales, dinamizando el aparato productivo, la democratización de la riqueza y el mejoramiento de la calidad de vida de las comunidades de la región.
VIisión
Ser un organismo reconocido por su aporte al desarrollo industrial del Estado Táchira, que dinamiza y apoya efectiva y eficientemente al sector industrial para alcanzar altos niveles de productividad y competitividad empresarial, con autosuficiencia presupuestaria y autonomía de inversión, facilitador de las políticas públicas con visión social en interacción permanente con los actores públicos y privados, promoviendo la equidad, la sustentabilidad, el desarrollo endógeno, contribuyendo de forma cogestionaría y corresponsable con el mejoramiento de la calidad de vida de las comunidades de la región.
Objetivo General
Desarrollar las Zonas Industriales de la Fría y Ureña, ubicados en los Municipios García de Hevia y Pedro María Ureña del Estado Táchira.</t>
  </si>
  <si>
    <t>Desarrollo de los Parques industriales de la Fría y Ureña del Estado Táchira
Promoción y apalancamiento para  la generación de empresas de producción social, cooperativas y entes de tipo asociativo comunitario
Venta, arrendamiento  y administración de los parques industriales tecnológicos y micro-parques, desarrollos habitacionales y/o viviendas 
Organización de eventos especiales en pro del desarrollo industrial sustentable
de la región</t>
  </si>
  <si>
    <t>Se constituyó en 1974 con el propósito de desarrollar la "Zona Industrial La Fría" en el municipio García de Hevia, la cual posee una superficie superior a las  2.800 has. El desarrollo de esta zona industrial se programó en diversas etapas. La primera abarcó 308 has</t>
  </si>
  <si>
    <t xml:space="preserve">0212-7827423 </t>
  </si>
  <si>
    <t xml:space="preserve">Asamblea de accionistas
Junta Directiva
Presidente
Gerente General
Coordinador de Sala Técnica
Consultoría Jurídica
Asistente administrativo
</t>
  </si>
  <si>
    <t>Presidente: William Casique</t>
  </si>
  <si>
    <t>Estatutos sociales de fecha 26 de diciembre de 1974, inscrita en el juzgado seguno de primera instancia en lo civil, mercantil, del transito y del trabajo de la circunscripción judicial del estado Táchira. bajo el No. 229. Zona industrial de La Fría, Municipio García de Hevia estado Táchira.
Registro Mercantil Primero de la Circunscripción Judicial del Estado Táchira, bajo el Nº 21, Tomo 15-A, de fecha 26 de julio de 2001.</t>
  </si>
  <si>
    <t>Ministerio del Poder Popular de Planificación
CORPOANDES</t>
  </si>
  <si>
    <t>Burócratas boicotean lo ofrecido por el gobierno de calle de Maduro (https://www.aporrea.org/regionales/a191184.html)</t>
  </si>
  <si>
    <t>https://twitter.com/williamcasique4/status/1260359327149445121?lang=en</t>
  </si>
  <si>
    <t xml:space="preserve">Complejo Agroindustrial Azucarero Cojedes, C.A. </t>
  </si>
  <si>
    <t>La molienda de caña de azúcar y la producción de azúcar y derivados</t>
  </si>
  <si>
    <t>La empresa fue creada en agosto de 2006.   En 2009,  el Ministerio del Poder Popular para la Agricultura y Tierras (MPPAT) adquirió el Complejo Agroindustrial Azucarero Jesús Suárez Gayol de Camagüey, Cuba,  al   Ministerio del Azúcar (MINAZ) de Cuba, para iniciar el proceso de construcción del Complejo Agroindustrial Azucarero Cojedes (CAAC).   Esta empresa era filial de la CVA Azucar, S.A.     Según la escasa informacion disponible, a la fecha, ese complejo no está operativo 
Asociada Inicialmente con Cuba</t>
  </si>
  <si>
    <t>Carretera Nacional San Carlos-Lagunitas, sector Campo Alegre, Pica número 3 de la parroquia Libertad, municipio Ricaurte del estado Cojedes</t>
  </si>
  <si>
    <t xml:space="preserve">Ricaurte </t>
  </si>
  <si>
    <t xml:space="preserve">Ministerio del Poder Popular para la Agricultura  Productiva y Tierras
Corporación Venezolaa de la Caña de Azucar y sus derivados, S.A. </t>
  </si>
  <si>
    <t>Continúan atropellos en las Centrales de CVA Azúcar (https://www.aporrea.org/actualidad/n247676.html)
Nicolás Maduro repite la amarga historia del chavismo con la producción de azúcar y otras desgracias ( /https://konzapata.com/2017/11/nicolas-maduro-repite-la-amarga-historia-del-chavismo-con-la-produccion-de-azucar-y-otras-desgracias/)</t>
  </si>
  <si>
    <r>
      <rPr>
        <sz val="12"/>
        <color rgb="FF000000"/>
        <rFont val="Calibri"/>
      </rPr>
      <t xml:space="preserve">
Microjuris
https://elestimulo.com/elinteres/faiez-kassen-castillo-presidira-junta-interventora-de-cva-azucar/
https://transparencia.org.ve/wp-content/uploads/2017/09/Informe-dise%C3%B1ado-azu%CC%81car.pdf
https://transparencia.org.ve/project/epe-ii-estudio-sector-agroalimentario/</t>
    </r>
  </si>
  <si>
    <t>Complejo Agroindustrial Azucarero Ezequiel Zamora (CAAEZ)</t>
  </si>
  <si>
    <t>El cultivo, producción, compra, venta, industrialización y comercio de caña de azúcar,  azúcar y derivados.</t>
  </si>
  <si>
    <t>El complejo Agroindustrial Azucarero "Ezequiel Zamora" S. A. fue un proyecto bandera de Hugo Chávez para apuntalar el desarrollo al municipio, Alberto Arvelo Torrealba, Sabaneta, Barinas. Se planificó como uno de los más grandes y el más moderno de Venezuela, con 14.800 hectáreas de caña de azúcar cultivada para moler 7.000 toneladas diarias y producir el 20% de la demanda nacional de azúcar. Paralelamente, el proyecto contenía 14 industrias accesorias, entre ellas: melaza, confitería, ron, tablopán, compost (abonos orgánicos), alimentos concentrados para animales, generación de 822 MW de electricidad para autoabastecer las necesidades del ingenio y para sumar generación al sistema eléctrico nacional interconectado, planta que nunca fue construida.   El Central acumuló un retraso de 10 años en su construccion.  Ha sido objeto de multiples denuncias de corrupcion, por parte de civiles y militares.  El Caaez está prácticamente en cierre técnico.</t>
  </si>
  <si>
    <t>Empresa operativa, muy por debajo de su capacidad nominal,  procesando mayormente azucar cruda, importada.</t>
  </si>
  <si>
    <t>Sabaneta</t>
  </si>
  <si>
    <t>un (1) Presidente y cuatro (4) Directores</t>
  </si>
  <si>
    <t>El capital del CAAEZ:  Bs. 743.000.000,00, dividido en 743.000 acciones nominativas, cuyo valor nominal será de  Bs. 1.000,00,  cada una, las cuales serán suscritas y pagadas totalmente por la Estatal Bolivariana de Venezuela.</t>
  </si>
  <si>
    <t>Presidente: Hugo Abreu (http://www.unes.edu.ve/index.php/2019/06/11/unes-barinas-estrecha-lazos-complejo-azucarero-ezequiel-zamora/)</t>
  </si>
  <si>
    <t xml:space="preserve"> Hugo Abreu fue gerente técnico del CAAEZ</t>
  </si>
  <si>
    <t>100%  estatal.               
Setecientos cuarenta y tres mil (743.000) acciones de Bs. 1000 cada una</t>
  </si>
  <si>
    <t>Misiones sociales.  Claps</t>
  </si>
  <si>
    <t xml:space="preserve">Elpitazo.com.  Ultimas Noticias.  Destituido intendente del Caaez por denunciar corrupcion de militares. Elpitazo.com/Ultimas Noticias. Consignan en la AN pruebas de presunta corrupcion en el Caaez. En 2016 fue destituido el general Wilfredo Silva, luego de tres años de gestion fracasada
Nicolás Maduro repite la amarga historia del chavismo con la producción de azúcar y otras desgracias ( /https://konzapata.com/2017/11/nicolas-maduro-repite-la-amarga-historia-del-chavismo-con-la-produccion-de-azucar-y-otras-desgracias/). 
¡INTIMIDANDO! Gerente del Caaez amenaza con botar a trabajadores que no voten el #30Jul (https://maduradas.com/intimidando-gerente-del-caaez-amenaza-con-botar-a-trabajadores-que-no-voten-el-30jul/)
Comisión de Contraloría detectó en el CAAEZ irregularidades por 182 millones de dólares (https://transparencia.org.ve/comision-de-contraloria-detecto-en-el-caaez-irregularidades-por-182-mil-millones-de-dolares/)
Desfalco en la mayor central azucarera, la investigación que persigue al ministro Adán Chávez (https://elpitazo.net/sucesos/desfalco-la-mayor-central-azucarera-la-investigacion-persigue-al-ministro-adan-chavez/)
Denuncian irregularidades por Bs 1,2 millardos en central Ezequiel Zamora (https://elestimulo.com/etiqueta/zucar-complejo-agroindustrial-azucarero-ezequiel-zamora-corrupcion/)
Nicolás Maduro repite la amarga historia del chavismo con la producción de azúcar y otras desgracias (https://konzapata.com/2017/11/nicolas-maduro-repite-la-amarga-historia-del-chavismo-con-la-produccion-de-azucar-y-otras-desgracias)
Consignan en la AN pruebas de presunta corrupción en el Caaez (http://resumendigital.com/consignan-en-la-an-pruebas-de-presunta-corrupcion-en-el-caaez)
Corrupción: Van 17 involucrados en estafa a central azucarero (https://www.aporrea.org/actualidad/n72623.html)
Diferido juicio del caso CAAEZ (https://www.venelogia.com/archivos/1379/)
Trabajadores del área de seguridad del CAAEZ denuncian despidos masivos e injustificados (https://www.aporrea.org/trabajadores/n277693.html)
</t>
  </si>
  <si>
    <t>https://transparencia.org.ve/wp-content/uploads/2017/09/Informe-dise%C3%B1ado-azu%CC%81car.pdf
caaez.blogspot.com.  
Aporrea.com
https://transparencia.org.ve/project/epe-ii-estudio-sector-agroalimentario/
Microjuris</t>
  </si>
  <si>
    <t>Complejo Agroindustrial Azucarero Monagas</t>
  </si>
  <si>
    <t xml:space="preserve">La creación del Complejo Agroindustrial Azucarero Monagas fue decretado el 9 de agosto de 2006,  durante el gobierno de Hugo Chávez.  Su construcción ha sufrido numerosos problemas.  Se había previsto que el central comenzaría su producción en 2009-2010.   </t>
  </si>
  <si>
    <t>No hay información que permita determinar si este central está operativo</t>
  </si>
  <si>
    <t>En la vía Maturín-La Toscana, sector Guayabal del municipio Maturín.</t>
  </si>
  <si>
    <t xml:space="preserve">Maturin </t>
  </si>
  <si>
    <t>Nicolás Maduro repite la amarga historia del chavismo con la producción de azúcar y otras desgracias ( /https://konzapata.com/2017/11/nicolas-maduro-repite-la-amarga-historia-del-chavismo-con-la-produccion-de-azucar-y-otras-desgracias/)
Continúan atropellos en las Centrales de CVA Azúcar (https://www.aporrea.org/actualidad/n247676.html)</t>
  </si>
  <si>
    <t>Complejo Agroindustrial Azucarero Venezuela, C.A.</t>
  </si>
  <si>
    <t xml:space="preserve">En las cercanías de los pueblos de El Batey y Bobures, al sur del estado Zulia, en 1913 se estableció la empresa norteamericana The Venezuela Sugar Company y construyó el primer central azucarero de Venezuela, destinado a productir para la exportación.  En la misma zona se instalaron  otros centrales. En 1920, el central pasó a llamarse  Central Venezuela. En su primera zafra, el central produjo unas 3.700 toneladas. Esta etapa inicial se caracterizó por gran dinamismo exportador, hasta el estallido de la crisis económica de 1929. El Central Venezuela se convirtió en la empresa más importante y, en 1945, concentró el 38% de la producción nacional.  En el 2009,  el Gobierno Nacional intervino la empresa,  alegando que más de 600 trabajadores habían sido despedidos por los directivos. </t>
  </si>
  <si>
    <t>Operativo.  El complejo agroindustrial reune a dos empresas:  Central Venezuela, C.A.  y Agricola Torondoy C.A.</t>
  </si>
  <si>
    <t>El Batey, municipio Sucre, estado Zulia.  La empresa Agrícola Torondoy, C.A tiene su sede en Los Haticos, Maracaibo, estado Zulia.              (0261) 7650998</t>
  </si>
  <si>
    <t>Sucre/  Maracaibo</t>
  </si>
  <si>
    <t xml:space="preserve">Misiones sociales. </t>
  </si>
  <si>
    <t>Son múlltiples los casos de corrupción de la  gerencia denunciados, asi como tambien casos de despidos injustificados de trabajadores
Nicolás Maduro repite la amarga historia del chavismo con la producción de azúcar y otras desgracias ( /https://konzapata.com/2017/11/nicolas-maduro-repite-la-amarga-historia-del-chavismo-con-la-produccion-de-azucar-y-otras-desgracias/)
Continúan atropellos en las Centrales de CVA Azúcar (https://www.aporrea.org/actualidad/n247676.html)</t>
  </si>
  <si>
    <t>Complejo Agroindustrial Socialista Altagracia C.A. (CAISA)</t>
  </si>
  <si>
    <t>Tomate</t>
  </si>
  <si>
    <t>El acopio, procesamiento y fabricación de pasta de tomate y salsa de tomate</t>
  </si>
  <si>
    <t>Pasta y salsa de tomate</t>
  </si>
  <si>
    <t xml:space="preserve">Esta empresa era  propiedad de empresarios privados, que decidieron cerrarla por encontrarse en situación de quiebra. En 2007, el gobierno de Hugo Chávez, alegando que habia la obligación de proteger los empleos de la empresa, decidió intervenirla y expropiarla,  comprometiendose a reactivarla como empresa pública, adcribiendola a la entonces Corporación de Industrias Intermedias de Venezuela, S.A.  Posteriormente fue adscrita a la Corporación Venezolana de Alimentos CVAL.  
El 23 octubre de 2024, se firmó un Contrato de Encomienda Convenida entre el Ministerio del Poder Popular para la Alimentación y laGobernación del estado Bolivariano de Guárico, para la administración, manejo y operación del Complejo Agroindustrial Socialista Altagracia (CAISA), publicado en la Gaceta  Oficial  Número 42.991 de la misma fecha.
</t>
  </si>
  <si>
    <t>Zona industrial El Charco, via San Rafael.  Altagracia de Orituco</t>
  </si>
  <si>
    <t>José Tadeo Monagas</t>
  </si>
  <si>
    <t xml:space="preserve">Corporación Venezolana de Alimentos CVAL, C.A. </t>
  </si>
  <si>
    <t>Denuncias de trabajadores sobre manejo gerencial incorrecto.  
Irregularidades en Empresa Caisa en Altagracia de Orituco (https://www.aporrea.org/trabajadores/a74979.html)</t>
  </si>
  <si>
    <t>Aporrea.org.  Ministerio del Poder Popular para la Alimentación</t>
  </si>
  <si>
    <t>Complejo Agroindustrial Tiuna II, C.A.</t>
  </si>
  <si>
    <t xml:space="preserve"> Algodón,
Textil y Cofección</t>
  </si>
  <si>
    <t>Siembra, cultivo de algodón, desmonte, acabados, industrialización, compra, comercialización, venta, distribución, importación, exportación del algodón y sus derivados; así como la producción de hilados y tejidos de algodón, materias primas e insumos, que permitan incrementar el desarrollo en la producción nacional y distribución de estos bienes; como la confección de prendas y cualquier otro producto textil para damas, caballeros y niños; mezclas sintéticas para producir uniformes, así como prendas militares de uso de la Fuerza Armada Nacional Bolivariana (FANB).</t>
  </si>
  <si>
    <t>Algodón, hilados, textiles, prendas militares</t>
  </si>
  <si>
    <t>Fue creada mediante decreto el 14 de octubre de 2016,  adscrita al Ministerio del Poder Popular para la Defensa.</t>
  </si>
  <si>
    <t>Caracas, Distrito Capital</t>
  </si>
  <si>
    <t>Un presidente, un vicepresidente y tres directores principales, estos últimos con sus respectivos suplentes</t>
  </si>
  <si>
    <t>70% Compañía Anónima Complejo Industrial Tiuna I C.A.; 30% Empresa de Propiedad Social Algodones del Orinoco C.A.</t>
  </si>
  <si>
    <r>
      <rPr>
        <sz val="12"/>
        <color theme="1"/>
        <rFont val="Calibri"/>
      </rPr>
      <t xml:space="preserve">Microjuris
http://elestimulo.com/elinteres/gobierno-crea-complejo-agroindustrial-tiuna-ii-bajo-control-militar/
https://vlexvenezuela.com/vid/decreto-n-3-580-736830645
III-PODER-MILITAR-CRIMEN-Y-CORRUPCIOON.pdf (https://transparencia.org.ve/wp-content/uploads/2020/07/III-PODER-MILITAR-CRIMEN-Y-CORRUPCIOON.pdf)
</t>
    </r>
    <r>
      <rPr>
        <sz val="12"/>
        <color rgb="FF000000"/>
        <rFont val="Calibri"/>
      </rPr>
      <t>https://transparencia.org.ve/project/epe-ii-estudio-sector-agroalimentario/</t>
    </r>
  </si>
  <si>
    <t>Complejo Alfarero Jirajara, C.A.</t>
  </si>
  <si>
    <t xml:space="preserve">Misión
Fabricar bloques de arcilla, tejas, caico, revestimiento de paredes y afines, con los más altos estándares de calidad, en forma competitiva y rentable promoviendo el desarrollo endógeno como fuerza de transformación social y económica, con el propósito de contribuir al fortalecimiento de la Gran Misión Vivienda Venezuela, Consejos Comunales, y Poder Popular, contando con maquinarias y equipos de alta tecnología y un talento humano de amplia experiencia. 
Visión
Ser una empresa socialista y líder en el Estado Falcón con proyección nacional e Internacional, que incrementa constantemente sus niveles de eficiencia y eficacia a los fines de alcanzar la soberanía productiva orientada a la satisfacción del pueblo venezolano y mejora continua del servicio, garantizando el despacho oportuno de bloques de arcilla, tejas, caico, revestimiento de paredes y afines, satisfaciendo e incrementando la demanda.
Objetivo
Explotación y transformación del mineral no metálico (Arenas Arcillosas) así como su procesamiento para la fabricación de bloques de arcilla, tejas, caico, revestimiento de paredes y afines que serán utilizados en la  construcción de obras civiles y todas las demás actividades relacionadas con la explotación y transformación de la arcilla al mismo tiempo realizará acciones de comercialización, suministro, transporte del producto terminado a entes y organismos públicos o privados, personas naturales o jurídicas, poder popular, cooperativas y demás formas asociativas y en general la realización de cualquier otra actividad de lícito comercio relacionado directa o indirectamente con su objeto que se consideren, convenientes y necesarios para el cabal cumplimiento y desarrollo de los objetivos de la empresa. </t>
  </si>
  <si>
    <t>Bloques de arcilla, tejas, caico, revestimiento de paredes y afines</t>
  </si>
  <si>
    <t>El Complejo Alfarero Jirajara C.A. es una empresa del estado venezolano cuyo accionista es la Gobernación del Estado Falcón.  La gobernadora regional presentó el proyecto alfarero en el 2012 ante el Presidente Chávez, quien de inmediato aprobó el financiamiento a través del Fondo de Desarrollo Nacional (Fonden). El 15 de abril del mismo año, y bajo convenio Venezuela Portugal, la gobernadora Stella Lugo firmó el contrato con la empresa Metalcértima Industria Metalomecanica S.A. de la República Portugal, para iniciar la construcción de la fábrica de bloques de arcilla cuyos trabajos iniciaron en marzo de 2013.  79.299.675,00 de euros fue el desembolso de los recursos ejecutados por el Ministerio del Poder Popular para el Comercio y la Gobernación del estado Falcón, por medio de la Corporación para el Desarrollo Socialista del Estado Falcón (Corpofalcón).
Proyecto ejecutado por la empresa de Portugal Metalcertima, bajo la supervisión de la Corporación para el Desarrollo Socialista del Estado Falcón.  Arranca en periodo de pruebas en Octubre de 2014 y es inaugurada oficialmente por el Vicepresidente Ejecutivo de la República y la Gobernadora del Estado Falcón Stella Lugo, el 28 de Noviembre del mismo año.  El proyecto contemplaba dos líneas de producción, en la línea uno se producen bloques, y en la línea dos además de bloques y elementos para techos, también se producen ladrillos macizos.  Posee una mina de 14 hectáreas de arcilla.
La Gobernación del Estado Falcón transfiere la totalidad del capital (200 acciones a Bs 10.000 c/u, total Bs 2 millones) al Ministerio del Poder Popular para Hábitat y Vivienda.</t>
  </si>
  <si>
    <t xml:space="preserve">Carretera Coro-Churuguara, Sector Tunape, parroquia Guaibacoa, Municipio Colina,  Estado Falcón. </t>
  </si>
  <si>
    <t xml:space="preserve">Gaceta Oficial del estado
Falcón, Edición Extraordinaria, de fecha 10-06-2014 </t>
  </si>
  <si>
    <t>Colina</t>
  </si>
  <si>
    <r>
      <rPr>
        <b/>
        <sz val="12"/>
        <color theme="1"/>
        <rFont val="Calibri"/>
      </rPr>
      <t>Junta directiva</t>
    </r>
    <r>
      <rPr>
        <sz val="12"/>
        <color theme="1"/>
        <rFont val="Calibri"/>
      </rPr>
      <t xml:space="preserve"> según Gaceta Oficial N° 42.299 de fecha 18/01/2022
Miembros Principales: Luis Rafael Rosales Cuberos Jesús Antonio Peraza Adames
Miembros Suplentes: Willmara Betzabeth Pérez Ochoa, Jean Carlos Peraza Adames</t>
    </r>
  </si>
  <si>
    <t>Según Decreto Nº 4.114 de fecha 6 de febrero de 2019, se nombró al ciudadano Nelson Alexander Rodríguez González, como Presidente de la Fundación Misión Hábitat, en calidad de Encargado, publicado en la Gaceta Oficial de la República Bolivariana de Venezuela N° 41.816 de esa misma fecha.
 Fue Viceministro Para el Nuevo Ordenamiento Urbano y Rural Socialista en el año 2015</t>
  </si>
  <si>
    <t>100% del Ministerio del Poder Popular para Hábitat y Vivienda</t>
  </si>
  <si>
    <t xml:space="preserve"> Registro Mercantil Primero del estado Falcón, bajo el Número 39, Tomo 15-A, de fecha 08-07-2014, publicada en Gaceta Oficial del estado Falcón, Edición Extraordinaria, de fecha 10-07-2014. </t>
  </si>
  <si>
    <t>Ministerio del Poder Popular de Hábitat y Vivienda</t>
  </si>
  <si>
    <t xml:space="preserve">             Modadlidades de contratación de empresas y personal indebidas  (http://www.contraloriaestadofalcon.gob.ve/IAG/2017/DCAD/III/ResumenEjecutivoJIRAJARA.pdf)
 Proceso de selección de contratistas no cumplió con los términos establecidos en la Ley de Contrataciones y su Reglamento (http://www.contraloriaestadofalcon.gob.ve/IAG/2016/DCAD/JIRAJARA.pdf)</t>
  </si>
  <si>
    <t>Microjuris
http://jirajara.com.ve/quienes_somos.html
http://www.contraloriaestadofalcon.gob.ve/IAG/2017/DCAD/III/ResumenEjecutivoJIRAJARA.pdf
https://nuevodia.com.ve/2019/11/28/complejo-alfarero-jirajara-se-reinventa-y-produce-tres-nuevos-productos/</t>
  </si>
  <si>
    <t>Portugal</t>
  </si>
  <si>
    <t>Complejo Editorial Alfredo Maneiro, S.A. (CEAM)</t>
  </si>
  <si>
    <t>Editorial y comercialización de papel</t>
  </si>
  <si>
    <t>Tiene como objetivo importar y comercializar el papel prensa al mercado editorial venezolano, además de la impresión de periódicos y revistas por parte de las empresas de editores.</t>
  </si>
  <si>
    <t>Papel 
Peródicos
Revistas</t>
  </si>
  <si>
    <t>En el año 2012 el Ejecutivo nacional excluyó el papel prensa de los bienes prioritarios para la importación. A partir de ese año los medios impresos venezolanos que importaban directamente el papel debían tramitar un Certificado de No Producción ante el Ministerio de Industrias Ligeras y Comercio (Milco); posteriormente solicitar al Centro de Comercio Exterior (Cencoex), el permiso de importación para iniciar el trámite y, finalmente, obtener los dólares a través del órgano, cancelar el papel al proveedor extranjero y obtener el producto. La asignación de divisas para la compra del insumo llegaba algunas veces de forma tardía.
El jueves 16 de mayo de 2013 publicaron en Gaceta Oficial el decreto con el cual se autorizó la creación de una empresa del Estado, bajo la forma de Sociedad Anónima, denominada Complejo Editorial Alfredo Maneiro S.A (CEAM). Entre las funciones asignadas está la “producción, distribución y comercialización de diversos productos impresos destinados a la información, divulgación, propaganda y afiches y desplegables, tanto para el consumo nacional como para la exportación”.
La Gaceta señala en su artículo 4 que “para el cumplimiento de su objeto la Sociedad Anónima Complejo Editorial Alfredo Maneiro deberá seguir los lineamientos que dicte el Ejecutivo Nacional, a través de la Comisión Central de Planificación y del órgano de adscripción, conforme a la planificación centralizada y a la ley”.
La Corporación Maneiro debía garantizar los insumos necesarios para la publicación de textos, sin embargo desde agosto del 2013 se han registrado problemas para la adquisición de papel prensa. El Complejo Editorial Alfredo Maneiro S.A. CEAM fue creado por el gobierno del presidentego Nicolás Maduro, en la gaceta oficial No.   40.168 de fecha 16 de mayo de 2013.  El CEAM tiene el monopolio de la importación de papel para periódicos y revistas. El 27 de diciembre de 2016, mediante el Decreto N° 2.624, se adscribe al Ministerio del Poder Popular para la Comunicación e Información, la empresa pública Complejo Editorial Alfredo Maneiro, S.A. (CEAM).</t>
  </si>
  <si>
    <t>Calle Segnini (Los Flores De Catia), Caracas 1030, Distrito Capital</t>
  </si>
  <si>
    <t>Ministerio del Poder Popular para la Comunicación e Información</t>
  </si>
  <si>
    <t>Ministerio del Poder Popular para Educación Universitaria, Ciencia y Tecnología  y empresa Guardián del Alba firman convenio de cooperación (https://www.mppeuct.gob.ve/actualidad/noticias/mppeuct-y-empresa-guardian-del-alba-firman-convenio-de-cooperacion)</t>
  </si>
  <si>
    <t>Las denuncias contra el CEAM tienen que ver con el uso que el gobierno hace, como mecanismo de chantaje, de presión o de censura a los medios impresos, para que acaten las lineas oficiales en sus contenidos 
Periódicos sin papel (https://ipysvenezuela.org/tag/complejo-editorial-alfredo-maneiro/)
El oscuro papel de las cabezas del Complejo Editorial Maneiro (https://saladeinfo.wordpress.com/2016/09/04/el-oscuro-papel-de-las-cabezas-del-complejo-editorial-maneiro/)
Complejo Editorial Alfredo Maneiro asigna papel con criterios políticos (http://critica24.com/index.php/2017/01/22/complejo-editorial-alfredo-maneiro-asigna-papel-con-criterios-politicos/)
Comisión de Medios investigará casos de corrupción dentro del Complejo Editorial Alfredo Maneiro (https://docs.google.com/spreadsheets/d/1ZTlAU9Mi-LUtjPQ3Tza8pS18hB9BObDmyDB0nbdOY-A/edit#gid=1847196015)</t>
  </si>
  <si>
    <t>Complejo Editorial Batalla de Carabobo, S.A.</t>
  </si>
  <si>
    <t>Editorial</t>
  </si>
  <si>
    <t xml:space="preserve">Tiene por objeto la edición, producción, distribución y comercialización de publicaciones impresas, como periódicos, revistas, libros, folletos, y todo los medios impresos </t>
  </si>
  <si>
    <t>Periódicos, libros, revistas, folletos y materiales impresos</t>
  </si>
  <si>
    <t xml:space="preserve">El 9 de noviembre de 2014 el gobierno de Nicolás Maduro creo el Complejo Editorial Batalla de Carabobo, S.A. para editar, producir, distribuir y comercializar libros, revistas y toda clase de publicaciones. </t>
  </si>
  <si>
    <t>Urb. Michelena Av. Uslar Pietri, entre Av. Lara y Michelena. Valencia </t>
  </si>
  <si>
    <t>Junta Directiva está integrada por siete (7) miembros; un (01) Presidente, tres (3) miembros principales, con sus respectivos suplentes, de libre nombramiento y remoción del Ministro o Ministra del Poder Popular para la Comunicación y la Información.</t>
  </si>
  <si>
    <t>El capital inicial CIEN MIL BOLIVARES (Bs. 100.000,00) dividido y representado en cien (100) acciones no convertibles al portador, cuyo valor nominal es de UN MIL BOLIVARES (Bs. 1.000,00) cada una </t>
  </si>
  <si>
    <t>Presidente: Luis Feo La Cruz; Miembro Pricipal: Felipe Saldivia; Miembro Suplente: Francisco Pérez; Miembro Principal: Norys Valero; Miembro Suplente: Siboney Tineo; Miembro Principal: Lorenzo Martínez; Miembro Suplente: Elinor Zamora; Miembro Principal: Francisco Avila; Miembro Suplente: Blanca Rey</t>
  </si>
  <si>
    <t>Ministro del Poder Popular para la Comunicación  e Información</t>
  </si>
  <si>
    <t>Microjuris</t>
  </si>
  <si>
    <t xml:space="preserve">Producir madera aserrada, seca y preservada para la fabricación de machihembrado y madera cepillada </t>
  </si>
  <si>
    <t>Esta empresa promovida por Pdvsa Industrial, fue creada en agosto de 2014 por el gobierno del presidente Nicolás Maduro.  Fue adscrita al Min. del Poder Popular para Industrias. Posteriormente fue creada la Corporación Socialista de Economía Forestal.
En el Decreto N° 2.357, mediante el cual se crea el Ministerio del Poder Popular de Industrias Básicas, Estratégicas y Socialistas, en su artículo Nº 7 se adscriben a este Ministerio, 85 entes descentralizados asignados al otrora Ministerio del Poder Popular de Industrias, previo a su fusión con el Ministerio del Poder Popular de Comercio, entre los cuales se encuentra el Complejo Industrial Maderero Libertadores de América (CIMLA).
Estuvo adscrita al Ministerio del Poder Popular para Industrias Básicas, Estratégicas y Socialista.
En el Decreto extraordinario N° 6.382 del 15 de junio de 2018 se modifica la denominación del Ministerio del Poder Popular para Industrias Básicas, Estratégicas y Socialistas, por la de Ministerio del Poder Popular de Industrias y Producción Nacional, esta empresa aparece adscrita al Ministerio del Poder Popular de Industrias y Producción Nacional .
Es un complejo forestal que está conformado por cinco líneas de aserrío y una planta de tableros. Hace tres años solamente había sido instalada una línea de aserrío y quedaban por instalar otras cuatro líneas de aserrío y la línea de tableros. En estos tres años la situación no ha cambiado, así que se concluye que ha sido instalado aproximadamente el 15% de los equipos adquiridos y los cuales funcionan a un 25% de su capacidad. Así que esta empresa se encuentra técnicamente NO OPERATIVA.</t>
  </si>
  <si>
    <t>Empresa abierta pero con tan solo el 15% de sus equipos instalados, técnicamente no está operativa</t>
  </si>
  <si>
    <t>Sector El Aceital del Yabo, municipio Libertador, estado Monagas.</t>
  </si>
  <si>
    <t>Según la Resolución Nº 036, se designa al ciudadano José Luis Pérez Guevara, como Presidente Encargado del Complejo Industrial Maderero Libertadores de América, CIMLA, S.A., publicada en la 
Gaceta Nº 41.516 del  2 de noviembre de 2018</t>
  </si>
  <si>
    <t>Según la Resolución Nº 021, se designó al ciudadano José Luis Pérez Guevara, como Presidente de la Empresa Pública Maderas del Orinoco, C.A., en calidad de Encargado, esta resolución fue publicada en la Gaceta Nº 41.465 del 22 de agosto de 2018  |  Resoluciones  |  N/A  |  Nicolás Maduro Moros (2013 - 2019)</t>
  </si>
  <si>
    <t>Motor Forestal de Maduro: reciclaje de proyectos largamente retrasados (http://derechos.org.ve/pw/derecho-a-un-ambiente-sano/motor-forestal-de-maduro-reciclaje-de-proyectos-largamente-retrasados)</t>
  </si>
  <si>
    <t>Microjuris
http://www.minppibes.gob.ve/web-final/index.php</t>
  </si>
  <si>
    <t xml:space="preserve">Plástico </t>
  </si>
  <si>
    <t xml:space="preserve">Empresa fabricante de plástico para partes de Vehículos </t>
  </si>
  <si>
    <t>Esta empresa fue transferida a la Gobernación de Miranda al conocerse los resultados de las elecciones regionales del año 2017</t>
  </si>
  <si>
    <t>Empresa operativa, se desconoce su capacidad actual</t>
  </si>
  <si>
    <t>Carretera nacional Ocumare - Santa Teresa zona industrial Pampero, frente a CocaCola Femsa, 1209 Ocumare, Miranda</t>
  </si>
  <si>
    <t>Lander</t>
  </si>
  <si>
    <t>http://www.avn.info.ve/contenido/complejo-procesador-pl%C3%A1stico-yare-ha-producido-m%C3%A1s-700-mil-piezas 
http://www.correodelorinoco.gob.ve/complejo-industrial-procesador-plastico-estara-listo-para-primer-trimestre-2012/
http://www.miranda.gob.ve/index.php/miranda-lidera-el-reimpulso-del-aparato-productivo-del-pais/</t>
  </si>
  <si>
    <t>Complejo Industrial Socialismo Tuyero S.A.</t>
  </si>
  <si>
    <t>Suplir las necesidades presentes en las distintas áreas de la población; así como contribuir con la construcción de la soberanía y fortalecer la capacidad industrial, en la fabricación de envases de plástico para el pueblo venezolano, preservando y protegiendo el medio ambiente, y consolidando su capacidad para la generación de empleos</t>
  </si>
  <si>
    <t>Envases plásticos</t>
  </si>
  <si>
    <t>El 8 de octubre de 2013 se autorizó a CORPIVENSA mediante decreto de la Presidencia de la República a crear a la empresa Complejo Industrial Socialismo Tuyero S.A., adscrita la Ministerio del Poder Popular para Industrias.
Previamente, el 24 de marzo de 2012,  el mandatario nacional, Hugo Chávez, informó  que fueron destinados recursos para la operatividad de este complejo, que fue inaugurado en su primera fase. En un Consejo de Ministros extraordinario realizado en el Salón Néstor Kirchner del Palacio de Miraflores, el jefe de Estado expresó que estos recursos ya estaban  a la  disposición del Ministerio del Poder Popular para las Industrias y la Corporación de Industrias Intermedias de Venezuela (Corpivensa). El Presidente venezolano detalló de la siguiente manera los Bs 100,5 millones:Bs 27 millones para materia prima; Bs 59,9 millones para sueldos y salarios; Bs 1,6 millones para mantenimiento; Bs 8,2 millones para servicios; Bs 100 mil para gastos de oficina; Bs 2,4 millones para embalajes; Bs 4,7 millones para implementos de seguridad; Bs 984 mil para adquisición de herramientas de mantenimiento y Bs 4,9 millones destinados a gastos imprevistos.
En el Decreto N° 2.357, de junio de 2016,  mediante el cual se crea el Ministerio del Poder Popular de Industrias Básicas, Estratégicas y Socialistas, en su artículo Nº 7 se adscriben a este Ministerio, 85 entes descentralizados asignados al otrora Ministerio del Poder Popular de Industrias, previo a su fusión con el Ministerio del Poder Popular de Comercio, en tre los cuales se encuentra el Complejo Industrial Socialismo Tuyero S.A.
En el Decreto extraordinario N° 6.382 del 15 de junio de 2018 se modifica la denominación del Ministerio del Poder Popular para Industrias Básicas, Estratégicas y Socialistas, por la de Ministerio del Poder Popular de Industrias y Producción Nacional, esta empresa aparece adscrita al Ministerio del Poder Popular de Industrias y Producción Nacional .</t>
  </si>
  <si>
    <t>Carretera Yare- Ocumare del Tuy, Zona industrial de Yare, San Francisco de Yare</t>
  </si>
  <si>
    <t> 40.267</t>
  </si>
  <si>
    <t xml:space="preserve"> Simón Bolívar</t>
  </si>
  <si>
    <t>Asamblea General de Accionistas, 1 Presidente y
4 Directores</t>
  </si>
  <si>
    <t>100,5 millones de Bs. (24 de marzo de 2012):
Bs 27 millones para materia prima; Bs 59,9 millones para sueldos y salarios; Bs 1,6 millones para mantenimiento; Bs 8,2 millones para servicios; Bs 100 mil para gastos de oficina; Bs 2,4 millones para embalajes; Bs 4,7 millones para implementos de seguridad; Bs 984 mil para adquisición de herramientas de mantenimiento y Bs 4,9 millones destinados a gastos imprevistos.</t>
  </si>
  <si>
    <t>http://www.finanzasdigital.com/wp-content/uploads/2013/10/Gaceta40267-decreto-463-corpivensa.pdf
https://transparencia.org.ve/wp-content/uploads/2016/07/Memoria-Industrias.pdf
http://minci.gob.ve/2012/06/segunda-fase-del-complejo-de-plasticos-socialismo-tuyero-inicia-operaciones-en-septiembre/
http://blog.chavez.org.ve/temas/noticias/aprobados-recursos-para-complejo-industrial-socialismo-tuyero/#.WqcAxdThCmU</t>
  </si>
  <si>
    <t xml:space="preserve">Complejo Industrial Tiuna I, C.A. </t>
  </si>
  <si>
    <t>Manufactura diversa</t>
  </si>
  <si>
    <t>MISIÓN:
Producir y proveer productos de consumo básico y estratégico de óptima calidad, orientados a satisfacer las necesidades de la Fuerza Armada Nacional Bolivariana y el mercado nacional, en el área textil, del calzado, de papelería y de agua en su diferentes tipos; garantizando en sus procesos, un continuo mejoramiento e innovación de las tecnologías aplicadas, optimizando el uso de su capital humano como medio propulsor delproceso expansivo de la industria militar.
VISIÓN:
Ser la empresa líder en el mercado en su ramo, a partir de la instrumentación acciones estratégicas dirigidas a la apertura a capitales privados nacionales y extranjeros, para el aprovechamiento de oportunidades de negocios, bajo la figura de asociaciones conjuntas con la optimización de su estructura organizativa, humana y tecnológica.
Consolidándonos como uno de los pilares fundamentales del cual se derive la producción de bienes con un alto valor agregado nacional, la creación de nuevos puestos de trabajos directos e indirectos, la captación de inversiones, diversificación del parque industrial y oferta comercial de bienes y servicios, afianzándonos como una industria militar
fortalecida.
OBJETO:
El Complejo Industrial Tiuna I, C.A, constituido como empresa mixta del Estado, publicada en Gaceta Oficial de la República Bolivariana de Venezuela Nº 6118 extraordinaria, 04DIC2013, tiene como objeto el abastecimiento de Agua Mineral apta para el consumo humano, productos textiles y accesorios para damas, caballeros y niños, artículos de piel y cualquier otro incluido en todo tipo de actividades afines y conexas; así mismo, busca satisfacer la demanda del mercado nacional, aportando con ello al desarrollo del Plan de la Patria “Segundo Plan Socialista de Desarrollo Económico y Social de la Nación 2013 – 2019”, y demás planes creados por el Ejecutivo Nacional y los planes diseñados por el Ministerio del Poder Popular para la Defensa.</t>
  </si>
  <si>
    <t>Fabricación y comercialización de: Agua mineral y agua purificada apta para el consumo humano; productos textiles, ropa, calzado y accesorios para damas, caballeros y niños; artículos de piel; serigrafía; artefactos electrodomésticos, electrónicos, digitales, mecánicos, de audio y video, computación, instalación de redes y equipos de oficina; muebles para el hogar y la oficina; equipos médico quirúrgicos; medicamentos y utensilios desechables para uso médico y sus similares; útiles y textos escolares y cualquier otro tipo de textos relacionados con la educación; juguetes y sus similares; equipos, insumos y utensilios de cocina; impresión, reproducción y afines; publicidad y propaganda</t>
  </si>
  <si>
    <t xml:space="preserve">Mediante decreto, publicado en la Gaceta Oficial 40.881, se autorizó la creación de la empresa mixta del estado Complejo Industrial Tiuna I, C.A., adscrita al Ministerio para la Defensa, en abril de 2016. Este complejo tiene un convenio con el Grupo Atahualpa, C.A.  </t>
  </si>
  <si>
    <t>Calle Principal Local Comando del 302, Grupo Caballería Motorizada, Fuerte Tiuna,
Caracas</t>
  </si>
  <si>
    <t> 40.881</t>
  </si>
  <si>
    <t>1 Presidente, 1 Vicepresidente, 3 directivos con sus suplentes</t>
  </si>
  <si>
    <t>51% CAVIM  y   49% Grupo Atahualpa C.A.</t>
  </si>
  <si>
    <t xml:space="preserve"> Complejo Industrial Tiuna I I</t>
  </si>
  <si>
    <t>Redes de corrupción en Fuerte Tiuna (https://www.cuentasclarasdigital.org/2019/05/redes-de-corrupcion-en-fuerte-tiuna/)
Negocios potables con la “revolución (http://runrun.es/uncategorized/195222/negocios-potables-con-la-revolucion.html)
Gustavo Coronel La fuerza armada venezolana: corrupta y mandando (http://tururutururu.com/gustavo-coronel-la-fuerza-armada-venezolana-corrupta-y-mandando/)
CASO ATAHUALPA FERNÁNDEZ: UNO DE LOS CASOS DE CORRUPCIÓN OCULTA MÁS GRANDE EN LA ÚLTIMA DÉCADA EN VENEZUELA (+FRAUDES COMPLEJO INDUSTRIAL TIUNA) (https://www.resistenciav58.com/caso-atahualpa-fernandez-uno-de-los-casos-de-corrupcion-oculta-mas-grande-en-la-ultima-decada-en-venezuela-fraudes-complejo-industrial-tiuna/)
La eterna expansión de Atahualpa Fernández (https://armando.info/Reportajes/Details/346)
Los negocios en Venezuela de Atahualpa Fernández, el empresario que pudiera ser sancionado por Estados Unidos (http://nuevaprensaamerica.com/2020/12/los-negocios-en-venezuela-de-atahualpa-fernandez-el-empresario-que-pudiera-ser-sancionado-por-estados-unidos/)</t>
  </si>
  <si>
    <t>Complejo Recreacional de Mérida C.A. (COREMER)</t>
  </si>
  <si>
    <t>Eventos culturales</t>
  </si>
  <si>
    <t>Incentivar e impulsar el desarrollo de eventos demostrativos de la cultura del estado, aprovechando como atractivo las tradiciones y costumbres Turísticas y Taurinas</t>
  </si>
  <si>
    <t>Avenida las Americas sector la Liria, Plaza de Toros Roman Eduardo Sandia, Mérida</t>
  </si>
  <si>
    <t xml:space="preserve">Libertador </t>
  </si>
  <si>
    <t>Luis Rangel Presidente</t>
  </si>
  <si>
    <t>Complejo Siderúrgico de Guayana, C.A. (COMSIGUA)</t>
  </si>
  <si>
    <t xml:space="preserve">Objetivo
Trasformar el mineral de hierro en productos de mayor valor agregado.
VISIÓN 
Ser base fundamental para el desarrollo de la Industria Siderúrgica Nacional. 
MISIÓN 
Trasformar el  mineral de hierro en productos de mayor valor agregado, mediante el concurso de talento humano comprometido con el mejoramiento continuo del proceso, a través de la aplicación de  estándares de calidad reconocidos, a los fines de satisfacer el mercado nacional e internacional, para contribuir con el desarrollo sustentable y el bienestar social de la Nación. </t>
  </si>
  <si>
    <t>Briquetas</t>
  </si>
  <si>
    <t>COMSIGUA es una empresa de producción de briquetas creada en el año 1989 y expropiada en el año 2009.
En 1989 comienzan los estudios de factibilidad entre Kobe Steel Ltd., y CVG Ferrominera Orinoco C.A..  Inicialmente el alcance del proyecto era construir dos plantas de reducción directa, un Horno de Arco Eléctrico (EAF), y una máquina de colada continua.  A esto se debe el nombre de la empresa: "Complejo Siderúrgico de Guayana, C.A. (COMSIGUA)". Entre los años 1992-1993,  se toma la decisión de construir una planta de reducción directa solamente; el costo superaba los 271 millones de dólares, el capital (alrededor de los 115 millones de dólares) lo otorgarían los accionistas y el resto de los bancos. En 1994 Se realiza la primera reunión de accionistas en la ciudad de Puerto Ordaz, y se suscribe el Acuerdo de Accionistas según lo establecido por las Leyes Venezolanas.Los accionistas para la época eran: Kobe Steel Ltd., CVG Ferrominera Orinoco C.A., Oregon Steel Mills, FALCK, HANBO, y la IFC. En el año 1997,  HANBO renuncia a sus acciones de la empresa, y en 1998 se culmina la construcciónde la planta y se realizan las primeras pruebas y ensayo de arranque de la planta. Primer envío de HBI (Hierro Briqueteado en Caliente). En el año 2013 se producen y venden 5 mil toneladas de Hierro Briqueteado en Caliente (HBI) 
El proceso de estatización de la empresas briqueteras se inició el 21 de mayo del 2009, anunciado por el presidente  Hugo Rafael Chávez Frías en un evento realizado en la ciudad de Puerto Ordaz y luego fue promulgada en el decreto presidencial número 6.796 de fecha 14 de junio del 2009 y publicado en la gaceta oficial número 39.220 de la misma fecha. Tras la nacionalización del Complejo Siderúrgico de Guayana COMSIGUA se propuso fortalecer el sector siderúrgico nacional, como elemento estratégico para el suministro de la materia prima que requieren las acerías venezolanas de tal manera de cumplir con lo planificado en la producción de las palanquillas y planchones, que garantice el suministro de cabillas y alambrón, destinados especialmente a satisfacer la demanda de la Gran Misión Vivienda Venezuela.
COMSIGUA es una planta para producir Hierro de Reducción Directa en forma de Briquetas y tiene una capacidad instalada de 1.000.000 de toneladas año y su producción durante el 2010 alcanzó las 900 mil toneladas, según el Instituto Venezolano de Siderurgia
La debacle del sector briquetero en Venezuela comenzó  desde el año 2012 por la caída de la producción de material de hierro en Venezuela.
El 12 de Diciembre de 2016, el Tribunal Arbitral del CIADI emitió su laudo en favor de Tenaris y Talta, confirmando que Venezuela había expropiado sus inversiones en Tavsa y Comsigua en violación de los tratados bilaterales de inversión suscritos por Venezuela con la Unión Económica Belgo-Luxemburguesa y Portugal.
Estuvo adscrita al Ministerio del Poder Popular para Industrias Básicas, Estratégicas y Socialista.
En el Decreto extraordinario N° 6.382 del 15 de junio de 2018 se modifica la denominación del Ministerio del Poder Popular para Industrias Básicas, Estratégicas y Socialistas, por la de Ministerio del Poder Popular de Industrias y Producción Nacional, esta empresa aparece adscrita al Ministerio del Poder Popular de Industrias y Producción Nacional .Esta empresa aparece adscrita a dicho ministerio en el Decreto  N° 6.382.</t>
  </si>
  <si>
    <t>COMSIGUA es una planta para producir Hierro de Reducción Directa en forma de Briquetas y tiene una capacidad instalada de 1.000.000 de toneladas año, actualmente la empresa está abierta, pero está produciendo por debajo de su capacidad por falta de material de hierro para la producción de briquetas, en algunas oportunidades se ha paralizado su producción por falta de insumos</t>
  </si>
  <si>
    <t>Parcela 513-05-01, Parque Industrial CVG MINORCA, Zona industrial Matanzas, Sector Punta Cuchillo, Ciudad Guayana</t>
  </si>
  <si>
    <t>Resolución Nº 16 de fecha 22 de julio de 2019, mediante la cual se designa al ciudadano Pablo Andrés Druetta Martín, como Presidente de la empresa pública Complejo Siderúrgico de Guayana, C.A., publicada en la Gaceta Oficial de la República Bolivariana de Venezuela N° 41.679 de esa misma fecha.</t>
  </si>
  <si>
    <t>Registro Mercantil Cuarto de la Circunscripción Judicial del Distrito Federal y Estado Miranda, en fecha 06 de Diciembre de 1.989, bajo el Nro. 36, Tomo 80-A Sgdo.</t>
  </si>
  <si>
    <t>Rechazan acciones de Yajaira Rangel en Comsigua (http://www.primicia.com.ve/rechazan-acciones-comsigua/)
Discordia en Comsigua por elecciones (http://www.primicia.com.ve/discordia-comsigua-elecciones/)
Demandan al Rey de la cabilla por deudas (http://reporteconfidencial.info/movil/noticiamovil.php?id_n=3240992)
Comsigua, otra empresa parada por materia prima (http://correodelcaroni.com/index.php/laboral/item/31474-50-trabajadores-de-comsigua-piden-su-inclusion-en-listado-para-comicios-sindicales)
Trabajado de Comsigua denuncia despido injustificado (https://primicia.com.ve/trabajo/trabajador-de-comsigua-denuncia-despido-injustificado/)
Detienen a tres trabajadores del Comsigua que le harían reclamos laborales a Maduro (https://elcooperante.com/detienen-a-tres-trabajadores-del-comsigua-que-le-harian-reclamos-laborales-a-maduro/)
Sutiss denuncia violación del fuero sindical a dos directivos (https://talcualdigital.com/sutiss-denuncia-violacion-del-fuero-sindical-a-dos-directivos/)
Casos de Estudio: Sector Metalurgia (https://transparencia.org.ve/wp-content/uploads/2018/11/CASOS-sector-metalurgia.pdf)</t>
  </si>
  <si>
    <t>https://pandectasdigital.blogspot.com/2019/08/resolucion-mediante-la-cual-se-designa_64.html#:~:text=Home%20Complejo%20Sider%C3%BArgico%20de%20Guayana,Complejo%20Sider%C3%BArgico%20de%20Guayana%2C%20C.A.
http://www.cvg.com/?q=node/212
http://www.bancaynegocios.com/tenaris-gana-juicio-por-expropiacion-contra-venezuela-y-reclama-indemnizacion-por-us1616-millones/
http://www.comsigua.com.ve/site/
http://correodelcaroni.com/index.php/economia/item/48224-gobierno-oficializa-cambios-en-cinco-empresas-basicas-de-guayana
https://transparencia.org.ve/wp-content/uploads/2018/11/EPE-II-Sector-Metalurgia_DeF.pdf</t>
  </si>
  <si>
    <t>Complejo Siderúrgico Nacional, S.A. (CSN)</t>
  </si>
  <si>
    <t xml:space="preserve">     Objetivos
Construir la patria de inclusión justicia y dignidad es la tarea de todos. Es el compromiso de los hombres y mujeres, trabajadores y trabajadoras del Complejo Siderúrgico Nacional que en su labor diaria contribuyen con esfuerzo y conocimiento en la labor del desarrollo integral de la nación.
      Nos engranamos como una unidad, como una cadena productiva articulada al tejido industrial nacional, que nos permite construir una cultura en la que somos sujetos activos del proceso de transformación y participación democrática del trabajo, movidos por el interés nacional: la construcción del modelo productivo socialista. 
     Así en el CSN articulamos el objetivo central: Venezuela. Desde nuestro hacer, tenemos la misión de construir, de abajo hacia arriba, la patria soñada cuya esencia es la inclusión social.
     Estamos enfocados en contribuir con la gestión bolivariana socialista 2013-2019, la cual tiene como objetivo estratégico, la construcción de un amplio tejido industrial asociado a una arquitectura de redes de sinergias productivas, orientado a bienes esenciales de consumo final y/o generación de valor, a partir de nuestras ventajas comparativas. Esto con un fin: generar la máxima felicidad a nuestro pueblo y avanzar hacia la soberanía e independencia productiva.
     Para ello, en el Complejo Siderúrgico Nacional nos enfocamos en el fortalecimiento de la industria nacional, en la cual estamos inmersos, y que exige un desarrollo tecnológico soberano que haga viable el aprovechamiento eficiente de los recursos y garantice los procesos de formación integral de los trabajadores para hacer mas eficiente la producción y humanizar el proceso de trabajo.
Para el logro de la meta nos articulamos con las diferentes instituciones del estado para contribuir en el fortalecimiento de la gestión que viene desarrollando el Gobierno Bolivariano, de dar acceso a los bienes y servicios a toda la población bajo una sola bandera: inclusión y equidad social.
     En este escenario de participación e integración protagónica del pueblo, donde aprovechamos las potencialidades y capacidades nacionales y reconocemos los diferentes actores que hacen posible el logro de los resultados, estamos trabajando para que la población tenga un mayor acceso a los bienes que producimos.
     En el CSN contribuimos con el compromiso asumido por el Gobierno Bolivariano de entregar viviendas dignas a los venezolanos en situación de vulnerabilidad. Tenemos el reto de apoyar y consolidar el éxito de la Gran Misión Vivienda Venezuela. Los trabajadores de esta empresa estamos preparados para apoyar con insumos el alcance de una de las metas de la revolución: construir 3 millones de viviendas dignas para el final del período 2013-2019.
     Estamos trabajando con una visión de soberanía para hacer de nuestro proceso productivo el respaldo de la construcción de la patria nueva, de una sociedad más igualitaria y justa.</t>
  </si>
  <si>
    <t>Cabillas, pletinas, vallas, mechas</t>
  </si>
  <si>
    <t xml:space="preserve">El Gobierno venezolano oficializó en noviembre de 2010 la expropiación de la siderúrgica Sidetur, empresa de proiedad privada fundada en el año 1948, cuya estatización fue anunciada  por el presidente Hugo Chávez y generó el rechazo de gremios empresariales y de sectores políticos de oposición. La expropiación de Sidetur, filial de la mayor siderúrgica privada nacional, Sivensa, que procesaba chatarra y elaboraba el 40 por ciento de las cabillas en el país, fue publicada en la gaceta oficial 39.544, de fecha 3 de noviembre. La gaceta indicó que se llevará a cabo “la adquisición forzosa de todos los bienes muebles, inmuebles y bienhechurías propiedad deja sociedad mercantil Siderúrgica del Turbio (Sidetur), sus empresas filiales y afiliadas”. Chávez ordenó la expropiación de la siderúrgica con el argumento de que supuestamente se incurría en un sobreprecio en la venta de sus productos”, y un día después las fuerzas militares tomaron al menos tres de las seis plantas de la firma. A partir de esta expropiación se crea el "Complejo Siderúrgico Bolivariano"  conformado por las siete plantas que integraban Sidetur y los 15 centros de recolección de chatarra de la misma empresa. El sindicato apoyó la expropiación.
Los bienes objeto de la expropiación incluyeron:
- Dos (2) acerías de plalnquilla: Planta Casinma (ubicada en Puerto Ordaz, estado Bolívar) y Planta Barquisimento (ubicada en Barquisimeto, estado Lara)
- Cuatro (4) trenes de laminación de palanquillas para la producción de cabillas, barras, vigas, ángulos y pletinas (Planta Lara ubicada en Barquisimeto, estado Lara; Planta Antímano ubicada en La Yaguara, Municipio Libertador, Distrito Capital; y Planta Guarenas, estado Miranda).
- Una (1) planta de mallas electrosoldadas, alambres y sistemas constructivos sidepanel (Planta Valencia, estado Carabobo) 
- 15 centros de recolección de chatarra ferrosa.
En fecha 6 de noviembre de 2012, apareció publicada en la Gaceta Oficial de la República Bolivariana de Venezuela N° 40.044 la Resolución N° 089 del Ministerio del Poder Popular  para Industrias (“MPPI”) del 25 de octubre de 2012, la cual designó los nuevos miembros de la unta Administradora Temporal de la filial Sidetur, en ejecución de la Medida Preventiva de “Ocupación y Operatividad Temporal y Designación de Junta Administradora” acordada por el extinto Instituto para la Defensa de las Personas en el Acceso a los Bienes y Servicios (“INDEPABIS”). 
Estuvo adscrita al Ministerio del Poder Popular para Industrias Básicas, Estratégicas y Socialista.
En el Decreto extraordinario N° 6.382 del 15 de junio de 2018 se modifica la denominación del Ministerio del Poder Popular para Industrias Básicas, Estratégicas y Socialistas, por la de Ministerio del Poder Popular de Industrias y Producción Nacional, esta empresa aparece adscrita al Ministerio del Poder Popular de Industrias y Producción Nacional .
</t>
  </si>
  <si>
    <t xml:space="preserve">Empresa operativa pero que estuvo completamente paralizada durante el segundo semestre año 2017 por falta de insumos importados requeridos para su adecuada operación. Para inicios de 2018 esta empresa opera al menos del 10% de su capacidad instalada.
</t>
  </si>
  <si>
    <t>Planta Antímano: Av. Intercomunal de Antímano, Zona Industrial La Yaguara, Caracas
Planta Casinma: Av. Principal de Casco Central, Sector Casima, Casco Central, Puerto Ordaz
Planta Barquisimeto: Av. Las Industrias, Sector Zona Industrial Ii, Barquisimeto
Planta Lara: Av. Las Industrias, Sector Zona Industrial II, Barquisimeto
Planta Guarenas: 2da. Avenida, Guarenas 1220
Planta Valencia: Av. Henry Ford, cruzar ultima calle a la derecha, antes del puente las Aguitas, Zona Industrial Sur, Valencia</t>
  </si>
  <si>
    <t xml:space="preserve">
Libertador
Caroní
Iribarren
Iribarren
Ambrosio Plaza
Valencia</t>
  </si>
  <si>
    <t>Según la Providencia Administrativa  008-2024 del 2 de febrero de 2024, publicada en la Gaceta Oficial No. 42.812 de la misma fecha, se designó al ciudadano Danny Rafael José Parada Yelamo como presidente del Complejo Siderúrgico Nacional, S.A. (CSN), designado por el Presidente de la Junta Interventora de la CVG : Héctor José Silva Hernández.
Según la Providencia Administrativa  0050 del 23 de diciembre de 2024 del Ministerio de Industrias y Producción Nacional y el Presidente de la CVG , publicada en la Gaceta Oficial No. 43.038 del 2 de enero de 2025, se designa a los siguientes ciudadanos como directores de la Junta Directiva:
Directores principales: Lennig Leonardo González González, Oscar Alejandro Alzuru Palacios, Desirée Mayrim Hidalgo Sequera, Yajaira Coromoto Rangel Solórzano
Directores suplentes:  Sandi Alde mar Villarroel Rodríguez, Maiker José Marcano García, Douglas Rafael Camacho Párica, Ana Thaís Mediomundo dx Peña</t>
  </si>
  <si>
    <t>Danny Rafael José Parada Yelamo es Coronel de la Guardia Nacional Bolivariana,  fue la Gerencia General del Puerto Internacional de La Guaira en el año 2022 y en el 2023 se desempeñó como  Sub-Director Administrativo del Hospital Militar “Dr. Vicente Salias Sanoja”</t>
  </si>
  <si>
    <t>Registro de Comercio llevado por el Juzgado Segundo de Primera Instancia en lo Civil, M. y del Trabajo del Estado Lara, en fecha dos (02) de marzo de 1972, bajo el Nro. 41, folios 91 al 98. Libro Adicional Nro. 1, cuya última reforma estatutaria quedó inscrita en el Registro Mercantil Primero de de la Circunscripción Judicial del Estado Lara, el 24 de septiembre de 1996, bajo el Nº 55, Tomo 214-A.</t>
  </si>
  <si>
    <t xml:space="preserve">
¿Qué está pasando en el Complejo Siderúrgico Nacional? (https://konzapata.com/2016/08/que-esta-pasando-en-el-complejo-siderurgico-nacional/https://konzapata.com/2016/08/que-esta-pasando-en-el-complejo-siderurgico-nacional/)
Trabajadores de Complejo Siderúrgico Nacional continúan protestas por incumplimiento de acuerdos (https://www.lapatilla.com/site/2017/01/12/trabajadores-de-complejo-siderurgico-nacional-continuan-protestas-por-incumplimiento-de-acuerdos/)
Hasta diciembre habrá existencia de cabillas en el país (https://www.lapatilla.com/site/2015/11/03/hasta-diciembre-habra-existencia-de-cabillas-en-el-pais/)
Trabajadores de Planta Casima: Nos estamos muriendo de hambre  (https://www.lapatilla.com/site/2018/02/05/trabajadores-de-planta-casima-nos-estamos-muriendo-de-hambre-video/)
Casos de estudio Sector Metalurgia (https://transparencia.org.ve/wp-content/uploads/2018/11/CASOS-sector-metalurgia.pdf)
Trabajadores de antigua Sidetur: “nuestras familias están pasando hambre y necesidad” (http://www.correodelcaroni.com/index.php/laboral/item/62155-trabajadores-de-antigua-sidetur-nuestras-familias-estan-pasando-hambre-y-necesidad)
¡EN LA QUIEBRA! Complejo Siderúrgico Nacional “Socialista” redujo producción de acero en 90% (https://maduradas.com/en-la-quiebra-complejo-siderurgico-nacional-socialista-redujo-produccion-de-acero-en-90/)
Paralización del Complejo Siderúrgico Nacional deja sin cabillas al sector construcción del país (https://elpitazo.net/investigacion/paralizacion-del-complejo-siderurgico-nacional-deja-sin-cabillas-al-sector-construccion-del-pais/)
Trabajadores denunciaron ante junta interventora de la CVG amenazas en Planta Casima (https://talcualdigital.com/trabajadores-denunciaron-ante-junta-interventora-de-la-cvg-amenazas-en-planta-casima/)
Trabajadores de Casima consignan documento en CVG para solicitar intervención de la planta (https://correodelcaroni.com/laboral-economia/trabajadores-de-casima-consignan-documento-en-cvg-para-solicitar-intervencion-de-la-planta/)</t>
  </si>
  <si>
    <t>1820 antes de ser expropiada, 
2658 hasta e año 2017</t>
  </si>
  <si>
    <r>
      <rPr>
        <sz val="12"/>
        <color theme="1"/>
        <rFont val="Calibri"/>
      </rPr>
      <t xml:space="preserve">Microjuris
http://www.csn.gob.ve/
http://www.noticias24.com/actualidad/noticia/179233/en-gaceta-oficial-la-adquisicion-forzosa-de-los-bienes-de-sidetur/
https://transparencia.org.ve/wp-content/uploads/2018/11/EPE-II-Sector-Metalurgia_DeF.pdf
</t>
    </r>
    <r>
      <rPr>
        <sz val="12"/>
        <color rgb="FF000000"/>
        <rFont val="Calibri"/>
      </rPr>
      <t>https://poderopediave.org/organizacion/complejo-siderurgico-nacional/</t>
    </r>
  </si>
  <si>
    <t>Procesadora de alimentos para animales</t>
  </si>
  <si>
    <t>Municipio Simón Bolívar, Miranda</t>
  </si>
  <si>
    <t>http://190.205.35.131/ http://www.contraloriamonagas.gob.ve/www/pdf/igm/igm2017.pdf</t>
  </si>
  <si>
    <t>Complejo Socialista para el Desarrollo de las Zonas Industriales del estado Barinas, S.A.  (Cosdzieba)</t>
  </si>
  <si>
    <t>Empresa operativa. Ante el inminente cambio de autoridad regional fue transferida al poder nacional a partir del año 2022</t>
  </si>
  <si>
    <t>Parque industrial Cosdzieba, Barinas, estado Barinas</t>
  </si>
  <si>
    <t>Registro Mercantil Primero del Estado Barinas en fecha 07 de octubre de 1975, bajo el Nº 320, Tomo IV de los respectivos libros.</t>
  </si>
  <si>
    <t>http://barinas.tsj.gob.ve/DECISIONES/2017/ENERO/800-26-9646-14-.HTML
El procurador del estado Barinas, Fernando Monsalve (marzo 2022) indicó que la empresa fue transferida al poder nacional ante el cambio de autoridad en la gobernación.
https://contraloriaestadobarinas.gob.ve/images/images/pdf/informes-gestion/3.Informe%20Marzo%202016.pdf</t>
  </si>
  <si>
    <t>Comunicaciones Móviles EDC, C.A. (COMMOVIL)</t>
  </si>
  <si>
    <t>Comunicaciones móviles</t>
  </si>
  <si>
    <t>Servicios de comunicaciones móviles</t>
  </si>
  <si>
    <t>Servicios de comunicaciones</t>
  </si>
  <si>
    <t xml:space="preserve">Comunicaciones Móviles EDC, C.A. era una empresa creada por la empresa Electricidad de Caracas, C.A.  y fue absorbida por Corpoelec, cuando esta absorbió todas las empresas eléctricas y sus filiales. </t>
  </si>
  <si>
    <t>San Bernardino.  Edificio Corpoelec.  Caracas</t>
  </si>
  <si>
    <t>Según el Acta de Asamblea Extraordinaria de Accionistas de Comunicaciones Móviles EDC, C.A. (COMMOVIL), celebrada en fecha 05 de junio de 2024 y publicada en la Gaceta Oficial No. 43.028 del 13 de diciembre de 2024, se designaron a las siguientes personas como miembros de la Junta Directiva de COMMOVIL, C.A.:
Presidenta: Ingeborg Susana Herrera Poleo
Miembros principales: Damián Manuel Lópex Murga, Gustavo Rafael Núñez Díaz y Ernesto Antonio Sandoval Martínez
Miembros suplentes: Vianney Miguel Rojas García, Luis Alberto Verde Coronado y Derwin Amaro Dumont Puerta</t>
  </si>
  <si>
    <t>Ingeborg Susana Herrera Poleo, ha sido Gerente General de Operadores de Telecomunicaciones la Compañía Anónima Nacional Teléfonos de Venezuela (CANTV)  desde el 1 de abril de 2023 y también se desempeña como Presidenta de COMMOVIL, C.A.</t>
  </si>
  <si>
    <r>
      <rPr>
        <sz val="12"/>
        <color theme="1"/>
        <rFont val="Calibri"/>
      </rPr>
      <t xml:space="preserve">Microjuris
Memoria y cuenta Min. Energia Eléctrica
https://pandectasdigital.blogspot.com/2021/01/resolucion-mediante-la-cual-se-designa_62.html
https://www.ghm.com.ve/wp-content/uploads/2020/01/41793.pdf
</t>
    </r>
    <r>
      <rPr>
        <sz val="12"/>
        <color rgb="FF000000"/>
        <rFont val="Calibri"/>
      </rPr>
      <t>https://transparencia.org.ve/project/epe-ii-estudio-sector-telecomunicaciones/</t>
    </r>
  </si>
  <si>
    <t>Concesionario Socialista del Táchira, C.A.</t>
  </si>
  <si>
    <t xml:space="preserve">Comercializadora de vehículos </t>
  </si>
  <si>
    <t xml:space="preserve">Concesionario de ventas de vehículos y repuestos </t>
  </si>
  <si>
    <t>Ctra Via Los LLanos Kilometro 1 Local Galpon n 18 San Cristóbal</t>
  </si>
  <si>
    <t>https://www.datocapital.com.ve/empresas/Concesionario-Socialista-Del-Estado-Tachira-Sa.html</t>
  </si>
  <si>
    <t>Concreto y asfalto</t>
  </si>
  <si>
    <t>Empresa para concreto premezclado, y  preparacion de pavimento asfaltico caliente</t>
  </si>
  <si>
    <t>Av. Intercomunal San Fernando de Apure</t>
  </si>
  <si>
    <t xml:space="preserve">San Fernando </t>
  </si>
  <si>
    <t>Gobernación de Apure</t>
  </si>
  <si>
    <t>http://www.apure.gob.ve/</t>
  </si>
  <si>
    <t>Conductores de Aluminio del Caroní, C.A. (CABELUM)</t>
  </si>
  <si>
    <t>Misión
Manufacturar y comercializar alambrón, conductores eléctricos de aluminio, aleaciones y afines de forma sustentable para satisfacer a nuestros clientes, trabajadores, accionistas y a la comunidad, generando desarrollo y bienestar socio productivo en la región y el país, contribuyendo con la preservación del medio ambiente.
Visión
Ser la empresa líder en el mercado nacional e internacional, reconocida por la calidad y confiabilidad en la manufactura, comercialización de alambrón, conductores eléctricos de aluminio, aleaciones y afines; basada en innovación tecnológica, equilibrio productivo, social y laboral en armonía con el medio ambiente.</t>
  </si>
  <si>
    <t>Conductores:
Conductor de Aluminio, AAC.
Conductor de Aleación de Aluminio 6201, AAAC. (Arvidal).
Conductor de Aluminio Reforzados con Aleación de Aluminio, ACAR.
Conductor de Aluminio Reforzados con Acero, ACSR.
Conductores de Aleación de Aluminio Reforzados con Acero tipo AACSR.
Los principales tipos de Alambrón fabricado son:
AA 1350 (Grado EC).
Aleación de Aluminio AA 6201.
Aluminio AA 5005.</t>
  </si>
  <si>
    <t>La Empresa Conductores de Aluminio del Caroní, C. A. (CABELUM), fue fundada en mayo del año 1976, iniciando sus operaciones en agosto de 1979. ECuenta con un terreno cuya área total es de 194.400 m², con 25.400 m² de construcción.
Cabelum, fue incorporada al holding de empresas de la Corporación Venezolana de Guayana, a partir del 23 de septiembre del 2004. 
Mediante Decreto 1040, Publicado en la Gaceta Oficial de la Estatal N° 40.432 del 12 de Junio de 2014, CABELUM pasa a ser empresa filial de la Corporación Industrial para la Energía Eléctrica,S.A., (CORPOELEC INDUSTRIAL), adscrita al Ministerio del Poder Popular para la Energía Eléctrica (MPPEE).
Mediante  Decreto Presidencial N° 2.357, publicado en la Gaceta Oficial N° 40.931 de fecha 22 de Junio de 2016, CABELUM,CA se adscribe Ministerio del Poder Popular de Industrias Básicas, Estratégicas y Socialistas.
En el Decreto extraordinario N° 6.382 del 15 de junio de 2018 se modifica la denominación del Ministerio del Poder Popular para Industrias Básicas, Estratégicas y Socialistas, por la de Ministerio del Poder Popular de Industrias y Producción Nacional, esta empresa aparece adscrita al Ministerio del Poder Popular de Industrias y Producción Nacional .
Acuerdo de complementariedad con Cuba para instalar una pequeña productora de conductores eléctricos de cobre, complementando la producción de conductores de aluminio</t>
  </si>
  <si>
    <t>Empresa operativa. La Planta cuenta con todos los recursos y los medios para la fabricación de Conductores Desnudos de Aluminio, además, fabrica Alambrón de Aleación 1350, 6101, 6201, 5005, 8076 y 8176 para propósitos eléctricos. Capacidad: Alambrón 24.000t/año y Conductor 25.000 t/año
Área Total: 200.000 m2.</t>
  </si>
  <si>
    <t xml:space="preserve"> Nueva zona industrial “La Brisas de Ciudad Bolivar”, Avenida Perimetral, Ciudad Bolívar
Dirección Caracas (Oficina Comercial):
Avenida La Estancia, Edificio General de Seguros, Piso 4, Oficina 4-B, Chuao, Caracas, Distrito Capital, Venezuela.</t>
  </si>
  <si>
    <t>Heres
Baruta</t>
  </si>
  <si>
    <t>En el año 2008 era la siguiente: 
Junta Directiva 
Auditoría Interna 
Presidencia
Vicepresidencia
Consultoría Jurídica
Gerencia de Planificación y Presupuesto
Gerencia de Ingeniería Industrial
Gerencia de Economía Social y desarrollo Endógeno
Gerencia de Seguridad y Control de Pérdidas
Gerencia de Proyectos
Gerencia de Administración y Finanzas
Gerencia de Sistemas y Organización
Gerencia de Logística
Gerencia de Investigación y Desarrollo
Gerencia de Personal
Gerencia de Comercialización
Gerencia de Asuntos Públicos
Gerencia de Planta</t>
  </si>
  <si>
    <r>
      <rPr>
        <b/>
        <sz val="12"/>
        <color rgb="FF000000"/>
        <rFont val="Calibri"/>
      </rPr>
      <t>Presidente</t>
    </r>
    <r>
      <rPr>
        <sz val="12"/>
        <color rgb="FF000000"/>
        <rFont val="Calibri"/>
      </rPr>
      <t xml:space="preserve">: Néstor Daniel Díaz Rivas.   Junta Directiva
Abg. Wolfang Coto – Director Principal.
Lcdo. Eduardo Alvarez – Director Principal.
Ing. Angel Marcano – Director Principal.
Lcda. Maira Abreu – Director Suplente.
Sr. Obel Gomez – Director Suplente.
Lcda. Olga Andreiev – Director Suplente.
Ing. Carlos Azzari – Presidente,  Lic. Juan Palazzi, Vicepresidente 
Mediante la Providencia  No. 0047 del  23 de diciembre de 2024 del Ministerio del Poder Popular de Industrias y Producción Nacional  y publicada en la Gaceta Oficial No. 43.049 del 17 de enero de 2025, mediante designa a las ciudadanas y ciudadanos que en ella se mencionan, como Miembros Principales y Suplentes de la Junta Directiva de la sociedad mercantil CVG Conductores de Aluminio del Caroní S.A.(CABELUM).
</t>
    </r>
    <r>
      <rPr>
        <b/>
        <sz val="12"/>
        <color rgb="FF000000"/>
        <rFont val="Calibri"/>
      </rPr>
      <t>Directores Principales</t>
    </r>
    <r>
      <rPr>
        <sz val="12"/>
        <color rgb="FF000000"/>
        <rFont val="Calibri"/>
      </rPr>
      <t xml:space="preserve">: Ángel Alberto González Camacho, Adriana Cibelys Rodríguez Bravo, Hernán Antonio Ancheta
</t>
    </r>
    <r>
      <rPr>
        <b/>
        <sz val="12"/>
        <color rgb="FF000000"/>
        <rFont val="Calibri"/>
      </rPr>
      <t>Directores suplentes</t>
    </r>
    <r>
      <rPr>
        <sz val="12"/>
        <color rgb="FF000000"/>
        <rFont val="Calibri"/>
      </rPr>
      <t>: Oleisa Carolina Arciniegas Zabala, César Emilio Jiménez González, Julio César Martínez Guerra</t>
    </r>
  </si>
  <si>
    <t>En el año 1994 pasó a manos de FOGADE con 70% de las acciones y CVG ALCASA con un 30%, posteriormente es para el año 2004 que fue pasada a manos de la Corporación Venezolana de Guayana CVG con 70% de acciones y CVG ALCASA con el 30%. En el 2014,  la misma es pasada a formar parte de la Corporación Industrial Eléctrica (CIEE) filiar de CORPOELEC INDUSTRIAL.</t>
  </si>
  <si>
    <t>Registro Mercantil de la Circunscripción Judicial del Distrito Federal y Estado Miranda con el Nº 42, tomo 26-A, asiento de 3 de mayo de 1976</t>
  </si>
  <si>
    <t>CORPOELEC Industrial es su propietaria</t>
  </si>
  <si>
    <t>Plan Chamba Juvenil Guayana
Carnet de la Patria</t>
  </si>
  <si>
    <t xml:space="preserve">Denuncias  de  inoperancia, ineptitud y falta de gerencia (https://www.aporrea.org/contraloria/a226728.html)
Denuncias de corrupción (https://www.aporrea.org/trabajadores/n289481.html)
En peligro la estabilidad laboral de mas de 370 trabajadores de CABELUM (En peligro la estabilidad laboral de mas de 370 trabajadores de CABELUM)
Cabelum se ha transformado en un antro de corrupción (http://csr-eltopoobrero.org.ve/?p=5899)
Lo delicado de los casos de CVG Cabelum y CVG Casa Matriz (https://www.aporrea.org/contraloria/a226728.html)
La lucha de los trabajadores de CABELUM (http://periodicoellibertario.blogspot.com/2016/04/la-lucha-de-los-trabajadores-de-cabelum.html)
Déficit de materia prima complica panorama financiero de Cabelum (http://www.correodelcaroni.com/index.php/economia/item/33775-deficit-de-materia-prima-complica-panorama-financiero-de-cabelum)
Trabajadores de Cabelum cumplen 12 días en huelga (http://www.correodelcaroni.com/index.php/laboral/item/44001-trabajadores-de-cabelum-cumplen-12-dias-en-huelga)
</t>
  </si>
  <si>
    <t>http://www.cabelum.gob.ve/
Microjuris
Aporrea</t>
  </si>
  <si>
    <t>Acuerdo de complementariedad con Cuba para instalar una pequeña productora de conductores eléctricos de cobre, complementando la producción de conductores de aluminio</t>
  </si>
  <si>
    <t>Conemite Internacional, S.A.</t>
  </si>
  <si>
    <t>https://www.elfaro.net/es/201604/el_salvador/18388/Alba-tiene-ocho-offshore-en-Panam%C3%A1-y-as%C3%AD-reduce-impuestos-en-El-Salvador.htm
https://www.panadata.net/organizaciones/1008871</t>
  </si>
  <si>
    <t>Conglomerado Agrosur, C.A.</t>
  </si>
  <si>
    <t>Dirigir y coordinar  “todos los planes y empresas productivas” del Estado, incluyendo las cooperativas y empresas de carácter social, para lograr la coordinación nacional de los esfuerzos productivos de 20 rubros prioritarios</t>
  </si>
  <si>
    <t xml:space="preserve">Servicios de dirección y coordinación administrativa y productiva de empresas filiales </t>
  </si>
  <si>
    <t>El presidente Nicolás Maduro, firmó el 27 de septiembre de 2017 el decreto que crea el Consorcio Agroalimentario del Sur (Agrosur), que agrupará todas las empresas productivas estatales del país, aunque la ley para su creación fue entregada ante la Asamblea Nacional Constituyente. Se trata, de “una gran empresa nacional” que sumará “todos los planes y empresas productivas” del Estado, incluyendo las cooperativas y empresas de carácter social, para lograr la coordinación nacional de los esfuerzos productivos de 20 rubros prioritarios.  El 30 de septiembre, la inconstitucional y fraudulenta Asamblea Nacional Constituyente (ANC) aprobó  la Ley del Consorcio Agroalimentario del Sur (Agrosur) que agrupará a todas las empresas productivas del país en esta materia.
La ley que crea el Conglomerado Agroalimentario del Sur (Agrosur) fue una de las propuestas presentadas a la Asamblea Nacional Constituyente (ANC) por el presidente de la República, Nicolás Maduro, para la contraofensiva económica, en septiembre. La normativa de 12 artículos, aprobada por el poder plenipotenciario el 31 de octubre  de 2017 y publicada en la Gaceta Oficial 41.272, de fecha 6 de noviembre de 2017, establece las siguientes premisas:
1.- Integrará las empresas del sector agrícola que determine el Ministerio de Producción Agrícola y Tierras, mediante una resolución que debe ser publicada en Gaceta. Deben tener prioridad las organizaciones productivas de base y pueden incorporarse empresas privadas, mediante contratos.
2.- El objetivo de AgroSur es la unidad en la orientación, planificación, ejecución y fines, en la producción, industrialización, comercialización y financiamiento de bienes y servicios agrícolas.
3.- Pretende maximizar la eficiencia. Para ello, plantea esquemas conjuntos de adquisición de materias primas y uso colectivo de bienes y servicios.
4.- Se indica agilidad operativa y administrativa, con la aplicación de procedimientos que reduzcan el tiempo en la ejecución de actividades, sin sacrificar honestidad, racionalidad y transparencia.
5.- Debe incluir la contraloría social y la participación del pueblo organizado en la producción primaria y transformación de los rubros agroalimentarios.
6.- Puede establecer regímenes especiales diferenciados para las empresas y organizaciones de base, en materia de financiamiento, compras del Estado, procedimientos expeditos, contratos e incentivos.
7.- Entre sus funciones se prioriza: la producción primaria de rubros agrícolas, incluidos semillas e insumos agrícolas; la producción, comercialización y distribución de agroinsumos, equipos y maquinarias; la promoción de inversiones en el sector, especialmente en innovación tecnológica y científica; y la exportación e importación de rubros o insumos.
En Gaceta 42.306 de fecha 27/01/2022, se indican los entes, con o sin fines empresariales, adscritos en cualquier grado al Ministerio para la Agricultura Productiva y Tierra, sujetarse a la rectoría
productiva y financiera que se dicte, a través de la empresa del Estado Conglomerado Agrosur, S.A.</t>
  </si>
  <si>
    <t>Empresa operativa, se desconoce su capacidad actual de prestación de servicios</t>
  </si>
  <si>
    <t>Provisionalmente en la sede del Ministerio del Poder Popular para la Agricultura Productiva y Tierras.   Av. Urdaneta, Edif. Mppapt, La Candelaria, Caracas.   (0212)509.0348/0359/0360/0384</t>
  </si>
  <si>
    <t>Junta Directiva, la cual estará integrada por: Una (1) Presidenta o Presidente, designado por el Presidente de la República Bolivariana de Venezuela, y Cuatro (4) Directoras o Directores Principales con sus respectivos suplentes; los cuáles serán designados por el Ministra o Ministro del Poder Popular con competencia en materia de agricultura productiva y tierras.</t>
  </si>
  <si>
    <r>
      <rPr>
        <b/>
        <sz val="12"/>
        <color rgb="FF000000"/>
        <rFont val="Calibri"/>
      </rPr>
      <t xml:space="preserve">Presidenta: </t>
    </r>
    <r>
      <rPr>
        <sz val="12"/>
        <color rgb="FF000000"/>
        <rFont val="Calibri"/>
      </rPr>
      <t xml:space="preserve">Tibisay Yanette León Castro
</t>
    </r>
    <r>
      <rPr>
        <b/>
        <sz val="12"/>
        <color rgb="FF000000"/>
        <rFont val="Calibri"/>
      </rPr>
      <t>Vicepresidente de Finanzas</t>
    </r>
    <r>
      <rPr>
        <sz val="12"/>
        <color rgb="FF000000"/>
        <rFont val="Calibri"/>
      </rPr>
      <t xml:space="preserve">: Según Providencia del Ministerio del Poder Popular para la Agricultura Productiva y Tierras de fecha 5 de diciembre de 2023 y publicada en la Gaceta Oficial No. 42.776 del 12 de diciembre de 2023, se designa al ciudadano Marcelo Antonio Cruz Serrano, en calidad de Encargado.
</t>
    </r>
    <r>
      <rPr>
        <b/>
        <sz val="12"/>
        <color rgb="FF000000"/>
        <rFont val="Calibri"/>
      </rPr>
      <t xml:space="preserve">
Vicepresidente de Producción: </t>
    </r>
    <r>
      <rPr>
        <sz val="12"/>
        <color rgb="FF000000"/>
        <rFont val="Calibri"/>
      </rPr>
      <t xml:space="preserve">Según Providencia del Ministerio del Poder Popular para la Agricultura Productiva y Tierras de fecha 5 de diciembre de 2023 y publicada en la Gaceta Oficial No. 42.776 del 12 de diciembre de 2023,  se designa al ciudadano Oswaldo Ronald González Álvarez, en calidad de Encargado.
</t>
    </r>
    <r>
      <rPr>
        <b/>
        <sz val="12"/>
        <color rgb="FF000000"/>
        <rFont val="Calibri"/>
      </rPr>
      <t xml:space="preserve">
Gerente de Gestión Administrativa </t>
    </r>
    <r>
      <rPr>
        <sz val="12"/>
        <color rgb="FF000000"/>
        <rFont val="Calibri"/>
      </rPr>
      <t>según gace ta oficial N° 42.051 de fecha 20/01/2021: Milagros
del Carmen Alemán Rodríguez</t>
    </r>
  </si>
  <si>
    <t>Tibisay Yanette León Castro, fue Presidenta del Instituto Nacional de Salud Agrícola Integral (INSAI), también fue viceministra de Pesca y Acuicultura del Ministerio del Poder Popular para Agricultura y Tierras (Mppta) en el año 2014, y presidenta encargada del Instituto Socialista de la Pesca y Acuicultura En el Decreto Nº 3.595 de fecha 20 de agosto de 2018,  se nombró a la ciudadana Tibisay Yanette León Castro, como Directora del Centro Nacional de Comercio Exterior (CENCOEX), publicado en la Gaceta Oficial de la República Bolivariana de Venezuela N° 41.472 de fecha 31 de agosto de 2018.
Oswaldo Ronald González Álvarez fue Gerente General de INSOPESCA</t>
  </si>
  <si>
    <t>Cien mil (100.000) acciones nominativas, no convertibles al portador, con un valor nominal de nueve millones ochocientos treinta y cuatro mil cuatrocientos ochenta y nueve bolívares con setenta
Céntimos
 (Bs. 9.834.489;70)</t>
  </si>
  <si>
    <t>N° 75 Tomo 150-A Registro Mercantil Primero del Distrito Capital y Estado Bolivariano de Miranda, el 30 de noviembre de 2017</t>
  </si>
  <si>
    <t>El Consorcio, tendra el control de las acciones del Estado en los diversos entes adscritos</t>
  </si>
  <si>
    <t>Políticas públicas en materia de alimentación desde el 2001 hasta la Asamblea Nacional Constituyente (https://transparencia.org.ve/wp-content/uploads/2018/05/Misiones-y-ANC-I.pdf)</t>
  </si>
  <si>
    <t xml:space="preserve">mapt.gob.ve
http://www.correodelorinoco.gob.ve/conozca-cuales-son-las-funciones-del-consorcio-agrosur/
https://transparencia.org.ve/wp-content/uploads/2018/11/EPE-II-Resumen-ejecutivo-Transparencia-Venezuela.pdf
https://transparencia.org.ve/project/epe-ii-estudio-sector-agroalimentario/
La Fuerza Armada venezolana tiene luz propia en la corrupción (https://transparencia.org.ve/wp-content/uploads/2018/06/La-Fuerza-Armada-Venezolana-tiene-luz-propia-en-la-corrupci%C3%B3n.pdf)
https://transparencia.org.ve/wp-content/uploads/2020/10/Los-militares-y-su-rol-en-las-Empresas-Propiedad-del-Estado.pdf
https://transparencia.org.ve/wp-content/uploads/2020/07/III-PODER-MILITAR-CRIMEN-Y-CORRUPCIOON.pdf
</t>
  </si>
  <si>
    <t>Conglomerado Productivo, S.A.</t>
  </si>
  <si>
    <t> Coordinar las actividades propias de los conglomerados, en lo concerniente a la procura de materia prima, insumos, maquinaria, distribución y comercialización de los productos de cada uno de sus miembros, así como lo relativo a la asistencia técnica y organizativa</t>
  </si>
  <si>
    <t>Coordinación de actividades de los conglomerados</t>
  </si>
  <si>
    <t>Este conglomerado fue creado durante el gobierno de Hugo Chávez, mediante el decreto 9.382. Gaceta Oficial de la Estatal Bolivariana de Venezuela N° 40.109 del 13 de febrero de 2013. Estos conglomerados reunen a varias empresas mixtas, es decir, empresas con participación privada y estatal.
Estuvo adscrita al Ministerio del Poder Popular para Industrias Básicas, Estratégicas y Socialista.
En el Decreto extraordinario N° 6.382 del 15 de junio de 2018 se modifica la denominación del Ministerio del Poder Popular para Industrias Básicas, Estratégicas y Socialistas, por la de Ministerio del Poder Popular de Industrias y Producción Nacional, esta empresa aparece adscrita al Ministerio del Poder Popular de Industrias y Producción Nacional .</t>
  </si>
  <si>
    <t>Torre Europa,  piso 1,  oficina 11, Av. Francisco de Miranda.  Caracas. @conglomerado.com.ve   </t>
  </si>
  <si>
    <t>Chamba juvenil</t>
  </si>
  <si>
    <r>
      <rPr>
        <sz val="12"/>
        <color theme="1"/>
        <rFont val="Calibri"/>
      </rPr>
      <t>Microjuris
info@conglomerado.com.ve</t>
    </r>
    <r>
      <rPr>
        <sz val="12"/>
        <color rgb="FF000000"/>
        <rFont val="Calibri"/>
      </rPr>
      <t xml:space="preserve">
https://transparencia.org.ve/wp-content/uploads/2019/05/Capi%CC%81tulo-3.-Rehenes-de-la-Gran-Corrupcio%CC%81n.-TV-1.pdf
https://www.ghm.com.ve/conglomerado-de-empresas-productivas-seran-entregadas-a-la-juventud-venezolana/</t>
    </r>
  </si>
  <si>
    <t>Conglomerado Productivo Textil, S.A.</t>
  </si>
  <si>
    <t>Confección de prendas de vestir</t>
  </si>
  <si>
    <t>Una vez alcanzado un mínimo de organización por sectores en cada estado del país, y a iniciativa del propio Presidente Chávez, se concretaron entre junio del 2012 y febrero de 2013,  los Decretos 9.052, 9.382, 9.383 , contemplando nuevas condiciones legales para promover y regular las nuevas formas asociativas conjuntas entre el Estado Venezolano y la iniciativa productiva de carácter social, comunitaria y privada para el desarrollo de la economía nacional. Entre ellas el Conglomerado Productivo Textil, S.A.
Así mismo, se crearon para la nueva institucionalidad revolucionaria, las empresas CONGLOMERADO PRODUCTIVO, S.A. Y  VENEZUELA PRODUCTIVA, S.A.;  los cuales  habrían de asumir el rol de mecanismos estructurantes que orienten y dinamicen la productiva nacional en distintos sectores productivos.El conglomerado textil que agrupa a 1.273 pequeñas, entre pequeños, medianas y medianos emprendedores de todo el país</t>
  </si>
  <si>
    <t>Empresa  operativa, se desconoce su capacidad actual de producción</t>
  </si>
  <si>
    <t xml:space="preserve">Torre Europa,  piso 1,  oficina 11, Av. Francisco de Miranda.  Caracas. @conglomerado.com.ve   </t>
  </si>
  <si>
    <t>15/6/2012</t>
  </si>
  <si>
    <t xml:space="preserve"> 9.052, 9.382, 9.38</t>
  </si>
  <si>
    <t xml:space="preserve">Chacao </t>
  </si>
  <si>
    <t>Mediante Decreto No. 4.913 de la Presidencia de la República del 2 de febrero de 2024, publicado en la Gaceta Oficial No. 42.182 de la misma fecha,  se nombró al ciudadano Ibrahim José Infante Ávila, como Presidente del Conglomerado Productivo Textil, S.A., adscrita al Ministerio del Poder Popular de Industrias y Producción Nacional, en condición de Encargada, con las competencias inherentes al referido cargo, de conformidad con el ordenamiento jurídico vigente.</t>
  </si>
  <si>
    <t>Ibrahim José Infante Ávila fue Director General de la Fundación de Capacitación e Innovación para Apoyar la Revolución Agraria (CIARA) en el año 2019</t>
  </si>
  <si>
    <t>https://www.aporrea.org/trabajadores/n251693.html</t>
  </si>
  <si>
    <t>Conservas Alimenticias La Gaviota, S.A.</t>
  </si>
  <si>
    <t>Pesca</t>
  </si>
  <si>
    <t>Procesar atún y sardinas</t>
  </si>
  <si>
    <t>Producción de conservas marinas, de las sardinas, pepitonas , harina de pescado y atún</t>
  </si>
  <si>
    <t>El 26 de noviembre de 2009 mediante Decreto Nº 7.051 publicado en la Gaceta Oficial Nº 39.315, se ordena la adquisición forzosa de los bienes muebles e inmuebles, presuntamente pertenecientes a la empresa Conservas Alimenticias La Gaviota, S.A., que resultan necesarios para la ejecución de la obra Rehabilitación y Modernización de la Planta Socialista Enlatadora de Alimentos Marinos, la cual tendrá por objeto la puesta en uso y aprovechamiento social de los bienes que conforman la referida planta, promoviendo el desarrollo endógeno de la zona, a través de la adecuación de la planta para la producción, industrialización, procesamiento, transporte, comercialización, almacenamiento y venta de productos y subproductos derivados de la actividad de producción de alimentos marinos, en cualquiera de sus manifestaciones.
Conservas Alimenticias La Gaviota fue inscrita como empresa en el año 1948. Desde el año 2003  dejó el mercado del atún, que era su fuerte y se dedicó únicamente al procesamiento de sardinas. En noviembre del año 2009 , mediante Decreto Presidencial del entonces Presidente Hugo Chávez, se dictó medida de expropiación, en dicho decreto  se estableció que la medida pretendía  la "rehabilitación y modernización de la planta Socialista enlatadora de alimentos marinos".  En el Decreto de expropiación en su artículo Nº 9, se responsabiliza a los Ministros del Poder Popular para el Trabajo y Seguridad Social, y el del Poder Popular de Economía y Finanzas de la ejecución del Decreto, y a  la empresa del estado CVA Leander Carnes y Pescados, S.A. se le asignó el patrimonio expropiado para su operación.
En el momento de la expropiación la empresa La Gaviota contaba con 228 trabajadores, producía diariamente 60 toneladas de sardinas y cuatro toneladas de pepitotas, en presentaciones de 140 y 400 gramos. Además, elaboraba el envase rectangular y procesaba harina de pescado.  El decreto de expropiación está contenido en la Gaceta Oficial 39.315 con fecha 26 de noviembre de 2009.
La procesadora detuvo sus operaciones en agosto de 2014 por el deterioro en sus equipos, específicamente de sus tres calderas que generaban un alto riesgo laboral, se reinaguró en diciembre de 2016.
Estuvo adscrita al Ministerio del Poder Popular de  Industrias Básicas, Estratégicas y Socialistas. Por el Decreto extraordinario N° 6.382 del 15 de junio de 2018 se  modifica la denominación del Ministerio del Poder Popular para Industrias Básicas, Estratégicas y Socialistas, por la de Ministerio del Poder Popular de Industrias y Producción Nacional que dirige Tareck El Aissami, se presume que esta empresa debería estar adscrita a dicho Ministerio.</t>
  </si>
  <si>
    <t>Operativa, ha tenido momentos de paralización por falta de insumos. Nota de prensa indica que diputados de la Asamblea Nacional visitaron la empresa para verificar su operatividad luego de que se firmó una alianza estratégica con el sector privado a través del Centro Internacional de Inversión Productiva (CIIP) en febrero de 2022. El monto total de la inversión privada se estima en 580 mil dólares que será realizado por la empresa Corporación Premium.  Productos de La Gaviota como sardinas van a los CLAP.</t>
  </si>
  <si>
    <t>Final Av. Carúpano, redoma de la Gaviota, a mano derecha, al lado del ambulatorio Salvador Allende y el barrio San Martin de Porres, frente a la gruta de la Virgen del Valle, Cumaná</t>
  </si>
  <si>
    <t xml:space="preserve"> 02/07/1948</t>
  </si>
  <si>
    <t xml:space="preserve">Sucre </t>
  </si>
  <si>
    <t>Junta Administradora Temporal designada  según Resolución publicada en  Gaceta Oficial Nº 41.271 del 3 de noviembre de 2017.
 Presidente: Heydy Naly García Aenlle 
Directores Principales: Elinor María López, Humberto José Calles , Mary Cruz Gil , y WilfredoMora Castañeda
Directores Suplentes:  Ana Luisa Vásquez, Justo José Noguera Pietri, María del Carmen Prin Hernández, y Ghimi José Santini Reyes</t>
  </si>
  <si>
    <t>100% Estatal, de la empresa del estado CVA Leander Carnes y Pescados, S.A.</t>
  </si>
  <si>
    <t xml:space="preserve"> Registro de Comercio llevado por el Juzgado de Primera Instancia en lo Mercantil del Distrito Federal en fecha 02-07-1948, bajo el No. 387, Tomo 3-D y cuyo documento estatutario fue modificado hasta la última de ellas, según asiento anotado en la Oficina del Registro Mercantil II de la Circunscripción Judicial del Distrito Federal y Estado Miranda, en fecha 16-03-1995, bajo el No. 43, Tomo 98-A</t>
  </si>
  <si>
    <t>Sucre: Empresa "Conservas Alimenticias La Gaviota" inicia procesamiento de Atún (https://www.aporrea.org/actualidad/n247106.html)
Al Ministro Loyo: De las Trabajadoras(es) de Conservas Alimenticias La Gaviota-edo Sucre (https://www.aporrea.org/poderpopular/a124194.html)
Trabajadores y trabajadoras plantean problemática en la fábrica La Gaviota (https://www.aporrea.org/actualidad/n208597.html)
Protesta por malos olores y enfermedades generadas por emanación de la empresa del Estado La Gaviota en Cumaná (https://puntodecorte.net/protesta-por-emanaciones-de-empresa-del-estado-la-gaviota/)
35000 empleos perdidos en Cumaná por expropiación de empresas pesqueras; Cristian Silva Potellá (https://elcorreofinanciero.com/35000-empleos-perdidos-en-acumana-por-expropiacion-de-empresas-pesqueras-cristia-silva-potella/)</t>
  </si>
  <si>
    <t>18 trabajadores antes de ser expropiada</t>
  </si>
  <si>
    <t>Microjuris
https://vlexvenezuela.com/vid/maldiona-casimba-codallo-center-oficinas-306965806
http://virtual.urbe.edu/gacetas/39315.pdf
http://www.alopresidente.gob.ve/info/2/1202/gobierno_reactiva_empresa.html
http://ciberprotesta.over-blog.com/article-expropiada-planta-enlatadora-de-conservas-alimenticias-la-gaviota-en-cumana-40283748.html
http://pymesvenezuela.com/ficha/conservas-alimenticias-la-gaviota-sa-58426
https://www.aporrea.org/actualidad/n146162.html
https://www.aporrea.org/trabajadores/n294862.html
https://transparencia.org.ve/wp-content/uploads/2018/11/EPE-II-Resumen-ejecutivo-Transparencia-Venezuela.pdf
https://transparencia.org.ve/project/epe-ii-estudio-sector-agroalimentario/
http://ciudadmcy.info.ve/?p=164252</t>
  </si>
  <si>
    <t xml:space="preserve">Misión
Brindar un Servicio Público de Transporte para personas, vehículos e insumos con: calidad, puntualidad, seguridad y economía, entre tierra firme y el estado Nueva Esparta, dentro de los planes de desarrollo estratégicos ejercidos por el Gobierno Nacional Bolivariano, a través del Ministerio del Poder Popular para el Transporte Acuático y Aéreo </t>
  </si>
  <si>
    <t xml:space="preserve"> Servicios de transporte marítimo entre tierra firme y el estado Nueva Esparta</t>
  </si>
  <si>
    <t>En el año 1959 con la adquisición de los ferry boats El Margariteño y El Angostura nace la "Naviera Nueva Esparta C.A. (Naviesca)", empresa fundada por 8 empresarios margariteños integrados por, Rafael (Fucho) Tovar, Fucho Bello, Beltrán López, Jesús Piñerúa, Jesús Chollet Pacheco, Francisco Rodríguez, Pedro Rodríguez e Hilario Vicent. Allí estuvo el germen de la la Naviera Nueva Esparta, la que a partir del año 1970 cambió de accionistas y de nombre para ser Consolidada de Ferrys C.A., Conferry. 
El 27 de septiempre de 2011, mediante decreto 8.486, el presidente de la República, Hugo Chávez Frías, decretó la afectación y adquisición forzosa de los bienes presuntamente propiedad de la empresa de transporte marítimo Consolidada de Ferrys (Conferry).  En la Gaceta Oficial 388.392 está publicado el decreto que firma el Presidente de la República, Hugo Chávez, dando cuenta de la expropiación de Conferry. El Ejecutivo argumentó que esta empresa "ha venido explotando el servicio de transporte marítimo" hacia la Isla de Margarita "en condiciones tales que niegan el libre acceso a los venezolanos, mediante prácticas especulativas y una baja calidad en la prestación del servicio, que resulta en un daño en el turismo, como principal  actividad económica en la Isla".  Añade que la obra "reivindicación del derecho del pueblo venezolano a un acceso oportuno, eficiente y digno al trasnporte marítimo desde y hacia la Isla de Margarita consistirá en la puesta en operatividad y prestación de los servicios (...) explotados actualmente por Conferry". La flota de Conferry, su principal activo, estaba compuesta por siete ferrys, de los cuales cuatro son de carácter convencional y tres de alta velocidad.
Al momento de la expropiación, Conferry contaba con 7 barcos de los cuales 4 eran de carácter convencional y 3 “express”</t>
  </si>
  <si>
    <t xml:space="preserve">Empresa operativa, pero con problemas de funcionamiento de la totalidad de su flota. </t>
  </si>
  <si>
    <t>Urb/Sector: Llano Adentro. Dirección: Av. Terranova, Cruce con Av. Llano Adentro, Edif. Conferry, Llano Adentro, Porlamar, Isla de Margarita</t>
  </si>
  <si>
    <t>Mariño</t>
  </si>
  <si>
    <t>Registro Mercantil Primero de la Circunscripción Judicial del Estado Nueve Esparta, en fecha 19 de noviembre de 1970, bajo el N°101, folios 21 al 32.</t>
  </si>
  <si>
    <t>Ministerio del Poder Popular para Transporte Acuático y Aéreo</t>
  </si>
  <si>
    <t>Microjuris
http://vhost-000340.vhost.cantv.net/historia.asp
http://www.noticias24.com/actualidad/noticia/327278/en-gaceta-oficializan-la-expropiacion-de-la-empresa-conferry/
http://www.mp.gob.ve/c/document_library/get_file?uuid=14530ad6-6fe7-4719-9fda-10b85e8b019e&amp;groupId=10136
http://www.el-aji.com/locales/la-nueva-conferry-ejemplo-la-dejadez-descuido/
https://diarioelvistazo.com/excomandante-general-la-armada-fue-designado-presidente-conferry/</t>
  </si>
  <si>
    <t>Consorcio Industrial Venezolano de Tecnología China, C.A. (CIVETCHI)</t>
  </si>
  <si>
    <t>Ensamblar Vehículos Particulares, Pick Up, Camionetas, Camiones. Contribuir con la obra: Reimpulso Automotríz para el Sector Público y para el Pueblo.</t>
  </si>
  <si>
    <t>Vehículos Particulares, Pick Up, Camionetas, Camiones</t>
  </si>
  <si>
    <t>CIVETCHI nació como importadora privada de autos chinos en 2008 y posteriormente suscribió convenios con el gobierno para la instalación de una planta de ensamblaje de vehículos DONGFENG. Tras años de retrasos, la planta inició operaciones en 2012 luego de que el grupo inversor cediera al Estado 51% de las acciones para la creación de una empresa mixta. Consorcio Industrial Venezolano de Tecnología China, C.A. (Civetchi, C.A) era una compañía perteneciente a la organización Dino- Falsiroli, la cual contaba con experiencia en el mercado automotriz venezolano. La empresa fue intervenida por el gobierno en febrero de 2015 y tuvo una junta interventora. CORPIVENSA participó en los acuerdos de la empresa mixta para iniciar el ensamblaje de vehículos. 
El 23 de febrero de 2017, mediante el decreto número 2.732, que salió publicado en Gaceta Oficial se anuncia la expropiación de la empresa ensambladora de vehículos chinos Civetchi, medida que fue tomada luego de la aprehensión de su presidente José Ramón Hernández Gil por irregularidades en la venta de 89 automóviles el pasado 11 de febrero. Los Ministros del Poder Popular para Industrias Básicas, Estratégicas y Socialistas, y del Poder Popular de Economía y Rnanzas, quedaron  encargados de la ejecución de este Decreto.
El 4/02/2017 fue detenido el presidente de la junta interventora por la venta irregular de 89 vehículos.
Estuvo adscrita al Ministerio del Poder Popular de  Industrias Básicas, Estratégicas y Socialistas. Por el Decreto extraordinario N° 6.382 del 15 de junio de 2018 se  modifica la denominación del Ministerio del Poder Popular para Industrias Básicas, Estratégicas y Socialistas, por la de Ministerio del Poder Popular de Industrias y Producción Nacional que dirige Tareck El Aissami, se presume que esta empresa debería estar adscrita a dicho Ministerio.</t>
  </si>
  <si>
    <t>Avenida Ernesto Branger con calle 78 Iribarren Borges, frente a Affnia Venezuela C.A. y General Electric, diagonal a IVRA.</t>
  </si>
  <si>
    <t>Providencia Nº CSSA-P-0004/2017, mediante la cual se designa a Eduan Wigerard Rodríguez Díaz, como responsable del proceso y garante de la continuidad de la gestión administrativa y productiva de la empresa Consorcio Industrial Venezolano de Tecnología China, Civetchi, C.A.; y se conforma un equipo responsable que lleve a cabo la ejecución del proyecto «reimpulso del sector automotriz», quedando integrado por los ciudadanos y la ciudadana: Alexi José Martínez; Jesús Lugo Rodríguez; Aura María Blanco Pérez y José Calderas Martínez. Esta providencia fue publicada en la Gaceta Nº 41.124 del 29 de marzo de 2017.</t>
  </si>
  <si>
    <t>Registro Mercantil Primero de la Circunscripción Judicial del Estado Carabobo, el 23 de febrero de 2007, cuya acta Constitutiva y Estatutos Sociales fueron publicados en la Gaceta Municipal bajo el Nro. 20, tomo 14-A.</t>
  </si>
  <si>
    <t>Programa Venezuela Productiva Automotriz</t>
  </si>
  <si>
    <t>Expropiación de ensambladora Civetchi, ¿un caso de política pública? (https://elestimulo.com/elinteres/expropiacion-de-ensambladora-civetchi-un-caso-de-politica-publica/)
Presos trabajadores despedidos de Civetchi con orden de reenganche (https://www.business-humanrights.org/es/%C3%BAltimas-noticias/presos-trabajadores-despedidos-de-civetchi-con-orden-de-reenganche-venezuela/)
Detenido presidente de Civetchi por venta irregular de vehículos a la empresa Venezuela Productiva (https://www.el-carabobeno.com/detenido-presidente-civetchi-venta-irregular-vehiculos-la-empresa-venezuela-productiva/)
De origen privado pasó a capital mixto para el emsamblaje de vehículos. Hubo denuncias de corrupción que promovieron su intervención. Luego el presidente de la Junta Interventora: José Ramón Hernández también está vinculado a la venta irregular de vehículos al programa Venezuela Productiva (http://www.panorama.com.ve/sucesos/Gaceta-Oficial-expropiaron-empresa-ensambladora-de-vehiculos-chinos-Civetchi--20170227-0021.html)
Más de un millón de trabajadores ha sido perseguido o acosado en el entorno laboral (http://elpitazo.info/ultimas-noticias/mas-millon-trabajadores-ha-perseguido-acosado-entorno-laboral/)
Expropian lo ya expropiado (https://www.lapatilla.com/site/2017/03/13/caiga-quien-caiga-psuv-con-las-tres-r-rabia-rencor-resentimiento-por-angel-monagas/)
Al más puro estilo mafioso con la colaboración del SEBIN presos trabajadores despedidos de CIVETCHI con orden de reenganche (http://csr-eltopoobrero.org.ve/?p=3840)</t>
  </si>
  <si>
    <t>Microjuris
www.civetchi.com.ve
http://www.panorama.com.ve/sucesos/Gaceta-Oficial-expropiaron-empresa-ensambladora-de-vehiculos-chinos-Civetchi--20170227-0021.html
http://elestimulo.com/elinteres/gobierno-expropia-empresa-ensambladora-de-vehiculos-civetchi/         http://minci.gob.ve/2017/01/civetchi-incrementa-produccion-de-vehiculos-tras-intervencion-del-gobierno/</t>
  </si>
  <si>
    <t>Consorcio Minero Luso Vargas C.A. (Conluvar)</t>
  </si>
  <si>
    <t>Minerales metálicos</t>
  </si>
  <si>
    <t>Empresa encargada de la explotación, la producción y la comercialización de todos los minerales metálicos y no metálicos de su cantera de Naiguata.</t>
  </si>
  <si>
    <t>Cantera de Naiguatá</t>
  </si>
  <si>
    <t xml:space="preserve">Vargas </t>
  </si>
  <si>
    <t>La Guaira</t>
  </si>
  <si>
    <t>Gobernación de La Guaira</t>
  </si>
  <si>
    <t xml:space="preserve">
Gobernación Bolivariana del estado La Guaira y  Teixeira Duarte Engenharia e Construcoes, S.A</t>
  </si>
  <si>
    <t>https://corporaciond1.com/clientes/conluvar/</t>
  </si>
  <si>
    <t>Consorcio Oleaginoso Portuguesa, S.A. (COPOSA)</t>
  </si>
  <si>
    <t>Aceites y grasas</t>
  </si>
  <si>
    <t>Visión
Ser la empresa Agroindustrial con mayor proyección nacional, a través de un crecimiento sostenido, satisfaciendo las necesidades de nuestros clientes, respetando el recurso humano, el ambiente y contribuyendo con el desarrollo social del país.
Misión
COPOSA, tiene como Misión fabricar, distribuir y comercializar bienes de origen vegetal oleaginosos en los mercados nacionales e internacionales, a través del énfasis  en el uso de los más altos  estándares  de  tecnología y mercadeo, suministrando productos de calidad, que satisfagan las necesidades de los clientes. Mejorando continuamente sus resultados financieros, sus índices de productividad y el nivel profesional de sus trabajadores en un ambiente de responsabilidad, ética y de protección al medio ambiente.</t>
  </si>
  <si>
    <t>Aceites comestible, industrial y productos como mantequilla y margarina</t>
  </si>
  <si>
    <t xml:space="preserve">El 28 de Enero de 1974, un grupo de 153 hombres, agricultores en su mayoria, soñaron con hacer del estado Portuguesa una de las regiones mas generosas y un Poderoso Centro Agroindustrial para Venezuela, fundando CONSORCIO OLEAGINOSO PORTUGUESA, S.A. (COPOSA) Empresa de origen 100% venezolano, con mas de 40 años produciendo y comercializando los mejores productos oleaginosos bajo lo mas estrictos estandares de Calidad.
En sus inicios el aceite de algodón fue su principal producto pero con el pasar de los años ha diversificado su producción, comercialización y distribución en cuantiosos  productos de origen vegetal oleaginoso en los mercados nacionales e internacionales a través del uso de altos estándares de tecnología y mercadeo, ofreciendo así productos alimenticios de la mejor calidad.
Coposa tiene 628 accionistas, el 70% son pequeños productores y campesinos de participación directa.
El 24 de abril de 2020, COPOSA sufre su primera intervención por parte del gobierno,  como parte de las medidas para «evitar la especulación», el régimen decidió la intervención y supervisión de Empresas Polar, y Plumrose, por 180 días prorrogables.
La empresa solicitó un crédito por 15 millones de dólares en 2013 al Banco de Comercio Exterior (Bancoex) para la creación de una planta de producción de aceite de girasol, pero debido a la crisis económica no pudieron amortiguar la deuda. ente a la deuda hay una serie de consecuencias: aparece un acreedor que es la Corporación Única de Servicios Productivos y Alimentarios (Cuspal), empresa pública, que le debía a la empresa privada Envasadora de Alimentos (Evalsa), que se dedica a empaquetar los alimentos CLAP. Entonces Bancoex, del Ministerio Exterior, decide cederle a Cuspal la deuda de Coposa y le dice que se encargue de cobrarle, y lo que hace Cuspal es entregar posteriormente la deuda a Evalsa (Hermanos hermanos Khaled y Majed Khalil). Esa deuda actualmente es de 10 millones de dólares, que el Estado alega corresponde al 45% de las acciones de Coposa. El monto de la deuda, un poco más de 10 millones de dólares, por la cual se quiere ejecutar la toma de 45% de la compañía, puesta a manera de prenda, no corresponde ni a 5% del valor de sus activos, que un avalúo de septiembre de 2020 fijó en unos 217,39 millones de dólares.
En diciembre de 2021 fue intervenido por segunda ocasión en menos de dos años por el régimen de Nicolás Maduro. El 24 de septiembre hubo una asamblea de accionistas, y otra el 14 de diciembre y en ninguna hubo quórum suficiente para aceptar que Evalsa se convierta en socio mayoritario, por eso el Estado interviene Coposa por 180 días prorrogables. </t>
  </si>
  <si>
    <t>Empresa operativa, pero intervenida por segunda vez por el gobierno nacional, 180 días prorrogables</t>
  </si>
  <si>
    <t>Carretera Vía Payara, Sector Piedras Blancas, Acarigua, estado Portuguesa</t>
  </si>
  <si>
    <t>Coposa tiene 628 accionistas, el 70% son pequeños productores y campesinos de participación directa</t>
  </si>
  <si>
    <t>Registro Mercantil Segundo de la Circunscripción Judicial del estado Portuguesa, en fecha 28 de enero de 1974, bajo el Nº 22, folios 39 al 56, modificados sus estatutos en fecha 21/11/2000, anotados bajo el Nº 52, Tomo 57-</t>
  </si>
  <si>
    <t>Trabajadores de Coposa paralizan sus labores para exigir mejoras salariales (https://www.minutaagropecuaria.com/nacionales/trabajadores/)
Trabajadores de Coposa denuncian amenazas de despido por junta interventora (https://elpitazo.net/los-llanos/trabajadores-de-coposa-denuncian-amenazas-de-despido-por-junta-interventora/)</t>
  </si>
  <si>
    <t>https://www.coposa.com/index.php
https://www.lapatilla.com/2021/12/21/regimen-de-maduro-intervino-por-segunda-vez-a-empresas-coposa/
https://800noticias.com/regimen-anuncia-intervencion-de-coposa-y-supervision-en-polar-y-plumrose
https://vlexvenezuela.com/vid/roseliano-salones-oleaginoso-coposa-303731926
https://armando.info/coposa-la-toma-hostil-que-pasa-por-amistosa/</t>
  </si>
  <si>
    <t>Transporte aéreo comercial</t>
  </si>
  <si>
    <t>La idea de crear CONVIASA comienza a gestarse en mayo de 2000. En diciembre de 2002 se frena este proyectoy es retomado el 1 de octubre de 2003. En fecha del 30 de marzo de 2004 el Presidente de la Estatal Bolivariana de Venezuela para ese entonces Hugo Rafael Chávez Frías firma el decreto de creación de la línea aérea</t>
  </si>
  <si>
    <t>Operativa, ha tenido problemas en el cumplimiento de sus servicios de transporte aéreo de pasajeros</t>
  </si>
  <si>
    <t>Avenida Intercomunal Aeropuerto Internacional de Maiquetía, edificio Sector 6-3, Zona Estratégica,  Este del Aeropuerto Internacional "Simón Bolívar", adyacente a Tránsito Terrestre, Maiquetía, Vargas</t>
  </si>
  <si>
    <t>Decreto Nº 2.866</t>
  </si>
  <si>
    <t>Vargas</t>
  </si>
  <si>
    <r>
      <rPr>
        <b/>
        <sz val="12"/>
        <color theme="1"/>
        <rFont val="Calibri"/>
      </rPr>
      <t>Presidente</t>
    </r>
    <r>
      <rPr>
        <sz val="12"/>
        <color theme="1"/>
        <rFont val="Calibri"/>
      </rPr>
      <t xml:space="preserve"> según Gaceta Oficial N° 41.425 de fecha 22/06/2018: G/B Ramón Celestino Velásquez Araguayán
</t>
    </r>
    <r>
      <rPr>
        <b/>
        <sz val="12"/>
        <color theme="1"/>
        <rFont val="Calibri"/>
      </rPr>
      <t>Vicepresidente</t>
    </r>
    <r>
      <rPr>
        <sz val="12"/>
        <color theme="1"/>
        <rFont val="Calibri"/>
      </rPr>
      <t xml:space="preserve"> según Decreto N° 3.701 en Gaceta Nº 41.544 del fecha 12/12/2018: José Gregorio Márquez Ramírez
</t>
    </r>
    <r>
      <rPr>
        <b/>
        <sz val="12"/>
        <color theme="1"/>
        <rFont val="Calibri"/>
      </rPr>
      <t>Junta Directiva</t>
    </r>
    <r>
      <rPr>
        <sz val="12"/>
        <color theme="1"/>
        <rFont val="Calibri"/>
      </rPr>
      <t xml:space="preserve">, Director Principales y Suplentes: según Decreto N° 3.701 en Gaceta Nº 41.544 del fecha 12/12/2018: Carlos José Vieira Acevedo y Arturo José Táriba Guillén. Amalia Chávez Chirinos y María Gorette Goncalves Fernández. Carlos Eduardo Mantilla Herrera y Edwing José Reyes Martínez. Wendy Esther Pinto Castillo y Génesis Celeste Infante Rosales. Christiam Moisés Hernández Verdecanna y Danny Salvador Mata Rojas.
</t>
    </r>
    <r>
      <rPr>
        <b/>
        <sz val="12"/>
        <color theme="1"/>
        <rFont val="Calibri"/>
      </rPr>
      <t>Comisión de Contrataciones y de Licitaciones para la Enajenación de Bienes Públicos</t>
    </r>
    <r>
      <rPr>
        <sz val="12"/>
        <color theme="1"/>
        <rFont val="Calibri"/>
      </rPr>
      <t xml:space="preserve"> según Providencia Administrativa N° 001-2021 y 002-2021 en Gaceta Oficial N° 41.186 de fecha 9/08/2021:
-Área Jurídica: Yoneyda Solimar Gutiérres Ocampo y Marianelly Mezones Toussaint 
-Área Técnica: Jhonder José Escalona León y Juan Carlos González Antequero
-Área Económica Financiera: Engelberth José Malave Mendoza y Dannys Alexis López
-Secretaria: Dayana del Valle Herrera Luque y Magaly María Parra Caldera</t>
    </r>
  </si>
  <si>
    <t>El G/B Ramón Celestino Velásquez Araguayán es también viceministro de Transporte Aéreo . Fue ministro del Poder popular para Ecosocialismo y Aguas en el año 2017.</t>
  </si>
  <si>
    <t>80% Ministerio del Poder Popular para Transporte 
 20% Instituto Nacional de Turísmo (INATUR)</t>
  </si>
  <si>
    <t xml:space="preserve">Registro Mercantil Quinto de la Circunscripción Judicial Distrito Capital y Estado Miranda, el Día 1/04/2004, bajo el Nº 86, Tomo 931 A-Qto, expediente Nº 499676 </t>
  </si>
  <si>
    <t>UNEFA</t>
  </si>
  <si>
    <t>Misión Médica Venezolana; Misión Médica Cubana en Latinoamerica Caribe y África; Intervenciones realizadas a venezolanos por médicos cubanos</t>
  </si>
  <si>
    <t>A juicio ex gerente general de Conviasa por corrupción (https://www.el-carabobeno.com/juicio-ex-gerente-general-conviasa-corrupcion/)
Condenan a dos mujeres por caso de corrupción en Conviasa (http://www.minci.gob.ve/condenan-a-dos-mujeres-por-caso-de-corrupcion-en-conviasa/)
Presos tres gerentes de Conviasa por corrupción en Caracas (https://elestimulo.com/fiscalia-presentara-a-tres-gerentes-de-conviasa-por-corrupcion-en-caracas/)
Estados Unidos sanciona a Conviasa y 40 aviones de su flota (https://efectococuyo.com/politica/estados-unidos-sanciona-a-conviasa-y-40-aviones-de-su-flota/)
(¡SE ESTRELLARON! Condenan a exgerentes de Conviasa por vender boletos con sobreprecio (http://www.maduradas.com/se-estrellaron-condenan-a-exgerentes-de-conviasa-por-vender-boletos-con-sobreprecio/)     
¡SIGUEN SALIENDO LAS JOYITAS! Detuvieron a exjefe de Transporte de Conviasa por corrupción (http://www.maduradas.com/siguen-saliendo-las-joyitas-detuvieron-a-exjefe-de-transporte-de-conviasa-por-corrupcion/)
 ¿Quién paga los vuelos?| Miguel Díaz-Canel llega a Rusia en avión de Conviasa https://puntodecorte.net/miguel-diaz-canel-llega-a-rusia-en-avion-de-conviasa/   
Activos de Conviasa en el aeropuerto de Cancún serían embargados por millonaria deuda (https://www.lapatilla.com/
/03/12/conviasa-seria-embargada-en-el-aeropuerto-de-cancun-por-millonaria-deuda/)
Trabajadores de Conviasa reclamaron al candidato presidencial Edmundo González por viajar en la aerolínea del Estado venezolano.(https://www.instagram.com/reel/C9Fx0YmuRb-/?igsh=MWw3Z2lkaTRsOGxxcA%3D%3D)
Le quitaron el permiso a Conviasa para operar en Ecuador (https://www.lapatilla.com/2024/10/23/le-quitaron-el-permiso-a-conviasa-para-operar-en-ecuador/#google_vignette)
EEUU impone sanciones contra el presidente de Pdvsa y otros altos funcionarios de Venezuela (https://www.lapatilla.com/2025/01/10/eeuu-impone-sanciones-contra-el-presidente-de-pdvsa-y-otros-altos-funcionarios-de-venezuela/#google_vignette)</t>
  </si>
  <si>
    <t xml:space="preserve">Microjuris
http://portal.conviasa.aero/es/
https://poderopediave.org/?s=Ram%C3%B3n+Celestino+Vel%C3%A1squez+Araguay%C3%A1n
La Fuerza Armada venezolana tiene luz propia en la corrupción (https://transparencia.org.ve/wp-content/uploads/2018/06/La-Fuerza-Armada-Venezolana-tiene-luz-propia-en-la-corrupci%C3%B3n.pdf)
https://transparencia.org.ve/wp-content/uploads/2020/10/Los-militares-y-su-rol-en-las-Empresas-Propiedad-del-Estado.pdf
https://transparencia.org.ve/wp-content/uploads/2020/07/III-PODER-MILITAR-CRIMEN-Y-CORRUPCIOON.pdf
</t>
  </si>
  <si>
    <t>Construcciones Aragua, S.A. (CONSTRUARAGUA)</t>
  </si>
  <si>
    <t>Obras civiles</t>
  </si>
  <si>
    <t>"CONSTRUCCIONES ARAGUA (CONSTRUARAGUA), S.A.",  fue creada  durante la gestión de Tareck El Aissami, mediante Decreto Nº 2438, publicado en la Gaceta Oficial Ordinaria del Estado Aragua Nº 2073 de fecha 23 de mayo de 2013</t>
  </si>
  <si>
    <t>Av. Constitución, Maracay 2103, Aragua</t>
  </si>
  <si>
    <t>23/5/2013</t>
  </si>
  <si>
    <t xml:space="preserve">Presidenta Luisa Del Valle Flores Tovar designada en asamblea como consta en la Gaceta Oficial  Ordinaria del estado Aragua  Nº 2990 el  14 de marzo de 2022
</t>
  </si>
  <si>
    <t xml:space="preserve"> Registro Mercantil Primero de la Circunscripción Judicial del Estado Aragua, bajo el Nº 22 Tomo 57-A</t>
  </si>
  <si>
    <t>http://procuraduria.aragua.gob.ve/</t>
  </si>
  <si>
    <t>Constructora Regional de Aragua (CORASA)</t>
  </si>
  <si>
    <t>Empresa para la rehabilitación y remodelación de infraestructura</t>
  </si>
  <si>
    <t>Creada bajo el gobierno de Tareck El Aissami en sustitución de la Constructora Regional de Aragua (CORASA), según Gaceta Oficial Ordinaria del estado Aragua Nro 2084 de fecha 18 de junio de 2013, entra en funcionamiento el 2 de Enero de 2014.</t>
  </si>
  <si>
    <t>Barrio Libertad, Calle el Samán Cruce con San José, detrás de Protección Civil.</t>
  </si>
  <si>
    <t xml:space="preserve">
</t>
  </si>
  <si>
    <t>Misión Venezuela Bella</t>
  </si>
  <si>
    <t>La empresa ConstruAragua vino a sustituir Constructora Regional de Aragua (Corasa) S,A., que fue liquidada bajo lo estipulado en art. 340 del Código de Comercio. Dicha empresa estuvo vinculada a denuncias de actos de corrupción, (malversación de fondos) en la restauración del Teatro de la Opera de Maracay (gobierno de Rafael Isea)  (https://www.diariorepublica.com/en-portada/rafael-isea-se-habria-entregado-a-la-dea)</t>
  </si>
  <si>
    <t xml:space="preserve"> http://ciudadmcy.info.ve/?p=58092 https://poderopediave.org/organizacion/construaragua/</t>
  </si>
  <si>
    <t>ConstruBolívar, C.A.</t>
  </si>
  <si>
    <t>Realización de obras de infraestructura a lo largo de la entidad</t>
  </si>
  <si>
    <t>Asociación de transportistas del sur de Bolívar denuncia deterioro en troncal 10 por traslados de alianzas mineras (https://www.correodelcaroni.com/region/asociacion-de-transportistas-del-sur-de-bolivar-denuncia-deterioro-en-troncal-10-por-traslados-de-alianzas-mineras/)</t>
  </si>
  <si>
    <t>http://www.e-bolivar.gob.ve/index.php/noticias/detalle/bloquera-construbolivar-al-servicio-de-la-mision-vivienda  
https://elluchador.info/web/2017/05/16/construbolivar-cumple-8-anos-construyendo-obras-de-calidad-para-el-pueblo/</t>
  </si>
  <si>
    <t>Construcciones 27 de Febrero, S.A.</t>
  </si>
  <si>
    <t>Construcción y ejecución de obras tanto públicas como privadas, construcciones en general, suministro de materiales, desarrollo de todas las actividades vinculadas con la ingeniería y la arquitectura.</t>
  </si>
  <si>
    <t>Km 48 de la Av. Intercomunal Guarenas - Guatire cruce Av. Los Bucares, Edif. Administrativo. Guatire</t>
  </si>
  <si>
    <t>Zamora</t>
  </si>
  <si>
    <t>Equipo de Dirección: Presidente, dos miembros principales y dos suplentes</t>
  </si>
  <si>
    <t xml:space="preserve">Se crea con un capital de Bs. 215.000, dividido en  mil acciones no convertibles de Bs. 215 pagados por la Fábrica de Insumos </t>
  </si>
  <si>
    <t>En Gaceta No. 41.816 del 6 de febrero de 2020  se designó al ciudadano Luis Rafael Rosales Cuberos, como Presidente de la sociedad mercantil Fábrica de Insumos 27 de Febrero, S.A., Empresa del Estado adscrita a este Ministerio De Hábitat y Vivienda. Resolución No. 007.</t>
  </si>
  <si>
    <t>100% del Capital Suscrito y Pagado por la Fábrica de Insumos 27 de Febrero. Un mil acciones de Bs. 250.</t>
  </si>
  <si>
    <t>Ricardo Molina: el candidato del Psuv "construye" en familia (https://runrun.es/investigacion/223870/ricardo-molina-el-ministro-candidato-que-construye-en-familia/)</t>
  </si>
  <si>
    <r>
      <rPr>
        <sz val="12"/>
        <color theme="1"/>
        <rFont val="Calibri"/>
      </rPr>
      <t xml:space="preserve">Microjuris
https://www.ghm.com.ve/wp-content/uploads/2020/02/41816.pdf
https://transparencia.org.ve/wp-content/uploads/2016/07/MEMORIA-2015-MPPHVI-DEFINITIVA.pdf
</t>
    </r>
    <r>
      <rPr>
        <sz val="12"/>
        <color rgb="FF000000"/>
        <rFont val="Calibri"/>
      </rPr>
      <t>https://transparencia.org.ve/wp-content/uploads/2016/11/Informe-evaluacion-MyC-MPPHVI-16.05.16-1.pdf</t>
    </r>
  </si>
  <si>
    <t>Asfalto</t>
  </si>
  <si>
    <t xml:space="preserve">Mantenimiento de la vialidad en la entidad </t>
  </si>
  <si>
    <t>https://elaragueno.com.ve/activado-pago-de-recaudos-en-peaje-dos-caminos-en-guarico/</t>
  </si>
  <si>
    <t>http://guarico.gob.ve/pagina_oficial/?p=15228</t>
  </si>
  <si>
    <t>Desarrollar estrategias para el mantenimiento, reparación, conservación y construcción de infraestructuras</t>
  </si>
  <si>
    <t>https://www.ciudadbqto.com/2018/09/02/construlara-mejorando-las-infraestructuras-en-la-region-para-potenciar-las-area-sociales/</t>
  </si>
  <si>
    <t>Constructora de la Fuerza Armada Nacional Bolivariana, C.A. (CONSTRUFANB, C.A.)</t>
  </si>
  <si>
    <t>Elaboración de proyectos de construcción, arquitectura e ingeniería, desarrollos inmobiliarios públicos y privados destinados a los miembros de la Fuerza Armada Nacional Bolivariana y a la población civil venezolana, obras de infraestructura, mantenimiento integral, metalmecánico y civil de construcciones, canalizaciones, protecciones hidráulicas, reparaciones, compra venta de materiales de ferretería y construcción; equipamiento en general de edificaciones, así como la promoción, asesoramiento y ejecución de urbanismos, decoraciones, diseños ambientales, carpintería y/o ebanistería, pintura, plomería, electrificación, instalaciones de gas, ejecución y tendidos de tuberías ASTM (gas), pruebas de hermetizado, instalaciones de calentadores, todo lo relacionado con tuberías al vapor, gas y presión y todo tipo de actividad relacionada directa o indirectamente con el campo del diseño, arquitectura e ingeniería, y en tal virtud, edificaciones industriales, viviendas turísticas, compra, venta, arrendamiento de todo tipo de maquinaria y/o equipos y materiales de construcción, y de cualquier actividad o negocio licito según lo decidiera la Asamblea General de Accionistas.</t>
  </si>
  <si>
    <t>Proyectos de ingeniería civil y obras civiles</t>
  </si>
  <si>
    <t>Creada en diciembre de 2013, con el objeto de la elaboración de proyectos de construcción, arquitectura e ingeniería, desarrollos inmobiliarios públicos y privados destinados a los miembros de la Fuerza Armada Nacional Bolivariana y a la población civil venezolana.</t>
  </si>
  <si>
    <t>Según Resolución No.046898 del Ministerio del Poder Popular para la Defensa fueron designados los siguientes ciudadanos como miembros de la Junta Directiva 
Presidente de la Junta: Mayor General Danny Ramón Ferrer Sandrea
Vicepresidente de la Junta: General de División José Gregorio Acosta Guevara
Directores principales: General de División Carlos Leobardo Lezama, General de División Raúl Antonio Montiel Bazán, General de División José Francisco López  Carrillo y General de División Evelio Antonio Fernández
Directores suplentes: Contralmirante Gregorio Antonio Briceño Paniagua, Contralmirante Luis Zeyn Guzmán Hernández, Coronel Miguel Ángel Olivares Gollins, Coronel Alexis José Kilzi Kahwati, Coronel Juan Carlos Marín Jaimes, Mayor René Augusto García Gómez y Mayor Jelisse Carolina Márquez Ventura
Mediante la Resolución No. 057009 del 1 de octubre de 2024 y publicada en la Gaceta Oficial No.43.052 del 22 de enero de 2025, se designa al ciudadano General de División Efraín José Sánchez Román, como Presidente de la Constructora de la Fuerza Armada Nacional Bolivariana, C.A. (CONSTRUFANB), de la Dirección General de Empresas y Servicios, del Despacho del Viceministro de Servicios para la Defensa.
Según Resolución No.058375 del Ministerio del Poder Popular para la Defensa del 30 de enero de 2025 y publicada en la Gaceta Oficial No. 43.060 del 3 de febrero de 2025, fueron designados los siguientes ciudadanos como miembros de la Junta Directiva 
Presidente de la Junta: Mayor General José Alfredo Rivera Bastardo
Vicepresidente de la Junta: General de División Efraín José Sánchez Román
Directores principales: General de División José Leonardo Camacho Molina, General de División Jhonny Alberto Núñez Rincón, Vicealmirante Luis Zein Guzmán Hernández, General de División José Francisco López Carrillo y General de División Leonardo Vinci Bonetto
Directores suplentes: Coronel Guzmán José Machado Nava, General de Brigada Ezequiel Ramón Espinoza Escobar, Contraalmirante Cricher  José Chaparro Andueza, Coronel Henry Arturo Méndez Useche, Coronel Juan Carlos Marín Jaimes
Secretaria: Capitán Jenny Angélica Martínez Camejo</t>
  </si>
  <si>
    <t xml:space="preserve">Danny Ramón Ferrer Sandrea es Mayor General de la Guardia Nacional Bolivariana. También es Viceministro de Servicios para la Defensa, ha sido Comandante del Cuartel General del Segundo Comando y Jefatura de Estado Mayor de la Comandancia General de la Guardia Nacional Bolivariana.
El General de División Efraín del Ejército José Sánchez Román, en el 2023 fue  Director adjunto del despacho del Ministerio de Gestión, Supervisión y seguimiento de Obras, Viceministro de Obras de Hábitat y Vivienda y Presidente de Construpatria. Siendo Coronel, en erl año 2017 fue designado Gerente General del Puerto de La Guaira. irector adjunto del despacho del Ministerio de Gestión, Supervisión y seguimiento de Obras. Exviceministro de Industrias para Habitat y Vivienda
El Mayor General José Alfredo Rivera Bastardo es un militar venezolano que pertenece a la Guardia Nacional Bolivariana de la Fuerza Armada Nacional Bolivariana (FANB). Como Coronel se desempeñó como Comandante del Regimiento Capital (2015-2017); Ayudante del comandante general (2016-2017); Director de servicios tributarios del Gobierno del Distrito Capital (2017);  Comandante del Regimiento de Cadetes de la Academia Militar de la Guardia Nacional Bolivariana (2018-2019). Como General de Brigada tuvo los siguientes cargos: Director  de la Academia Militar de la Guardia Nacional Bolivariana (2019-2020); Comandante de Zona del Comando de Zona 71 en Margarita Edo Nueva Esparta (2020-2022); Comandante de Zona del Comando de Zona 41 en Valencia Edo Carabobo; y Comandante de la Zona Estratégica de Defensa Integral del Estado Falcón desde 2022 hasta fecha. Actualmente es es Viceministro de Servicios para la Defensa del MPPD. Se desempeñó anteriormente como director de servicios de GNB para la División de Mantenimiento de la Orden Interna. Fué sancionado por la OFAC luego de las elecciones presidenciales del 28 de julio de 2024 por el papel desarrollado n en el fraude electoral (https://www.elnacional.com/venezuela/quienes-son-los-sancionados-por-el-gobierno-de-estados-unidos/) . En enero de 2025 fue nombrado también Presidente del Fondo de Inversión Negro Primero </t>
  </si>
  <si>
    <t xml:space="preserve">Conozca a los funcionarios y políticos que el TSJ en el exilio ordena investigar por corrupción (https://efectococuyo.com/politica/conozca-a-los-funcionarios-y-politicos-que-el-tsj-en-el-exilio-ordena-investigar-por-corrupcion/)
</t>
  </si>
  <si>
    <t xml:space="preserve">https://www.infodefensa.com/latam/2013/12/18/noticia-fuerza-armada-nacional-venezuela-empresa-construccion.html
https://pandectasdigital.blogspot.com/2019/08/resolucion-mediante-la-cual-se-nombre_50.html
https://transparencia.org.ve/wp-content/uploads/2016/07/Memoria-Defensa-1.pdf
La Fuerza Armada venezolana tiene luz propia en la corrupción  (https://transparencia.org.ve/wp-content/uploads/2018/06/La-Fuerza-Armada-Venezolana-tiene-luz-propia-en-la-corrupci%C3%B3n.pdf)
Microjuris
https://transparencia.org.ve/wp-content/uploads/2020/10/Los-militares-y-su-rol-en-las-Empresas-Propiedad-del-Estado.pdf
https://transparencia.org.ve/wp-content/uploads/2020/07/III-PODER-MILITAR-CRIMEN-Y-CORRUPCIOON.pdf
https://www.controlciudadano.org/web/wp-content/uploads/Red-de-Empresas-Militares-en-Venezuela.pdf
El Nacional
Wikipedia
Imprenta Nacional
</t>
  </si>
  <si>
    <t>Constructora Falconiana de Viviendas, C.A. (CONFALVI C.A.)</t>
  </si>
  <si>
    <t xml:space="preserve">Realización de obras de infraestructura </t>
  </si>
  <si>
    <t>Sector la Floresta avenida independencia con calle la Floresta quinta Confalvi, c.a s/n diagonal al restaurante Balalaika</t>
  </si>
  <si>
    <t>http://www.contraloriaestadofalcon.gob.ve/IAG/2017/DCAD/II/CONFALVI.pdf</t>
  </si>
  <si>
    <t>Constructora IPSFA, C.A.</t>
  </si>
  <si>
    <t>Realizar todo acto de comercio relacionado directa o indirectamente con el ramo de la construcción de obras de ingeniería civil, mecánica, eléctrica e industrial, y en especial, desarrollar complejos habitacionales públicos y privados, destinados a los miembros de la Fuerza Armada Nacional Bolivariana, a la población civil venezolana; y a cualquier ente público o privado que así lo requiera; así como la compra, venta, distribución, y alquiler de productos y equipos para la construcción; de igual forma, podrá establecer negociaciones de distribución, importación, instalación de equipos y maquinarias, alianzas estratégicas con, empresas nacionales e internacionales, y en general, podrá dedicarse a cualquier actividad y operaciones de lícito comercio o susceptibles, a contribuir con el desarrollo de la Sociedad, ya sean industriales, comerciales, mobiliarias e inmobiliarias, así como, efectuar todo tipo de actividades afines y conexas con las indicadas, ya que esta enumeración es de carácter meramente enunciativo y no limitativo; en consecuencia, la Empresa, podrá dedicarse a todo acto de libre comercio, que puedan ser integrados conforme a las decisiones que de acuerdo a las pautas estatutarias y legales, y que sean aprobados por la Asamblea de Accionista y la Junta Directiva de la Empresa.</t>
  </si>
  <si>
    <t>Viviendas, mantenimiento de edificaciones</t>
  </si>
  <si>
    <t>Empresa del Estado bajo la forma de Compañía Anónima, que tiene como objeto social todo acto de comercio relacionado directa o indirectamente con el ramo de la construcción de obras de ingeniería civil, mecánica, eléctrica e industrial, y en especial, desarrollar complejos habitacionales públicos y privados; destinados a los miembros de la Fuerza Armada Nacional Bolivariana, y a la población civil venezolana</t>
  </si>
  <si>
    <t>En el año 2018 era el coronel  Elvis Ramón Jeréz</t>
  </si>
  <si>
    <t>100 %  Instituto de Previsión Social de las Fuerzas Armadas Nacionales (I.P.S.F.A)</t>
  </si>
  <si>
    <t>IPSA</t>
  </si>
  <si>
    <t>Microjuris
La Fuerza Armada venezolana tiene luz propia en la corrupción (https://transparencia.org.ve/wp-content/uploads/2018/06/La-Fuerza-Armada-Venezolana-tiene-luz-propia-en-la-corrupci%C3%B3n.pdf)
https://transparencia.org.ve/wp-content/uploads/2020/10/Los-militares-y-su-rol-en-las-Empresas-Propiedad-del-Estado.pdf
https://transparencia.org.ve/wp-content/uploads/2020/07/III-PODER-MILITAR-CRIMEN-Y-CORRUPCIOON.pdf
http://www.ipsfa.mil.ve/html/gerencias/filiales/filiales.constructora.content.php
http://www.controlciudadano.org/web/wp-content/uploads/Red-de-Empresas-Militares-en-Venezuela.pdf</t>
  </si>
  <si>
    <t xml:space="preserve">Constructora Socialista Mérida C.A (CONSTRUMERIDA) </t>
  </si>
  <si>
    <t xml:space="preserve">Empresa para el despacho de materiales, y de obras de construcción de envergadura </t>
  </si>
  <si>
    <t>La Parroquia, Edif. Agua Blanca</t>
  </si>
  <si>
    <t>https://comunicacioncontinua.com/construmerida-c-a-acompanara-el-trabajo-desarollado-por-construpatria/</t>
  </si>
  <si>
    <t xml:space="preserve">Planta de bloques y cemento premezclado
</t>
  </si>
  <si>
    <t>La empresa quebró y ha estado inactiva desde el inicio de la gestión de Laidy Gómez</t>
  </si>
  <si>
    <t xml:space="preserve">Polígono industrial, Tienditas, Ureña.   </t>
  </si>
  <si>
    <t>http://www.tachira.gob.ve/web/2017/07/operan-al-100-plantas-procesadoras-de-asfalto-concreto-y-piedra-de-caimta/
https://twitter.com/construfropo/status/767736956847529984</t>
  </si>
  <si>
    <t>Construpatria, S.A.</t>
  </si>
  <si>
    <t>Acopio y distribución de materiales de construcción</t>
  </si>
  <si>
    <t>Inició como una empresa filial de PDVSA Industrial. El 07/11/2014 pasó a formar parte del Ministerio de Hábitat y Vivienda</t>
  </si>
  <si>
    <t>AV. VENEZUELA EDF, ANTIGUO FONTUR PISO 1, URB, EL ROSAL, MUNICIPIO CHACAO, CARACAS, VENEZUEL, ZONA POSTAL 1060</t>
  </si>
  <si>
    <t>Registro Mercantil Primero del estado Zulia, número 40, Tomo 21-A RM1</t>
  </si>
  <si>
    <t>Transparencia Venezuela exige respuesta a afectados por explosión de Amuay (https://transparencia.org.ve/transparencia-venezuela-exige-respuesta-a-afectados-por-explosion-de-amuay/)
Privados de libertad funcionarios de Pdvsa por sustracción de cables de Construpatria (http://www.correodelorinoco.gob.ve/privados-de-libertad-funcionarios-de-pdvsa-por-sustraccion-de-cables-de-construpatria/)</t>
  </si>
  <si>
    <t>http://www.construpatria.gob.ve/
Microjuris
https://pandectasdigital.blogspot.com/2021/03/decreto-n-4447-mediante-el-cual-se_96.html
http://www.mppt.gob.ve/2017/cnel-efrain-jose-sanchez-roman-asume-la-gerencia-general-del-puerto-de-la-guaira/
La Fuerza Armada venezolana tiene luz propia en la corrupción (https://transparencia.org.ve/wp-content/uploads/2018/06/La-Fuerza-Armada-Venezolana-tiene-luz-propia-en-la-corrupci%C3%B3n.pdf)
https://transparencia.org.ve/wp-content/uploads/2020/10/Los-militares-y-su-rol-en-las-Empresas-Propiedad-del-Estado.pdf
https://transparencia.org.ve/wp-content/uploads/2020/07/III-PODER-MILITAR-CRIMEN-Y-CORRUPCIOON.pdf
https://www.controlciudadano.org/</t>
  </si>
  <si>
    <t>Control y Automatización de Distribución de Gas Barinas, S.A. (Cadigas Barinas, S.A.)</t>
  </si>
  <si>
    <t xml:space="preserve">Distribución y venta de gas doméstico </t>
  </si>
  <si>
    <t>Empresa destinada al llenado de cilindros de la entidad</t>
  </si>
  <si>
    <t>Av. Industrial, Barinas</t>
  </si>
  <si>
    <t>Coordinadora del órgano estadal del gas, Keisy Gómez</t>
  </si>
  <si>
    <t>Coordinadora del órgano estadal del gas, Keisy Gómez es ex candidata AN del 2015/ En 2016 Diretcora de Organización del PSUV- Barinas.</t>
  </si>
  <si>
    <t>Distribuidora Barinesa Socialista (Disbasa), administra las cuatro plantas de Pdvsa Gas Comunal</t>
  </si>
  <si>
    <t xml:space="preserve">Discrecionalidad en la venta y asignación del producto del gas en el que se involucra al General Leonardo Vinci del comando 33. Tal situación ha provocado que las personas tengan que pagar con sobreprecio para poder acceder a los cilindros de gas, y que se constituya una red de corrupción que se beneficia de dicha situación (venta con sobreprecio)   (https://www.aporrea.org/regionales/a297607.html)
 </t>
  </si>
  <si>
    <t>https://maduradas.com/democracia-denuncian-que-obligan-a-psuvistas-a-votar-por-candidatos-de-adan-chavez/
https://twitter.com/cadigasbarinas?lang=es
https://www.bancaynegocios.com/ejecutivo-transfiere-administracion-de-empresas-a-gobernacion-de-barinas/ 
http://atodavidabarinas.blogspot.com/2016/07/mesa-de-trabajo-sobre-el-vertice-8-de.html</t>
  </si>
  <si>
    <t>Es una empresa que brinda asistencia técnica, acompañamiento, financiamiento y planificación a Unidades de Producción Agrícola y empresas públicas del estado</t>
  </si>
  <si>
    <t>Empresa operativa. Documento publicado en Armando Info reseña la Alianza Estratégica para la puesta en marcha, funcionamiento, gestión y administración de la Planta Trilladora de Arroz del sector El Toreño, con la empresa Veinca, que también mantiene alianzas con Agropatria y el Central Azucarero Pio Tamayo.
Ante el inminente cambio de autoridad regional fue transferida al poder nacional a partir del año 2022.
Ver ALIADOS PRIVADOS en control de empresas estatales (https://transparenciave.org/wp-content/uploads/2021/12/Aliados-privados-en-control-de-empresas-estatales-1.pdf)</t>
  </si>
  <si>
    <t>Av. 7 Marqués del Pumar con Calle Arzobispo Méndez, Barinas.</t>
  </si>
  <si>
    <t>http://www.correodelorinoco.gob.ve/entra-funcionamiento-corporacion-agricola-hugo-chavez-barinas/
https://armando.info/Reportajes/Details/el-matrimonio-bendecido-por-castro-soteldo-tiene-de-todo
https://transparencia.org.ve/wp-content/uploads/2021/12/Aliados-privados-en-control-de-empresas-estatales-1.pdf 
El procurador del estado Barinas Fernando Monsalve (marzo 2022), declaró que la empresa ya no está bajo control de la gobernación
ALIADOS PRIVADOS en control de empresas estatales (https://transparenciave.org/wp-content/uploads/2021/12/Aliados-privados-en-control-de-empresas-estatales-1.pdf)</t>
  </si>
  <si>
    <t>Corporación Agropecuaria Integrada (CAICA), C.A.</t>
  </si>
  <si>
    <t>Oleaginosas</t>
  </si>
  <si>
    <t>Desarrollar las actividades agricolas y pecuarias, con énfasis en la siembra y desarrollo del cultivo de la oleginosas y su procesamiento.</t>
  </si>
  <si>
    <t>Oleaginosas y servicios agropecuarios</t>
  </si>
  <si>
    <t>Esta empresa fue una de las primeras empresas que fundó en los años 90 el empresario Ricardo Fernández Berruecos,  para el financiamiento de productores agropecuarios,  comprador de cultivos y  proveedor de productos agropecuarios. En 2002, durante el paro petrolero,  prestó al gobierno su flota de vehículos para el transporte de alimentos. Se convirtió en un gran empresario del sector Maíz, dueño de Proarepa, Pronutricos y Monaca, entre otras. Consiguió jugosos contratos con Mercal y Pdval. Sus numerosas empresas fueron intervenidas en 2009, cuando cayó preso por estafa.  CAICA siguió operando, como parte de Industrias Diana en la producción de  aceites vegetales.  En 2016 la empresa fue intervenida por oficiales de las FANB,  de la CVAL,  hecho que fue protestado por la dirigencia sindical, afiliada al PCV,  que acusan a los militares de las numerosas fallas operativas y denuncias de corrupcion.</t>
  </si>
  <si>
    <t>Zona industrial de San Carlos, Sector F, galpon s/n.  San Carlos, Cojedes.   0258 7933111/ 7930572</t>
  </si>
  <si>
    <t>Se designa al ciudadano Salvatore Stelluto, como Administrador Especial, en el cargo de Presidente de la sociedad mercantil Corporación Agropecuaria Integrada, C.A. (CAICA), providencia  N°: ONCDOFT-SEB-005-2017 publicada en la Gaceta Oficial N° 41.304 del 20 de diciembre de 2017</t>
  </si>
  <si>
    <t xml:space="preserve">En la Resolución Nº 157, se designó al ciudadano Salvatore Stelluto Santana, como Administrador Especial de la sociedad mercantil Fextun Fábrica de Exquisiteces de Atún, S.A., y de sus correspondientes activos, bienes, acciones y derechos , publicada en G.O. Nº 41.199 del 25 de julio de 2017
</t>
  </si>
  <si>
    <t>Ministerio del Poder Popular de la Alimentación</t>
  </si>
  <si>
    <t xml:space="preserve">Participa en Mercal y en los CLAPs.  </t>
  </si>
  <si>
    <t>Son numerosas las denuncias de dirigentes sindicales del PCV sobre corrupción, desvío de la producción, falta de transparencia en la gestión de la empresa y de participación de los trabajadores en su gestión (https://issuu.com/tribuna_popular/docs/tp_3018/7)</t>
  </si>
  <si>
    <r>
      <rPr>
        <sz val="12"/>
        <color theme="1"/>
        <rFont val="Calibri"/>
      </rPr>
      <t xml:space="preserve">Microjuris
</t>
    </r>
    <r>
      <rPr>
        <sz val="12"/>
        <color rgb="FF000000"/>
        <rFont val="Calibri"/>
      </rPr>
      <t>https://transparencia.org.ve/project/epe-ii-estudio-sector-agroalimentario/</t>
    </r>
  </si>
  <si>
    <t>Corporación Alas de Venezuela, C.A.</t>
  </si>
  <si>
    <t xml:space="preserve">Av. Paseo Colón </t>
  </si>
  <si>
    <t>Mediante la Resolución N° 001,  se designó al G/B de la aviación Arturo José Táriba Guillén, como Presidente de la sociedad mercantil Corporación Alas de Venezuela, C.A. y la sociedad mercantil Aeropostal Alas de Venezuela, C.A. Publicada en la  Gaceta Nº 41.796  del  9 de enero de 2020.</t>
  </si>
  <si>
    <t>Mediante la Providencia Administrativa Nº 0005/19 de fecha 7 de mayo de 2019,  se designó al ciudadano Arturo José Táriba Guillén, como Gerente General (E), del Aeropuerto Nacional “Metropolitano”, publicada en la Gaceta Oficial de la República Bolivariana de Venezuela N° 41.639 de fecha 23 de mayo de 2019.</t>
  </si>
  <si>
    <t>WALID MAKLED GARCÍA (https://chavismoinc.com/backend/agentes/139?listado=1&amp;lang=es&amp;sort=fuente&amp;direction=asc)
Exclusiva: cierre definitivo de Aeropostal se producirá este miércoles (https://elcooperante.com/exclusiva-cierre-definitivo-de-aeropostal-se-producira-este-miercoles/)
Aeropostal: Alas de Venezuela cortadas por la crisis (https://twitter.com/RunRunesWeb/status/912491916629086208)</t>
  </si>
  <si>
    <t>Microjuris
https://pandectasdigital.blogspot.com/2020/02/resolucion-mediante-la-cual-se-designa_17.html
La Fuerza Armada venezolana tiene luz propia en la corrupción (https://transparencia.org.ve/wp-content/uploads/2018/06/La-Fuerza-Armada-Venezolana-tiene-luz-propia-en-la-corrupci%C3%B3n.pdf)
https://transparencia.org.ve/wp-content/uploads/2020/10/Los-militares-y-su-rol-en-las-Empresas-Propiedad-del-Estado.pdf
https://transparencia.org.ve/wp-content/uploads/2020/07/III-PODER-MILITAR-CRIMEN-Y-CORRUPCIOON.pdf
https://en.wikipedia.org/wiki/Aeropostal_Alas_de_Venezuela
https://transparencia.org.ve/wp-content/uploads/2020/12/03-Crimen-organizado-y-corrupcion-en-Venezuela.pdf</t>
  </si>
  <si>
    <t>Corporación Alimentaria de Guacara, C.A. (ALIMGUA)</t>
  </si>
  <si>
    <t>Sector La Plazoleta. Guacara estado Carabobo 0412-8315262. Email: atencionalciudadano.corp@gmail.com.</t>
  </si>
  <si>
    <t>Alcaldía de Guacara</t>
  </si>
  <si>
    <t>Maribel Zambrano presidenta de Alimgua</t>
  </si>
  <si>
    <r>
      <rPr>
        <sz val="12"/>
        <color theme="1"/>
        <rFont val="Calibri"/>
      </rPr>
      <t xml:space="preserve">https://twitter.com/corpoalimgua
</t>
    </r>
    <r>
      <rPr>
        <sz val="12"/>
        <color rgb="FF000000"/>
        <rFont val="Calibri"/>
      </rPr>
      <t>https://www.instagram.com/alimguaguacara/?hl=es</t>
    </r>
  </si>
  <si>
    <t xml:space="preserve">Venta y comercialización de vehículos </t>
  </si>
  <si>
    <t xml:space="preserve"> Av Cuatricentenaria, Barinas 5201, Barinas</t>
  </si>
  <si>
    <t>332/11</t>
  </si>
  <si>
    <t>112-11</t>
  </si>
  <si>
    <t>Registro de Comercio bajo el N° 45, tomo
20-A de fecha 24 de agosto de 2011, reconocida su creación mediante Decreto Nº
332/11</t>
  </si>
  <si>
    <t>https://www.bancaynegocios.com/ejecutivo-transfiere-administracion-de-empresas-a-gobernacion-de-barinas/ 
https://ultimasnoticias.com.ve/noticias/general/crean-nuevo-sistema-de-distribucion-de-gasolina-para-barinas/ Resumen ejecutivo auditoria operativa practicada a la ...
www.contraloriaestadobarinas.gob.ve › images › pdf
El procurador del estado Barinas Fernando Monsalve (marzo 2022) declaró que la empresa ya no está bajo control de la gobernación.</t>
  </si>
  <si>
    <t>Corporación Avícola del Estado Anzoátegui, C.A.</t>
  </si>
  <si>
    <t xml:space="preserve">Aves comestibles </t>
  </si>
  <si>
    <t>Promover la cría y venta de alimentos provenientes de aves comestibles</t>
  </si>
  <si>
    <t xml:space="preserve">Calle las flores c/c av. 5 de julio edificio de la gobernación 6001 Barcelona, estado Anzoátegui, Venezuela
</t>
  </si>
  <si>
    <t xml:space="preserve">Simón Bolívar </t>
  </si>
  <si>
    <t xml:space="preserve">Gobernación de Anzoátegui </t>
  </si>
  <si>
    <t>https://www.anzoategui.gob.ve/ https://twitter.com/corpavanzoficial</t>
  </si>
  <si>
    <t>Corporación Barrio Nuevo Barrio Tricolor, S.A.</t>
  </si>
  <si>
    <t>"La actividad comercial a través de alianzas estratégicas, sociedades con empresas públicas o privadas, nacionales o extranjeras que permitan la conformación de una red de comercialización y distribución, importación, compra y venta de materiales, equipos para la construcción en general, herramientas, puertas, ventanas, techos, agregados, cemento, cal, pinturas, esmaltes, acrílicos, artículos de ferretería, cerámicas, artículos de madera, así como la explotación de canteras y yacimientos de materiales destinados a la construcción".</t>
  </si>
  <si>
    <t>Comercialización y distribución de equipos y herramientas para la construcción </t>
  </si>
  <si>
    <r>
      <rPr>
        <b/>
        <sz val="12"/>
        <color theme="1"/>
        <rFont val="Calibri"/>
      </rPr>
      <t xml:space="preserve">Presidente: </t>
    </r>
    <r>
      <rPr>
        <sz val="12"/>
        <color theme="1"/>
        <rFont val="Calibri"/>
      </rPr>
      <t>Raúl Alfonso Paredes</t>
    </r>
    <r>
      <rPr>
        <b/>
        <sz val="12"/>
        <color theme="1"/>
        <rFont val="Calibri"/>
      </rPr>
      <t xml:space="preserve"> </t>
    </r>
    <r>
      <rPr>
        <sz val="12"/>
        <color theme="1"/>
        <rFont val="Calibri"/>
      </rPr>
      <t>según decreto No. 3.192 del 7 de diciembre de 2017</t>
    </r>
    <r>
      <rPr>
        <b/>
        <sz val="12"/>
        <color theme="1"/>
        <rFont val="Calibri"/>
      </rPr>
      <t xml:space="preserve">
</t>
    </r>
    <r>
      <rPr>
        <sz val="12"/>
        <color theme="1"/>
        <rFont val="Calibri"/>
      </rPr>
      <t xml:space="preserve"> </t>
    </r>
    <r>
      <rPr>
        <b/>
        <sz val="12"/>
        <color theme="1"/>
        <rFont val="Calibri"/>
      </rPr>
      <t>Directores principales:</t>
    </r>
    <r>
      <rPr>
        <sz val="12"/>
        <color theme="1"/>
        <rFont val="Calibri"/>
      </rPr>
      <t xml:space="preserve"> César Enrique Oliveros, Juan José Ramírez, Yolimar Karmen Belisario, Luzmila Del Carmen Abreu; 
</t>
    </r>
    <r>
      <rPr>
        <b/>
        <sz val="12"/>
        <color theme="1"/>
        <rFont val="Calibri"/>
      </rPr>
      <t>Directores suplentes:</t>
    </r>
    <r>
      <rPr>
        <sz val="12"/>
        <color theme="1"/>
        <rFont val="Calibri"/>
      </rPr>
      <t xml:space="preserve"> Eglimar Rodíguez, Cristian Manuel Gerdel, Marcos Prato, Gerardo Jesús Rozo</t>
    </r>
  </si>
  <si>
    <t>Raúl Alfonso Pardes es General de División de la Guardia Nacional Bolivariana, es también Ministro del Poder Popular de Obras Públicas. Paredes ejerció el cargo de presidente de la Fundación Gran Misión Barrio Nuevo Barrio Tricolor y  Jefe de la Zona Operativa de Defensa Integral (ZODI)-Monagas.</t>
  </si>
  <si>
    <t>Microjuris
https://www.finanzasdigital.com/2020/12/gaceta-oficial-n-42-037-sumario/
La Fuerza Armada venezolana tiene luz propia en la corrupción (https://transparencia.org.ve/wp-content/uploads/2018/06/La-Fuerza-Armada-Venezolana-tiene-luz-propia-en-la-corrupci%C3%B3n.pdf)
https://transparencia.org.ve/wp-content/uploads/2020/10/Los-militares-y-su-rol-en-las-Empresas-Propiedad-del-Estado.pdf
https://transparencia.org.ve/wp-content/uploads/2020/07/III-PODER-MILITAR-CRIMEN-Y-CORRUPCIOON.pdf
https://historico.prodavinci.com/2016/09/02/actualidad/estos-son-los-18-jefes-militares-encargados-de-cada-producto-basico-segun-el-plan-rubro-por-rubro/
Poderopedia
Imprenta Nacional</t>
  </si>
  <si>
    <t>Servicios de desarrollo regional</t>
  </si>
  <si>
    <t>Administra y coordina planes, inversiones y proyectos de empresas de producción social</t>
  </si>
  <si>
    <t>Av. Cedeño, Ciudad Bolívar, Municipio Heres</t>
  </si>
  <si>
    <t>https://www.e-bolivar.gob.ve/ http://www.correodelorinoco.gob.ve/rangel-gomez-inauguro-corporacion-bolivar/ 
https://twitter.com/corpobolivar?lang=es 
https://www.eldiariodeguayana.com.ve/ovanny-aguirre-es-la-nueva-titular-de-corporacion-bolivar-2/</t>
  </si>
  <si>
    <t>Corporación Carabobeña de Criptoactivos, C.A.</t>
  </si>
  <si>
    <t xml:space="preserve">Establecer de manera lícita, las condiciones regulatorias para el registro de usuarios y equipos de minado, servicio de alquiler de hosting y housing, servicios de asesoramiento financiero, el monitoreo de datos con sistemas basados en cadenas de bloques, recaudación, distribución de criptoactivos, así como todas las actividades inherentes al ahorro, y a la intermediación virtual así como a la percepción de ingresos, transferencias, realización de pagos, inversiones, administración de fondos,
gestión de criptoactivos e instrumentos negociables destinados a sostener su valor, emisión y gestión de la infraestructura </t>
  </si>
  <si>
    <t>Incentivar el uso de los criptoactivos y de las cadenas de bloques. Asistencia técnica, e investigaciones para efectuar recomendaciones en actividades para la promoción y venta, transferencias tecnológicas y en general, la realización de todo tipo de actividades que tengan alguna relación con el objeto principal de la compañía sin
limitación alguna.</t>
  </si>
  <si>
    <t>Valencia, Urb. San José de Tarbes, Torre BOD piso 16, oficinas 2-3, Valencia 2021</t>
  </si>
  <si>
    <t>100.000,00 / 20.000 acciones de 5 Bs. Cada una</t>
  </si>
  <si>
    <t xml:space="preserve">Presidente: Américo José Vargas Hernández; Vicepresidente Gerardo Medina Ordoñez; director: Isaac Gomez Flores; director: Gilberto Ceballos Medina; directora: Lilibeth Rey Perez </t>
  </si>
  <si>
    <t>Tomo 66-A RM314. Número: 59
del año 2019</t>
  </si>
  <si>
    <t>http://sgg.carabobo.gob.ve/gaceta/GACETANro8160.pdf</t>
  </si>
  <si>
    <t>Corporación Comercializadora de Petroquímicos y Químicos, C.A.  (COPEQUIM)   </t>
  </si>
  <si>
    <t>Petroquímica</t>
  </si>
  <si>
    <t>Comercializar productos químicos y petroquímicos de Pequiven y de sus empresas filiales. Copequim incluye entre sus actividades actuales la representación de empresas internacionales como Exxon , Dow, Lyondell para la colocación de sus productos de Venezuela.
http://www.pequiven.com/pqv_new/copequimsp.php</t>
  </si>
  <si>
    <t> Importación y Exportación de productos químicos a granel, Distribución de productos en los mercados internos y externos,  Almacenamiento de productos en el Terminal de Borburata. Comercializadora de Metanol, Ortoxileno, Tolueno, Soda Líquida, Cloro, Gas, Cloruros</t>
  </si>
  <si>
    <t xml:space="preserve">Copequim fue creada por PEQUIVEN en 1994.  </t>
  </si>
  <si>
    <t>Av. Francisco de Miranda con calle Mis Encantos, Chacao. Torre Pequiven. Piso 19.Oficinas 68 a 79.   Telfs.  58-212-2014583 y 2014545.  Caracas</t>
  </si>
  <si>
    <t>00/00/1994</t>
  </si>
  <si>
    <t xml:space="preserve"> Ministerio del Poder Popular de Petróleo 
PEQUIVEN 
</t>
  </si>
  <si>
    <t xml:space="preserve">
Saúl Ameliach un enemigo muy peligroso del Ministro Rafael Ramírez en PDVSA…(http://www.guia.com.ve/noti/11900/saul-ameliach-un-enemigo-muy-peligroso-del-ministro-rafael-ramirez-en-pdvsa%E2%80%A6)</t>
  </si>
  <si>
    <r>
      <rPr>
        <sz val="12"/>
        <color theme="1"/>
        <rFont val="Calibri"/>
      </rPr>
      <t xml:space="preserve">www.pequiven.com
http://www.petroguia.com/pet/directorio/industria-petroqu%C3%ADmica/petroqu%C3%ADmicos-y-qu%C3%ADmicos-copequim
https://transparencia.org.ve/wp-content/uploads/2018/11/EPE-II-Resumen-ejecutivo-Transparencia-Venezuela.pdf
https://es.wikipedia.org/wiki/Petroqu%C3%ADmica_de_Venezuela
</t>
    </r>
    <r>
      <rPr>
        <sz val="12"/>
        <color rgb="FF000000"/>
        <rFont val="Calibri"/>
      </rPr>
      <t>https://transparencia.org.ve/project/epe-ii-estudio-sector-hidrocarburos/</t>
    </r>
  </si>
  <si>
    <t>Corporación de Abastecimiento del estado Anzoátegui (CREANZA)</t>
  </si>
  <si>
    <t>Av. Jorge Rodriguez Edificio Centro Empresarial Cereales La Cruz, Piso Planta Baja, Local Galpones Sector Molorca Barcelona Anzoategui, Zona Postal 6001 Barcelona</t>
  </si>
  <si>
    <t>https://www.anzoategui.gob.ve/ https://www.datocapital.com.ve/empresas/Corporacion-Regional-De-Abastecimiento-Del-Estado-Anzoategui-%28Creanz%29-Sa.html 
https://vlexvenezuela.com/vid/resolucion-mediante-establece-marco-702051321?_ga=2.81969119.819514614.1609677626-1459334180.1607808326</t>
  </si>
  <si>
    <t>Corporación de Abastecimiento del Estado Bolivariano de Miranda, S.A (Camsa)</t>
  </si>
  <si>
    <t xml:space="preserve">Dstribución de alimentos de primera necesidad </t>
  </si>
  <si>
    <t>Carretera Panamericana Km 16, Sector la Rosaleda Norte, Multi Centro Empresarial el Coliseo, Piso 2, Oficina FCR-128, Municiio Carrizal, Los Teques</t>
  </si>
  <si>
    <t>Número: 8 del año 2020</t>
  </si>
  <si>
    <t>https://www.cebm.gob.ve/entes-descentralizados-del-estado-bolivariano-de-miranda/</t>
  </si>
  <si>
    <t>Corporación de Abastecimiento y  Servicios Agrícolas (LA CASA)</t>
  </si>
  <si>
    <t xml:space="preserve">Misión
Fortalecer, desarrollar y promover la rearticulación de las relaciones entre el campo y la ciudad, impulsando la producción agrícola, insertada en una alianza social con las comunidades a través de los Consejos Comunales, empresas estatales, y la pequeña propiedad, así como la comercialización y distribución de productos alimenticios orientados a satisfacer las necesidades y requerimientos del pueblo.
Visión
Empresa líder en la comercialización de productos alimenticios a escala nacional, garante de la Seguridad Alimentaría, donde predominen los valores y principios socialistas, la solidaridad, igualdad y el humanismo.
</t>
  </si>
  <si>
    <t>Procesamiento, empaquetamiento, almacenamiento y distribución de materia prima, productos terminados y agrícolas</t>
  </si>
  <si>
    <t>La Corporación de Abastecimiento y Servicios Agrícolas "La CASA S.A.", fue creada con capital del Banco Industrial de Venezuela C.A. y la Sociedad Financiera Industrial de Venezuela C.A. (Fivca) y se constituye legalmente el día 02 de agosto de 1989.
El 30 de octubre de 2006 mediante Decreto Nº 4.948 publicado en Gaceta Oficial Nº 38.552, se dispone que los productos alimenticios de la cesta básica subsidiados por el Estado, a través de la sociedad mercantil la Corporación de Abastecimientos y Servicios Agrícolas, S.A. (LA CASA, S.A.), serán comercializados única y exclusivamente por la red de distribución de Mercados de Alimentos, C.A. (MERCAL, C.A.)
El 9 de enero de 2015, mediante  Decreto Nº 1.591 publñicado en la Gaceta Oficial Nº 40.577, se adscribe a la Corporación Venezolana de Comercio Exterior, S.A. (CORPOVEX), las Empresas Públicas: Suministros Venezolanos Industriales C.A. (SUVINCA); CVG Internacional; Venezolana de Exportaciones e Importaciones, C.A. (VEXIMCA); BARIVEN, Corporación de Abastecimientos y Servicios Agrícolas (C.A.S.A.), y la Corporación Nacional de Insumos para la Salud (CONSALUD) 
El 26 de agosto de 2015 por medio del Decreto N° 1.915 publicado en la  Gaceta Oficial Nº 40.732, se adscribe al Ministerio del Poder Popular para la Alimentación la Empresa del Estado denominada Corporación de Abastecimiento y Servicios Agrícolas La Casa, S.A.
El 1 de noviembre de 2016 mediante la Resolución Nº DM/130-16, se prorroga por el lapso de un (01) año el plazo establecido para la supresión y liquidación de las Corporaciones: Corporación Productora, Distribuidora y Mercado de Alimentos, S.A. (CORPO-PDMERCAL); de la Corporación Venezolana de Alimentos S.A., (CVAL); y de la CORPORACIÓN de Abastecimiento y Servicios Agrícolas C.A. (CASA), en el Decreto N° 2.325 de fecha 19 de mayo de 2016, mediante el cual se autoriza la creación de una Sociedad Mercantil Pública bajo la forma de Compañía Anónima denominada Corporación Única de Servicios Productivos y Alimentarios, C.A.,  (CUSPSAL) adscrita al Ministerio del Poder Popular para la Alimentación, visto la complejidad de las nombradas empresas, y que éstas, se encuentran inmersas en el proceso integral, aunado a los diferentes factores tanto externos como internos, por los hallazgos y complejidades de cada una de ellos.
Esta empresa posee: 31 Plantas de Silos,  5 Frigoríficos, 7 Centros de Acopio, 37 Depósitos, 2 Entes Adscritos. Además de las filiales; Logicasa: La primera empresa logística del Estado Venezolano que posee una flota de 142 camiones contenedores para el trasporte de alimentos y productos refrigerados; y Venezolana de Alimentos "La CASA S.A." (Venalcasa): Empresa que presta servicios de procesamiento, empaquetado, almacenamiento y distribución de materia prima, productos terminados y agrícolas.</t>
  </si>
  <si>
    <t>En la gaceta oficial número 41.297 de fecha 11 de diciembre de 2017 se nombró la junta liquidadora de la empresa.</t>
  </si>
  <si>
    <t>Av. Andrés Bello Edif. Las Fundaciones, PB, Local 13, Caracas, Distrito Capital.   Av. Fuerzas Armadas,  Edif. Antiguo edif. Orinoco. Planta baja.  0212 5647230</t>
  </si>
  <si>
    <t xml:space="preserve">El presidente de la República Bolivariana de Venezuela Nicolás Maduro, mediante Decreto Presidencial Nº 2.200, publicado en la Gaceta Oficial Nº 40.835 de fecha 25 de enero de 2016; designó a Yenny Cristina González Naranjo como nueva presidenta de la Corporación de Abastecimiento y Servicios Agrícolas (La CASA).
Mediante la Resolución Nº DM/009-16,  se designó a la Junta Directiva de la Corporación de Abastecimientos y Servicios Agrícolas (LA CASA, S.A.), integrada por Directores Principales: Johan A. Hernández L., José de Freitas J., Daniela M. González C., y Elvina M. Marcano B; Miembros Suplentes: Doris A. Fernández M., Jesús M. Medina G., Yasmin A. Escalante C., y Vanessa M. Araujo B, publicada en la  Gaceta Nº 40.861  del  3 de marzo de 2016 </t>
  </si>
  <si>
    <t>Yenny Cristina González Naranjo fué directora principal del Centro Nacional de Comercio Exterior (Cencoex). Antes de eso, en mayo de 2015, también había ejercido como directora principal de la Junta Directiva del Fondo Protección Social de los Depósitos Bancarios (Fogade). Ambos cargos durante la gestón de Rodolfo Marco Torres como ministro de Economía y Finanzas.</t>
  </si>
  <si>
    <t>Registro Mercantil I de la Circunscripción Judicial del Distrito Federal y Estado Miranda, en fecha 2 de agosto de 1989, bajo el número 44 del Tomo 36-A-PRO</t>
  </si>
  <si>
    <t>Transparencia Venezuela: La república habría perdido US$ 140 millones al comprar alimentos mexicanos #20Dic (https://www.elimpulso.com/2018/12/20/transparencia-venezuela-la-republica-habria-perdido-us-140-millones-al-comprar-alimentos-mexicanos-20dic/)
Detrás de la fachada de los CLAP (https://transparencia.org.ve/wp-content/uploads/2019/05/Detr%C3%A1s-de-la-fachada-de-los-CLAP.pdf)
La ineficiente estructura de la alimentación en el país – Resumen Misión Alimentación Enero 2017 (https://transparencia.org.ve/project/la-ineficiente-estructura-de-la-alimentacion-en-el-pais-resumen-mision-alimentacion-enero-2017/)
Privan de libertad a director de tecnología de CASA (https://www.analitica.com/actualidad/actualidad-nacional/sucesos/privan-de-libertad-a-director-de-tecnologia-de-casa/)
El rebaño favorito del gobierno no dejó rastro en Venezuela (https://armando.info/Reportajes/Details/2571)
Expresidente de CASA: Ahora es cuando falta investigar corrupción con alimentos (http://www.elimpulso.com/noticias/nacionales/expresidente-de-casa-ahora-es-cuando-falta-investigar-corrupcion-con-alimentos)
A quién le sirve «La Corporación de Abastecimiento y Servicios Agrícolas. S.A»? (https://www.aporrea.org/contraloria/a171884.html)
Familia de exministro chavista recibió 5 millones de dólares por importación de alimentos (https://www.diariolasamericas.com/familia-exministro-chavista-recibio-5-millones-dolares-importacion-alimentos-n3759916)
Solicitan a la junta liquidadora de CASA la incorporación 5800 trabajadores para Agro- Patria (https://www.lapatilla.com/2017/01/09/solicitan-a-la-junta-liquidadora-de-casa-la-incorporacion-5800-trabajadores-para-agro-patria/)</t>
  </si>
  <si>
    <t>Microjuris
minal.gob.ve
https://transparencia.org.ve/wp-content/uploads/2016/07/alimentacion-CUENTA-2015-3.pdf
https://transparenciave.org/wp-content/uploads/2020/10/%C2%BFCo%CC%81mo-ha-funcionado-la-corrupcio%CC%81n-en-el-sector-alimentacio%CC%81n_.pdf
https://transparencia.org.ve/project/epe-ii-estudio-sector-agroalimentario/</t>
  </si>
  <si>
    <t>Corporación de Comercio y Suministro Socialista, S.A. (COMERSSO)</t>
  </si>
  <si>
    <t>La compra, almacenamiento, comercialización y distribución, arrendamiento de bienes, productos y servicios, nacionales o extranjeros de cualquier especie. Asimismo, funcionará como casa matriz de las siguientes unidades comerciales: Tiendas Alba, Comerssitos, Unidades de Comercialización y Distribución del programa Mi Casa Bien Equipada y cualquier otra unidad con propósito social.</t>
  </si>
  <si>
    <t>Una amplia variedad de productos y servicios que incluye:  textiles y ropa, cauchos, farmacia, electrodomesticos, muebles, repuestos de automoviles, entre otros</t>
  </si>
  <si>
    <t xml:space="preserve">En enero del año 2010, el ex-presidente Chávez ordenó la  expropiación de la cadena de supermercados franco-colombiana Éxito, por haber aumentado los precios de sus productos ilegalmente luego de que el gobierno devaluara la moneda en diciembre. El entonces  jefe del Estado pidió "acelerar" la modificación de la vigente ley de protección al consumidor para poder concretar la toma de la cadena Éxito, y utilizar sus instalaciones para una nueva red de distribución y venta minorista Comerso (Corporación de Mercados Socialistas), con la intención de eliminar los costos de los intermediarios.
La Corporación de Mercados Socialistas (Comerso), fue creada a finales de 2009, con la inauguración de las areperas socialistas. El Presidente Chávez ordenó que la red no podía quedarse sólo en la comercialización, sino que tenía que incluir la cadena de producción, importación y distribución, por lo que en 2010 fue rebautizada como Corporación de Comercio y Suministro Socialista (Comersso).  Comersso, desarrollaría una amplia red de comercios de propiedad estatal que incluyen la venta de automóviles, multitiendas del hogar, farmacias, redes de mayoristas y ferias de comercio. Estas actividades han sufrido severos problemas operativos por la falta de productos y robo. La cadena de areperas fue transferida al Min . de Alimentación, y otras actividades no han podido cumplir las metas establecidas por el gobierno. </t>
  </si>
  <si>
    <t>Empresa operativa. Sin embargo, muchos de los comercios adscritos a la empresa, no están funcionanado y han fracasado</t>
  </si>
  <si>
    <t>Avenida Abraham Lincoln con calle Olimpo, Torre Domus, Piso 1, oficina 1-A, Sabana Grande, Parroquía el Recreo, Municipio Libertador del Distrito Capital (para el año 2013).</t>
  </si>
  <si>
    <t>Vicepresidencia Sectorial para el Área Económica</t>
  </si>
  <si>
    <t>La Junta Directiva está integrada por un Presidente, un Vicepresidente, tres Directores Principales y tres Directores Suplentes. El Presidente de la Estatal es el encargado de nombrar al Presidente y al Vicepresidente de la Corporación, los cuales serán elegidos de una terna que a tal efecto presentará el Ministro con competencia en materia de Comercio.En el caso de los Directores y sus respectivos suplentes, estos serán designados por el Ministro del Poder Popular para el Comercio.</t>
  </si>
  <si>
    <t>El capital social de creación es de Cien Millones de Bolívares (100.000.000), representado en 1.000 acciones nominativas, no convertibles al portador.</t>
  </si>
  <si>
    <t>Según la última información obtenida es Presidente el Mayor Antonio José Pérez Suárez, el cual fue designado según G.O. 40.910 de fecha 24/05/2016</t>
  </si>
  <si>
    <t>Mayor Antonio José Pérez Suárez, fue miembro del consejo directivo de la fundación nacional El Niño Simón, ente adscrito al Viceministerio de la Suprema Felicidad Social del Pueblo. Ha sido presidente de Venirauto Industrias, C.A., "Venezuela Productiva", C.A., la Corporación Socialista del Sector Automotor C.A., viceministro de Industrias Intermedias y Ligeras del Ministerio de Industrias y Producción Nacional yVicepresidente de Comercio y Suministro de Calidad de Petróleos de Venezuela S.A. (Pdvsa), desde el 28 de febrero de 2020, por designación de Nicolás Maduro .</t>
  </si>
  <si>
    <t>100% estatal.  1.000 acciones, de 100.000 Bs.F cada una, propiedad del Ministerio para el Comercio. , las cuales constituyen el 100% del capital social de la Corporación.</t>
  </si>
  <si>
    <t>Oficina de Registro Mercantil Séptimo, de la Circunscripción Judicial del Distrito Capital y Estado Miranda, en fecha 13/04/2010, bajo el No. 2, Tomo 32-A MERCANTIL VII, publicado el 23/04/2010 en la G.O. 39.409 </t>
  </si>
  <si>
    <t xml:space="preserve">Ministerio del Poder Popular para el Comercio </t>
  </si>
  <si>
    <t xml:space="preserve">COMERSSO tendrá el control de numerosos comercios que distribuirán los distintos productos </t>
  </si>
  <si>
    <t>Misión Tu casa bien equipada</t>
  </si>
  <si>
    <t>Numerosos denuncias han aparecido con respecto al funcionamiento de las tiendas adscritas a COMERSSO,  la inexistencia de mercanía, el robo de mercancía, la reventa de productos y muchas otras irregularidades.  Muchas de los comercios no se encuentran en la actualidad operativos. 
Trump sanciona a funcionarios venezolanos por promover “corrupción endémica” (https://transparencia.org.ve/trump-sanciona-funcionarios-venezolanos-promover-corrupcion-endemica/)</t>
  </si>
  <si>
    <t xml:space="preserve">Microjuris
http://www.eluniversal.com/economia/120521/puntos-de-venta-de-comersso-tienen-muy-poco-que-ofrecer 
http://www.correodelorinoco.gob.ve/nacionales/creada-corporacion-mercados-socialistas/
https://transparencia.org.ve/wp-content/uploads/2016/07/MEMORIA-Y-CUENTA-2014-Definitiva-Despacho.pdf
https://poderopediave.org/?s=Antonio+Jos%C3%A9+P%C3%A9rez+Su%C3%A1rez
La Fuerza Armada venezolana tiene luz propia en la corrupción (https://transparencia.org.ve/wp-content/uploads/2018/06/La-Fuerza-Armada-Venezolana-tiene-luz-propia-en-la-corrupci%C3%B3n.pdf)
https://transparencia.org.ve/wp-content/uploads/2020/10/Los-militares-y-su-rol-en-las-Empresas-Propiedad-del-Estado.pdf
https://transparencia.org.ve/wp-content/uploads/2020/07/III-PODER-MILITAR-CRIMEN-Y-CORRUPCIOON.pdf
</t>
  </si>
  <si>
    <t>Corporación de Desarrollo Agrícola, S.A. (CODEAGRO)</t>
  </si>
  <si>
    <t>Coordinar, supervisar y controlar los procesos productivos que están en manos de numerosas empresas agropecuarias de propiedad estatal</t>
  </si>
  <si>
    <t>Servicios empresariales de coordinación y dirección</t>
  </si>
  <si>
    <t>El 3 de mayo de 2016,  el presidente Nicolás Maduro, mediante Decreto N° 2.310 publicado en Gaceta Oficial N° 40.895 se autorizó la creación de la empresa matriz Corporación de Desarrollo Agrícola, S.A.,  CODEAGRO,  adscrita al Ministerio de Agricultura Productiva y Tierras. 
El 31 de enero se emite el Decreto N° 2.712, mediante el cual se ordena incorporar a la Corporación de Desarrollo Agrícola, S.A., adscrita al Ministerio del Poder Popular para la Agricultura Productiva y Tierras, todas las Unidades de Producción Socialistas Agrícolas (UPSA) y Unidades de Propiedad Social (UPS), pertenecientes a la Empresa  PDVSA AGRÍCOLA, S.A. 
El 30 de julio de 2018 publicado en la Gaceta Oficial 41.450 se transfiere CODEAGRO al Instituto Nacional de Desarrollo Rural (INDER) del  Ministerio del Poder Popular para la Agricultura Productiva y Tierras</t>
  </si>
  <si>
    <t xml:space="preserve">Empresa operativa. Se trata de una empresa matriz del Ministerio del Poder Popular para la Agricultura Productiva y Tierras.  </t>
  </si>
  <si>
    <t xml:space="preserve"> Av. Fuerzas Armadas, Esq. de Salvador de León a Socarrás, La Hoyada, Dtto. Capital, Caracas.</t>
  </si>
  <si>
    <t xml:space="preserve">Ministerio del Poder Popular para la Agricultura Productiva y Tierras
Instituto Nacional de Desarrollo Rural (INDER) </t>
  </si>
  <si>
    <t>Esta corporación tendrá bajo su control a numerosas empresa, que a su vez controlan a muchas empresas, como CVA Azúcar, S.A., Corporación Venezolana del Café, S.A., Corporación Socialista del Cacao Venezolano, C.A., Corporación Empresa mixta ruso-venezolana Orquídea, S.A., Empresa de propiedad social Algodone del Orinoco, C.A., Empresa socialista e riego Rio Guárico, S.A., Empresa Socialista de Riego Las Majaguas, S.A., Empresa Integral de Producción agraria socialista Valle de Quibor, S.A., Empresa Socialista Ganadera Agroecológica Marisela, S.A., Empresa socialista Ganadera Agroecológica Bravos de Apure, S.A., Empresa Socialista Ganadera Santos Luzardo, S.A., Centro Técnico Productivo Socialista Florentino, S.A., Empresa Mixta Maderas del Alba, S.A., Centro Productivo Socialista José Laurencio Silva, S.A.,CVA Compañía de mecanizado Agrícola y Transporte Pedro Camejo, S.A., Corporación Ganadera Bravos de apure, S.A.</t>
  </si>
  <si>
    <t>Detenidas 16 personas por incumplimiento de contratos con Corporación de Desarrollo Agrícola (http://albaciudad.org/2018/06/detenidas-16-personas-por-incumplimento-de-contratos-con-corporacion-de-desarrollo-agricola/)
Tarek William Saab ofreció balance de avances sobre casos de corrupción en alimentos (https://www.descifrado.com/2018/06/21/tarek-william-saab-ofrecio-balance-de-avances-sobre-casos-de-corrupcion-en-alimentos/(</t>
  </si>
  <si>
    <r>
      <rPr>
        <sz val="12"/>
        <color theme="1"/>
        <rFont val="Calibri"/>
      </rPr>
      <t>Microjuris
www.mapyt.gob.ve
https://transparencia.org.ve/wp-content/uploads/2018/11/EPE-II-Resumen-ejecutivo-Transparencia-Venezuela.pdf
https://transparenciave.org/wp-content/uploads/2020/10/%C2%BFCo%CC%81mo-ha-funcionado-la-corrupcio%CC%81n-en-el-sector-alimentacio%CC%81n_.pdf
https://transparencia.org.ve/project/epe-ii-estudio-sector-agroalimentario/</t>
    </r>
    <r>
      <rPr>
        <sz val="12"/>
        <color rgb="FF000000"/>
        <rFont val="Calibri"/>
      </rPr>
      <t xml:space="preserve">
https://transparencia.org.ve/wp-content/uploads/2019/05/Capi%CC%81tulo-3.-Rehenes-de-la-Gran-Corrupcio%CC%81n.-TV-1.pdf</t>
    </r>
  </si>
  <si>
    <t>Corporación de Desarrollo de la Cuenca del Río Tuy Francisco de Miranda S.A. (CORPOMIRANDA)</t>
  </si>
  <si>
    <t>Apoyar la implementación de las políticas públicas para el desarrollo integral del territorio y las poblaciones que comprenden la cuenca del Río Tuy, la totalidad del estado de Miranda</t>
  </si>
  <si>
    <t>Planes de desarrollo para el estado Miranda, y en particular para la región de los valles del Tuy</t>
  </si>
  <si>
    <t>CORPOMIRANDA, fue creada en marzo de 2013  por el presidente Nicolás Maduro para competir con la Gobernación de Miranda, cuando Henrique Capriles era gobernador. Mediante Decreto Nº 4.002 de fecha 16 de octubre de 2019,  se adscribe CORPOMIRANDA a la Vicepresidencia de la República Bolivariana de Venezuela.</t>
  </si>
  <si>
    <t xml:space="preserve">Municipio Cristóbal Rojas, estado Miranda
Teléfonos: (0212) 822.61.00 </t>
  </si>
  <si>
    <t>Cristobal Rojas</t>
  </si>
  <si>
    <t>Vicepresidencia de la República</t>
  </si>
  <si>
    <t>Las constructoras de Brasil pasan agachadas en Venezuela (https://armando.info/Reportajes/Details/246)
El Tesoro sanciona a cuatro funcionarios venezolanos actuales o anteriores asociados con la mala gestión económica y la corrupción (https://uy.usembassy.gov/es/el-tesoro-sanciona-cuatro-funcionarios-venezolanos-actuales-o-anteriores-asociados-con-la-mala-gestion-economica-y-la-corrupcion/)
CORPORACIÓN DE DESARROLLO DE LA CUENCA DEL RÍO TUY FRANCISCO DE MIRANDA, S.A. (CORPOMIRANDA) (https://chavismoinc.com/backend/agentes/164?listado=1&amp;lang=es)</t>
  </si>
  <si>
    <t>Microjuris
https://es.wikipedia.org/wiki/CorpoMiranda#
https://poderopediave.org/?s=H%C3%A9ctor+Vicente+Rodr%C3%ADguez+Castro
https://transparencia.org.ve/wp-content/uploads/2016/07/Vicepresidencia-Cuenta.pdf
http://www.miranda.gob.ve/index.php/entes/  
https://talcualdigital.com/maduro-transfiere-empresas-miranda/ 
CORPORACIÓN DE DESARROLLO DE LA CUENCA DEL RÍO TUY FRANCISCO DE MIRANDA, S.A. (CORPOMIRANDA) (https://chavismoinc.com/backend/agentes/164?listado=1&amp;lang=&amp;sort=evidencia&amp;direction=asc)</t>
  </si>
  <si>
    <t>Corporación de Desarrollo del Municipio Caroní Eje San Félix, S.A. (CORPOSANFÉLIX)</t>
  </si>
  <si>
    <t>Funcionar como ente rector que llevará a cabo el Plan de Transformación Urbanística denominado Bicentenario de la Batalla de San Félix a ser Ejecutado en el Municipio Caroní Eje San Félix, en el marco del desarrollo del Plan de la Patria 2013-2019 y en apoyo a la coordinación e implementación de políticas nacionales en el territorio del municipio Caroní Eje San Félix.</t>
  </si>
  <si>
    <t>implementacion de politicas publicas</t>
  </si>
  <si>
    <t>El 31 de agosto de 2015, mediante Decreto Nº 1.955, se crea la empresa bajo la forma de Sociedad Anónima que se denominará CORPORACIÓN DE DESARROLLO DEL MUNICIPIO CARONÍ EJE SAN FÉLIX, S.A., CORPOSANFÉLIX S.A., pudiendo utilizar a todos los efectos la abreviatura CORPOSANFÉLIX S.A.  Este Decreto fue publicado en la Gaceta Oficial  Nº 40.735.
Estuvo adscrita al Ministerio del Poder Popular de  Industrias Básicas, Estratégicas y Socialistas. Por el Decreto extraordinario N° 6.382 del 15 de junio de 2018 se  modifica la denominación del Ministerio del Poder Popular para Industrias Básicas, Estratégicas y Socialistas, por la de Ministerio del Poder Popular de Industrias y Producción Nacional que dirige Tareck El Aissami, se presume que esta empresa debería estar adscrita a dicho Ministerio.</t>
  </si>
  <si>
    <t>Un Presidente, 4 Directores o Directoras cada uno  con su respectivo suplente</t>
  </si>
  <si>
    <t>Presidente: Mayor General Justo Noguera Pietri.</t>
  </si>
  <si>
    <t>Mayor General Justo Noguera Pietri también es Gobernador del estado Bolívar y fue presidentede la Corporación Venezolana de Guayana (CVG) M/G, Viceministro de Industrias Básicas, Presidente de SIDOR</t>
  </si>
  <si>
    <t>Trabajadores de gobernación llegaron pidiendo una coima para recoger la basura (https://www.eldiariodeguayana.com.ve/trabajadores-de-gobernacion-llegaron-pidiendo-una-coima-para-recoger-la-basura/)
En Ciudad Guayana sobra la basura pero falta el agua (https://transparencia.org.ve/project/ciudad-guayana-sobra-la-basura-falta-agua/)
CORRUPCIÓN SIGUE LLEVANDO A LA RUINA A GUAYANA (https://www.elcorreodelorinoco.com/corrupcion-sigue-llevando-a-la-ruina-a-guayana/)
Cabillas, Malaria y la Pugna Psuv en Caroní por Damián Prat (https://runrun.es/opinion/228012/cabillas-malaria-y-la-pugna-psuv-en-caroni-por-damian-prat/)
Luis Dimas: Guayana no tiene alcalde (http://www.primerojusticia.org.ve/cms/index.php?view=item&amp;cid=158:en-la-prensa&amp;id=23463:luis-dimas-guayana-no-tiene-alcalde&amp;pop=1&amp;tmpl=component&amp;print=1&amp;option=com_flexicontent&amp;Itemid=500)</t>
  </si>
  <si>
    <t xml:space="preserve">Microjuris
https://poderopediave.org/organizacion/corpo-san-felix/
La Fuerza Armada venezolana tiene luz propia en la corrupción (https://transparencia.org.ve/wp-content/uploads/2018/06/La-Fuerza-Armada-Venezolana-tiene-luz-propia-en-la-corrupci%C3%B3n.pdf)
https://transparencia.org.ve/wp-content/uploads/2020/10/Los-militares-y-su-rol-en-las-Empresas-Propiedad-del-Estado.pdf
https://transparencia.org.ve/wp-content/uploads/2020/07/III-PODER-MILITAR-CRIMEN-Y-CORRUPCIOON.pdf
</t>
  </si>
  <si>
    <t xml:space="preserve"> Maracaibo 4001, Zulia</t>
  </si>
  <si>
    <t>Gobernación de Zulia</t>
  </si>
  <si>
    <t>Presidente: Omar Prieto</t>
  </si>
  <si>
    <t>NO</t>
  </si>
  <si>
    <t>En 1998 conformó la Red del Pueblo y desde allí apoyó la candidatura presidencial del fallecido expresidente Hugo Chávez. Luego, en 2002, se lanza como candidato a la alcaldía del municipio San Francisco, pero pierde dichos comicios.
En 2008 es electo alcalde del municipio San Francisco del estado Zulia, y reelecto nuevamente en 2013.
En 2015 se postula como candidato a diputado a la Asamblea Nacional donde resulta ganador, posteriormente Prieto renuncia a su curul antes de iniciar el período en el año 2016 para permanecer en su cargo inicial como alcalde de San Francisco.
El 10 de diciembre de 2017, accede al cargo de gobernador del estado Zulia en circunstancias dudosas.6 El gobernador electo en las elecciones regionales del 15 de octubre de 2017, Juan Pablo Guanipa fue destituido por el Consejo Legislativo del Zulia.1 Tras la repetición de los comicios Omar Prieto es electo como gobernador por el Partido Socialista Unido de Venezuela (PSUV) con el 57,35 % de los votos, ante el candidato opositor Manuel Rosales.</t>
  </si>
  <si>
    <t>Barrio Nuevo
Barrio Tricolor
Misión Venezuela Bella</t>
  </si>
  <si>
    <t>https://es.wikipedia.org/wiki/Omar_Prieto
https://www.vtv.gob.ve/tag/corporacion-de-infraestructura-del-estado-zulia/
https://pdnoticias.com/ciudad/gobernacion-inaugurara-grandes-obras-antes-de-finalizar-2019
https://es.wikipedia.org/wiki/Omar_Prieto
https://www.vtv.gob.ve/tag/corporacion-de-infraestructura-del-estado-zulia/ 
https://twitter.com/EsomezulGBZ/status/1185603347350462464 
https://twitter.com/OmarPrietoGob/status/1185004570575097856 
https://notiwasap.com.ve/gobernador-omar-prieto-activo-la-c
https://www.vtv.gob.ve/tag/corporacion-de-infraestructura-del-estado-zulia/
https://pdnoticias.com/ciudad/gobernacion-inaugurara-grandes-obras-antes-de-finalizar-2019</t>
  </si>
  <si>
    <t>Corporación de Minas del Estado Anzoátegui C.A.</t>
  </si>
  <si>
    <t xml:space="preserve">Rectoría, formulación, gestión, control y evaluación de la política pública minera en el estado Anzoátegui </t>
  </si>
  <si>
    <t>Av. 5 De Julio, Edificio Capsteea, Pb, Barcelona- Anzoátegui Barcelona</t>
  </si>
  <si>
    <t>https://www.anzoategui.gob.ve/ 
https://docplayer.es/182531242-Plan-estrategico-institucional-gobernacion-del-estado-anzoategui.html</t>
  </si>
  <si>
    <t>Corporación de Pesca y Acuicultura del Edo. Anzoategui, C.A. (CORPESCA)</t>
  </si>
  <si>
    <t>Antes era una empresa mixta propiedad de la gobernación del estado Anzoátegui y consejos de pescadores.  El 5 de febrero de 2018 mediante Resolución Nº MPPCMS-008-2018 publicada en la Gaceta Oficial Nº 41.335, la cual se establece que en el marco de transmisión administrativa que, la Corporación de Pesca (COPESCA) C.A; dependerá financiera y presupuestariamente del Ministerio del Poder Popular para las Comunas y los Movimientos Sociales, luego que la oposición ganara esta gobernación. 
El 3 de diciembre de 2021, luego del triunfo del PSUV en las elecciones regionales de noviembre del año 2021, fue transferida de nuevo a la Gobernación de Anzoátegui.
Según el Decreto Nº 4.813, mediante el cual se autoriza la cesión a título gratuito a la Gobernación del estado Anzoátegui, de las acciones propiedad de la República Bolivariana de Venezuela, por órgano del Ministerio del Poder Popular para las Comunas y los Movimientos Sociales, en la empresa Corporación de Pesca COPESCA, C.A., inscrita ante el Registro Mercantil Tercero del estado Anzoátegui, bajo el número 69, Tomo 9-A de fecha 12 de marzo de 2015.</t>
  </si>
  <si>
    <t>Ministerio del Poder Popular para las Comunas y los Movimientos Sociales</t>
  </si>
  <si>
    <r>
      <rPr>
        <sz val="12"/>
        <color rgb="FF000000"/>
        <rFont val="Calibri"/>
      </rPr>
      <t xml:space="preserve">Resolución Nº DM/007-23 del Ministerio del Poder Popular de Pesca y Acuicultura del 18 de mayo de 2023 publicada en la Gaceta Oficial No. 42.638 del 29 de mayo de 2023, se designa  a las siguientes rsonas como miembros de la Junta Directiva de CORPESCA:
</t>
    </r>
    <r>
      <rPr>
        <b/>
        <sz val="12"/>
        <color rgb="FF000000"/>
        <rFont val="Calibri"/>
      </rPr>
      <t>Presidente</t>
    </r>
    <r>
      <rPr>
        <sz val="12"/>
        <color rgb="FF000000"/>
        <rFont val="Calibri"/>
      </rPr>
      <t xml:space="preserve">: Juan Carlos Loyo Hernández
</t>
    </r>
    <r>
      <rPr>
        <b/>
        <sz val="12"/>
        <color rgb="FF000000"/>
        <rFont val="Calibri"/>
      </rPr>
      <t>Directores principales</t>
    </r>
    <r>
      <rPr>
        <sz val="12"/>
        <color rgb="FF000000"/>
        <rFont val="Calibri"/>
      </rPr>
      <t>: José Gregorio Briceño Asuaje,  Pedro Emilo Guerra Castellanos, Rocío Coromoto Caballero Godoy, José Manuel Revilla Chávez.
Directores suplentes: Luis Alejandro Segovia Gómez, Marcelino José Baptista Bastidas, Anderson Antonio Trejo  Carrillo, Frank Gabriel Sanoja Capote</t>
    </r>
  </si>
  <si>
    <t>Juan Carlos Loyo fue Ministro de Agricultura y Tierras entre 2010 y 2012, s economista egresado de la Universidad de Carabobo, con estudios en gobernabilidad y desarrollo en la Universidad Católica Andrés Bello. A  a finales de la década de los 90 unió al partido Apertura, del ex presidente Carlos Andrés Pérez, y fue director juvenil en Carabobo. Se encargó de la gerencia regional del INCES en 2004; en 2005 fue viceministro de Desarrollo Económico en el Ministerio de Economía Popular. Entre 2006 y 2010 asumió la presidencia del Instituto Nacional de Tierras,
En febrero de 2019, el diputado José Luis Pirela, presidente de la subcomisión de la Lucha Antidrogas, Antiterrorismo y Delincuencia Organizada de la Asamblea Nacional, aseguró que Loyo estaba siendo investigado: «Se ha dedicado a legitimar capitales en Estados Unidos provenientes de los despojos ilegales e ilegítimos de grandes extensiones de fincas privadas, maquinarias, equipos, insumos agrícolas y pecuarios que suman cuantiosas perdidas a los productores venezolanos. En la investigación que estamos adelantando, está acreditado que durante su permanencia como presidente del INTI, Juan Carlos Loyo, extorsionó y expropió a cientos de productores nacionales, con el apoyo de militares y bandas armadas».
En el año 2022 fue nombrado  Ministro del Poder Popular para la Pesca y Acuicultura, Presidente de la Corporación de Servicios Pesqueros y Acuícolas de Venezuela, S.A. (CORPESCA) y Presidente de PESCALBA</t>
  </si>
  <si>
    <t>https://www.lapatilla.com/2018/02/07/portada-de-la-gaceta-oficial-n-41-335/
Microjuris
https://vlexvenezuela.com/vid/resolucion-mediante-establece-marco-702277717
https://www.quepasa.com.ve/nacionales/creada-la-corporacion-de-servicios-pesquero-y-acuicola/
https://poderopediave.org/persona/gilberto-pinto-blanco/
https://runrun.es/noticias/462147/maduro-transfiere-empresas-estatales-a-la-gobernacion-de-anzoategui/
La Fuerza Armada venezolana tiene luz propia en la corrupción (https://transparencia.org.ve/wp-content/uploads/2018/06/La-Fuerza-Armada-Venezolana-tiene-luz-propia-en-la-corrupci%C3%B3n.pdf)
https://transparencia.org.ve/wp-content/uploads/2020/10/Los-militares-y-su-rol-en-las-Empresas-Propiedad-del-Estado.pdf
https://transparencia.org.ve/wp-content/uploads/2020/07/III-PODER-MILITAR-CRIMEN-Y-CORRUPCIOON.pdf
Imprenta Nacional</t>
  </si>
  <si>
    <t>Planificación y gestión de proyectos para desarrollo del estado</t>
  </si>
  <si>
    <t>https://lae.princeton.edu/catalog/14790b83-c36e-4f79-93c8-8a3a5437f8d7?locale=es</t>
  </si>
  <si>
    <t>Corporación de Resinas C.A. (CORAMER)</t>
  </si>
  <si>
    <t>Corporación Americana de Resinas C.A. (Coramer) de Venezuela comercializa y proporciona asistencia técnica para el uso y desarrollo de resinas plásticas. </t>
  </si>
  <si>
    <t xml:space="preserve">Comercializacion de resinas plásticas.  CORAMER tiene el monopolio de la comercialización de resinas plasticas en Venezuela y para ventas en el exterior. </t>
  </si>
  <si>
    <t xml:space="preserve">La Corporación Americana de Resinas, C.A. compañía fue fundada en 1996. Coramer es propiedad de las empresas venezolanas de producción de resina Petroquímica de Venezuela, S.A. (Pequiven), Poliolefinas Internacionales, S.A. POLINTER  y Popilpropileno de Venezuela, S.A. PROPILVEN, y CORAMER comercializa sus productos, entre ellos policloruro de vinilo, polietileno y polipropileno. CORAMER  tiene su sede en Caracas y tiene una sucursal en Colombia. 
</t>
  </si>
  <si>
    <t>Corporación Americana de Resinas C.A. CORAMER  comercializa y proporciona asistencia técnica para el uso y desarrollo de resinas plásticas. </t>
  </si>
  <si>
    <t>    Av .Francisco de Miranda con Calle San Ignacio de Loyola, Torre Metálica, piso 9, Chacao, Caracas, Venezuela.      58-212-2632010 
Fax 58-212-2768311</t>
  </si>
  <si>
    <t>Andrés Eloy Contreras Balestrini es Gerente general en Corporación Americana de Resinas CORAMER, C.A.</t>
  </si>
  <si>
    <t>Accionistas: PEQUIVEN, Poliolefinas Internacionales, S.A. y Popilpropileno de Venezuela Propilven, S.A.</t>
  </si>
  <si>
    <t xml:space="preserve">Debido a que CORAMER tiene el monopolio de la comercializacion de resinas plásticas, cuando por razones de baja en la produccion, esto genera molestia entre los consumidores nacionales de resinas, que han denunciado a CORAMER. </t>
  </si>
  <si>
    <r>
      <rPr>
        <sz val="12"/>
        <color theme="1"/>
        <rFont val="Calibri"/>
      </rPr>
      <t xml:space="preserve">www.coramer.com
https://transparencia.org.ve/wp-content/uploads/2018/11/EPE-II-Sector-Hidrocarburos.pdf
</t>
    </r>
    <r>
      <rPr>
        <sz val="12"/>
        <color rgb="FF000000"/>
        <rFont val="Calibri"/>
      </rPr>
      <t>https://orinocodotblog.files.wordpress.com/2018/11/anexos-recup-ipn-ed1018.pdf</t>
    </r>
  </si>
  <si>
    <t>Corporación de Servicios de Industrias Intermedias de Venezuela, S.A. (CORPIVENSA)</t>
  </si>
  <si>
    <t>Servicios de promoción industrial</t>
  </si>
  <si>
    <t>Impulsar la soberanía industrial y productiva del país con independencia tecnológica, en el marco de la economía socialista a través del desarrollo y coordinación de las actividades industriales del Estado y  crear empresas, desarrollar núcleos de desarrollo endógeno, constituir redes productivas, adquirir o enajenar bienes muebles o inmuebles, participar como accionista en otras sociedades que operen en el mismo sector o asociarse con otras personas, naturales o jurídicas, de conformidad con la ley; fusionar, reestructurar o liquidar empresas de su propiedad, otorgar fianzas, avales o garantías de cualquier tipo, y en general, realizar todas aquellas operaciones, contratos y actos comerciales que sean necesarios para el cumplimiento de su objeto.</t>
  </si>
  <si>
    <t>Intermediación para la creación de empresas y promoción productiva</t>
  </si>
  <si>
    <t xml:space="preserve">El 30 de noviembre de 2006, mediante Decreto Nº 4.996 publicado en la Gaceta Oficial Nº 38.567, se autoriza la transformación de la empresa Venezuela Industrial, S.A. (VENINSA), en la CORPORACIÓN DE INDUSTRIAS INTERMEDIAS DE VENEZUELA, S.A. (CORPIVENSA), que funcionará como empresa matriz tenedora de las acciones de las empresas del Estado y de las empresas mixtas correspondientes, que operan en el sector manufacturero, no petrolero ni básico. La CORPORACIÓN DE INDUSTRIAS INTERMEDIAS DE VENEZUELA, S.A. (CORPIVENSA), estará adscrita al Ministerio de Industrias Ligeras y Comercio, con domicilio en la ciudad de Caracas, Distrito Capital, pudiendo establecer oficinas y dependencias, previa aprobación del Ministro de adscripción. Tendrá la tenencia y representación de las acciones que pertenezcan al Estado de las siguientes compañías anónimas:
1. Industria Venezolana Endógena de Papel Sociedad Anónima (INVEPAL S.A.).
2. Industria Venezolana Endógena de Válvulas Sociedad Anónima (INVEVAL S.A.).
3. Industria Venezolana Endógena Textil Sociedad Anónima, de Textiles (INVETEX. S.A.).
4. Venirauto Industrias Compañía Anónima (VENIRAUTO C.A.).
5. Venezolana de Industria Tecnológica (VIT).
6. Consorcio Pesquero Isla Mar C.A.
7. Y las demás Sociedades Mercantiles en las cuales la Corporación llegue a tener participación.
Estuvo adscrita al Ministerio del Poder Popular para Industrias Básicas, Estratégicas y Socialista.
En el Decreto extraordinario N° 6.382 del 15 de junio de 2018 se modifica la denominación del Ministerio del Poder Popular para Industrias Básicas, Estratégicas y Socialistas, por la de Ministerio del Poder Popular de Industrias y Producción Nacional, esta empresa aparece adscrita al Ministerio del Poder Popular de Industrias y Producción Nacional .
</t>
  </si>
  <si>
    <t>Av. Urdaneta, esquina de Pelota a Ibarra. Edificio Central. Piso 2</t>
  </si>
  <si>
    <t>Un (1) Presidente, quien la presidirá, cuatro (4) Directores Principales y cuatro (4) Directores Suplentes, quienes serán de libre nombramiento y remoción del Presidente de la Estatal.</t>
  </si>
  <si>
    <t>Juan Carlos Briceño Quevedo es Viceministro de Industrias Intermedias y Ligeras y  fue Viceministro de Empresas y Servicios del Ministerio del Poder Popular para la Alimentación. Además fue Gerente de Gerencia General de Infraestructuras y Servicios del INCES en 2014</t>
  </si>
  <si>
    <t>Registro Mercantil Cuarto de la
Circunscripción Judicial del Distrito Capital del estado Miranda, en fecha 02
de diciembre del 2003, bajo el N° 36, Tomo 82 A</t>
  </si>
  <si>
    <r>
      <rPr>
        <sz val="12"/>
        <color theme="1"/>
        <rFont val="Calibri"/>
      </rPr>
      <t xml:space="preserve">Microjuris
http://www.corpivensa.gob.ve/
https://chavismoinc.com/backend/agentes/1066?listado=1&amp;lang=
</t>
    </r>
    <r>
      <rPr>
        <sz val="12"/>
        <color rgb="FF000000"/>
        <rFont val="Calibri"/>
      </rPr>
      <t>https://transparencia.org.ve/wp-content/uploads/2016/07/Memoria-Industrias.pdf</t>
    </r>
  </si>
  <si>
    <t>Corporación de Servicios de Vigilancia y Seguridad, S.A. (CORPOSERVICA)</t>
  </si>
  <si>
    <t>Vigilancia</t>
  </si>
  <si>
    <t>Prestar un servicio de vigilancia y protección de propiedades a los Órganos y Entes de la Administración Pública Nacional.</t>
  </si>
  <si>
    <t xml:space="preserve">Vigilancia, seguridad y protección de bienes, traslados y transporte de valores. </t>
  </si>
  <si>
    <t>En abril de 2012, el gobierno nacional decidió la creación de una empresa de vigilancia y seguridad para resguardar las instalaciones del gobierno nacional.  Esta empresa estará adscrita al Ministerio del Poder Popular para Relaciones Interiores, Justicia y Paz.</t>
  </si>
  <si>
    <t>URBANIZACION CHUAO, AV RIO DE JANEIRO, CENTRO EMPRESARIAL EUROBUILDING, PISO 9</t>
  </si>
  <si>
    <t>Ministerio del Poder Popular para Relaciones Interiores, Justicia y Paz</t>
  </si>
  <si>
    <r>
      <rPr>
        <b/>
        <sz val="12"/>
        <color theme="1"/>
        <rFont val="Calibri"/>
      </rPr>
      <t>Presidente encargado</t>
    </r>
    <r>
      <rPr>
        <sz val="12"/>
        <color theme="1"/>
        <rFont val="Calibri"/>
      </rPr>
      <t xml:space="preserve"> según Resolución Nª 055 de fecha 24/05/2022 en Gaceta Oficial Nº 42.383 de la misma fecha: Capitán de Navío Javier Humberto Quero Pérez
</t>
    </r>
    <r>
      <rPr>
        <b/>
        <sz val="12"/>
        <color theme="1"/>
        <rFont val="Calibri"/>
      </rPr>
      <t>Directores principales</t>
    </r>
    <r>
      <rPr>
        <sz val="12"/>
        <color theme="1"/>
        <rFont val="Calibri"/>
      </rPr>
      <t xml:space="preserve"> según Resolución Nª 0056 de fecha 26/03/2021 en Gaceta Oficial Nº 42.096 de la misma fecha:Carlos Julio Rodríguez Rabán, Hermes Josues Carreño Escobar, Nancalix Yoana Suárez Colmenarez, Edson Efraín Méndez Lozano
</t>
    </r>
    <r>
      <rPr>
        <b/>
        <sz val="12"/>
        <color theme="1"/>
        <rFont val="Calibri"/>
      </rPr>
      <t xml:space="preserve">Directores suplentes </t>
    </r>
    <r>
      <rPr>
        <sz val="12"/>
        <color theme="1"/>
        <rFont val="Calibri"/>
      </rPr>
      <t xml:space="preserve">según Resolución Nª 0056 de fecha 26/03/2021 en Gaceta Oficial Nº 42.096 de la misma fecha: Daniel Alejandro Cerero, William Espinel Pastran, Rebeca Nakary Peña Angel, Solange del Carrero Berrueta Caro
</t>
    </r>
    <r>
      <rPr>
        <b/>
        <sz val="12"/>
        <color theme="1"/>
        <rFont val="Calibri"/>
      </rPr>
      <t xml:space="preserve">Comisión de contrataciones </t>
    </r>
    <r>
      <rPr>
        <sz val="12"/>
        <color theme="1"/>
        <rFont val="Calibri"/>
      </rPr>
      <t>según Gaceta Oficial N° 42.097 de fecha29/03/2021</t>
    </r>
    <r>
      <rPr>
        <b/>
        <sz val="12"/>
        <color theme="1"/>
        <rFont val="Calibri"/>
      </rPr>
      <t xml:space="preserve">
Directores Principales:</t>
    </r>
    <r>
      <rPr>
        <sz val="12"/>
        <color theme="1"/>
        <rFont val="Calibri"/>
      </rPr>
      <t xml:space="preserve"> Comisión de contrataciones: Jurídica Daniel Alejandro Cerero, Técnica William Espinel Pastran, Económca - Financiera: Nancalix Yoana Suarez Colmenarez 
</t>
    </r>
    <r>
      <rPr>
        <b/>
        <sz val="12"/>
        <color theme="1"/>
        <rFont val="Calibri"/>
      </rPr>
      <t xml:space="preserve">Directores Suplentes: </t>
    </r>
    <r>
      <rPr>
        <sz val="12"/>
        <color theme="1"/>
        <rFont val="Calibri"/>
      </rPr>
      <t>Jurídica Luz Alejandra Luces Briceño , Técnica Ana Beatriz Jaimes Rosales, Económica-Financiera Edson Efraín Méndez Lozano</t>
    </r>
  </si>
  <si>
    <t xml:space="preserve">
Registro Mercantil Segundo de la Circunscripción Judicial del Distrito Capital, en fecha 10 de mayo de 2012, bajo el N° 11, Tomo 128-A-Sdo</t>
  </si>
  <si>
    <t>Ministerio del Poder Popular para las Relaciones Interiores, Justicia y Paz</t>
  </si>
  <si>
    <t>Gran Misión A toda Vida Venezuela</t>
  </si>
  <si>
    <t>Empresa CORPOSERVICA es denunciada por sus tranbajadores por despidos injustificados (https://comunicacioncontinua.com/empresa-corposervica-s-a-es-denunciada-por-sus-trabajadores-por-despidos-injutificados/)</t>
  </si>
  <si>
    <t xml:space="preserve">Microjuris
https://corposervica.gob.ve/quienes-somos/
https://corposervica.gob.ve/noticia1/
https://vlexvenezuela.com/vid/demandante-guatarasma-corproservica-532796426
La Fuerza Armada venezolana tiene luz propia en la corrupción (https://transparencia.org.ve/wp-content/uploads/2018/06/La-Fuerza-Armada-Venezolana-tiene-luz-propia-en-la-corrupci%C3%B3n.pdf)
https://transparencia.org.ve/wp-content/uploads/2020/10/Los-militares-y-su-rol-en-las-Empresas-Propiedad-del-Estado.pdf
https://transparencia.org.ve/wp-content/uploads/2020/07/III-PODER-MILITAR-CRIMEN-Y-CORRUPCIOON.pdf
http://pymesvenezuela.com/ficha/corporacion-de-servicios-de-vigilancia-y-seguridad-corposervica-sa-180000
</t>
  </si>
  <si>
    <t>Corporación de Servicios del Distrito Capital, S.A.</t>
  </si>
  <si>
    <t>Mantenimiento de infraestructura</t>
  </si>
  <si>
    <t>Planificar y realizar el mantenimiento de la infraestructura y de las redes de servicio del Distrito Capital, utilizando la capacidad técnica de la Corporación y de otros entes públicos</t>
  </si>
  <si>
    <t>Servicios municipales</t>
  </si>
  <si>
    <t>En 1994, el alcalde del municipio Libertador Aristóbulo Isturiz creó la Corporación de Servicios Municipales de la Alcaldia de Libertador. En el año 2004, el Alcalde Mayor Juan Barreto Cipriani,  funda La Corporación de Servicios Metropolitanos, S.A. según Gaceta Oficial del Distrito Metropolitano de Caracas Extraordinaria Nº 0030 del 15/11/2004. Primera Modificación de la denominación: Corporación de Servicios Metropolitanos S.A. según Registro 7mo de  la circunscripción del Distrito Capital y Estado. Miranda, bajo el Nº37 tomo 507-A-VII del 21/04/2005. Con la promulgación de la Ley Orgánica del Distrito Capital, en abril del año2009, se crean las bases para su funcionamiento y organización. Le quitan asi las competencias a la Alcaldía Metropolitana al Gobierno del Distrito Capital. Es así como nace la Corporación de Servicios del Distrito Capital,como empresa pública adscrita a este Órgano de Gobierno Territorial del Ejecutivo Nacional en la Capital de la Estatal, de conformidad con el decreto No. 6.666 de fecha 14/04/2009, publicado en Gaceta Oficial de Venezuela Nº 39.157 del 14/04/2009.</t>
  </si>
  <si>
    <t>Avenida principal de la Yaguara, frente al Metro La Yaguara.  Antímano, Caracas</t>
  </si>
  <si>
    <r>
      <rPr>
        <b/>
        <sz val="12"/>
        <color theme="1"/>
        <rFont val="Calibri"/>
      </rPr>
      <t>Presidente</t>
    </r>
    <r>
      <rPr>
        <sz val="12"/>
        <color theme="1"/>
        <rFont val="Calibri"/>
      </rPr>
      <t>: Fabian Berrio</t>
    </r>
  </si>
  <si>
    <t> Registro 7mo de  la circunscripción del Distrito Capital y Estado Miranda, bajo el Nº 37 tomo 507-A-VII del 21/04/2005.</t>
  </si>
  <si>
    <t>Gran Mision Vivienda Venezuela</t>
  </si>
  <si>
    <r>
      <rPr>
        <sz val="12"/>
        <color rgb="FF000000"/>
        <rFont val="Calibri"/>
      </rPr>
      <t>Microjuris
https://transparencia.org.ve/wp-content/uploads/2016/07/Memoria-2015-GDC.pdf
https://transparencia.org.ve/wp-content/uploads/2018/11/EPE-II-Resumen-ejecutivo-Transparencia-Venezuela.pdf
https://vlexvenezuela.com/vid/danller-ardiles-quintero-corporacion-431894334</t>
    </r>
  </si>
  <si>
    <t>Corporación de Servicios del Estado Venezolana de Servicios Tecnológicos para Equipos de Salud, S.A. (VENSALUD)</t>
  </si>
  <si>
    <t xml:space="preserve">Equipos, instrumentos y materiales médicos </t>
  </si>
  <si>
    <t>El Conglomerado de Empresas Públicas Productoras de Medicamentos, Productos Biológicos e Insumos Médico Quirúrgicos, tiene como objeto lograr la participación e integración de las unidades socioproductivas, y tendrá por objeto garantizar el desarrollo, producción, distribución y comercialización de esos rubros del sector farmacéutico, a nivel nacional e internacional, respondiendo en primer lugar a la accesibilidad de toda la población venezolana a dichos insumos.
Producción, importación, distribución y comercialización de equipos, instrumentos y materiales médicos.  Vensalud se encargará también de los servicios de reparación y mantenimiento tanto del equipamiento que se encuentra actualmente en los centros de salud, como los que esta empresa genere. </t>
  </si>
  <si>
    <t>Equipos, instrumentos, materiales médicos y medicinas y otros insumos médicos  y servicios de mantenimiento</t>
  </si>
  <si>
    <t>El 22 de enero de 2014 el presidente Nicolás Maduro emite el Decreto N° 744, mediante el cual se autoriza la creación de una Empresa del Estado, bajo la forma de Sociedad Anónima, que se denominará Corporación de Servicios del Estado «Venezolana de Servicios Tecnológicos para Equipos de Salud, S.A. VENSALUD, S.A.  Según la Gaceta Oficial N.º 41.032 del 16 de noviembre del 2016, todas las empresas del Estado productoras de medicamentos formarán parte de un Conglomerado que dependerá del Ministerio de Salud. Decreto presidencial N° 2.554 donde se autoriza la constitución de un Conglomerado de Empresas Públicas de Medicamentos, Productos Biológicos e Insumos Médicos Quirúrgicos, agrupadas en la Corporación de Servicios del Estado llamada “Venezolana de Servicios Tecnológicos para Equipos de Salud, S.A (VENSALUD), adscrito al Ministerio del Poder Popular con Competencia en materia de Salud.
El Conglomerado de Empresas Públicas Productoras de Medicamentos, Productos Biológicos e Insumos Médico Quirúrgicos, estará conformado por las siguientes unidades socioproductivas del Estado:  (ESPROMED BIO C.A.), QUIMBIOTEC C.A., Productos Farmacéuticos para el Vivir Viviendo, (PROFARMACOS) C.A., y Compañía Anónima Laboratorios Miranda, C.A. (LAMBRICA), pudiendo ser incorporada cualquier otra unidad de dominio púbico productora de insumos para la salud, por medio de resolución ministerial, manteniendo cada una de ellas su personalidad jurídica y patrimonio propio.
En el decreto de creación de VENSALUD se  transfieren a la Empresa Socialista para la Producción de Medicamentos Biológicos C.A., (ESPROMED BIO C.A.), las instalaciones físicas de la Planta Productora de medicamentos del Servicio de Elaboraciones Farmacéuticas (SEFAR) ubicadas en Las Adjuntas, a los fines de su gestión, administración y operatividad.</t>
  </si>
  <si>
    <t>Empresa operativa.  Conglomerado de empresas </t>
  </si>
  <si>
    <t>Carretera Vieja Los Teques, KM 0 Las Adjuntas Macarao, Caracas Distrito Capital
(+58)212-4339941</t>
  </si>
  <si>
    <t>100000000000  Bs.</t>
  </si>
  <si>
    <t>Registro Mercantil Cuarto de la Circunscripción Judicial del Estado Zulia, en fecha 07 de abril de 2008</t>
  </si>
  <si>
    <t>VENSALUD actuará como empresa holding de todas las empresas estatales fabricantes y distribuidoras de medicamentos, y otros productos para la salud</t>
  </si>
  <si>
    <t>http://vensalud.gob.ve/home/
Agencia Venezolana de Noticias AVN
Microjuris
https://transparencia.org.ve/wp-content/uploads/2021/04/Corrupcio%CC%81n-en-pandemia-la-tragedia-de-Venezuela-mas-alla-de-la-COVID-19-.pdf
Imprenta Nacional</t>
  </si>
  <si>
    <t>Corporación de Servicios Pesqueros y Acuícolas de Venezuela, S.A.</t>
  </si>
  <si>
    <t>Desarrollar la gestión, prestación de servicios, administración, compra, venta, adquisición, importación, exportación de productos pesqueros y acuicolas, asumiendo todos los servicios logísticos como procesamiento, distribución y comercialización.</t>
  </si>
  <si>
    <t>Productos y subproductos pesqueros y acuícolas. Asímismo, se encarga de asumir todos los servicios logísticos, de producción primaria, procesamiento, distribución y comercialización de productos y subproductos pesqueros y acuícolas.</t>
  </si>
  <si>
    <t>A través del decreto Nº 2.326 publicado en Gaceta Oficial Nº 40.907 del 19 de mayo de 2016, fue creada la Corporación de Servicios Pesqueros y Acuícolas de Venezuela S. A.. para desarrollar la gestión, prestación de servicios, administración, compra, venta, adquisición, importación, exportación de productos pesqueros y acuícolas, asumiendo todos los servicios logísticos como procesamiento, distribución y comercialización.</t>
  </si>
  <si>
    <t>Empresa operativa, se desconoce su capacidad de oferta de servicios</t>
  </si>
  <si>
    <t xml:space="preserve">Avenida principal de El Bosque. Torre Credicard.  Urb.  El Bosque.  </t>
  </si>
  <si>
    <t>Ministerio del Poder Popular de Pesca y Acuicultura</t>
  </si>
  <si>
    <t>Trescientos millones de bolívares (300.000.000 Bs.F.)</t>
  </si>
  <si>
    <t>Mediante el Decreto N° 4.217, se nombró al ciudadano Juan Luis Laya Rodríguez, como Presidente de la Corporación de Servicios Pesqueros y Acuícolas de Venezuela, S.A. (CORPESCA), en condición de Encargado, este Decreto fue publicado en la   Gaceta Nº 41.889 del 28 de mayo 2020</t>
  </si>
  <si>
    <t>El ingeniero Juan Luis Laya Rodríguez, es el nuevo ministro del Poder Popular para Pesca y Acuicultura (Minpesca), designado este lunes por el presidente de la República Bolivariana de Venezuela, Nicolás Maduro Moros. El recién estrenado titular del Minpesca, había sido antes Viceministro de Procesamiento y Distribución Pesquera y Acuícola y sustituyó en el cargo a Dante Rivas.</t>
  </si>
  <si>
    <t>Ministerio del Poder Popular para la Pesca y Acuicultura</t>
  </si>
  <si>
    <r>
      <rPr>
        <sz val="12"/>
        <color theme="1"/>
        <rFont val="Calibri"/>
      </rPr>
      <t>Microjuris
http://www.snc.gob.ve/noticias/designado-juan-luis-laya-rodriguez-como-ministro-de-pesca-y-acuicultura</t>
    </r>
    <r>
      <rPr>
        <sz val="12"/>
        <color rgb="FF000000"/>
        <rFont val="Calibri"/>
      </rPr>
      <t xml:space="preserve">
https://transparencia.org.ve/wp-content/uploads/2018/11/EPE-II-Resumen-ejecutivo-Transparencia-Venezuela.pdf
https://transparencia.org.ve/project/epe-ii-estudio-sector-agroalimentario/</t>
    </r>
  </si>
  <si>
    <t>Corporación de Transporte Socialista S.A.</t>
  </si>
  <si>
    <t xml:space="preserve">Coordinar a las empresas y organismos del Estado que estén relacionados con la prestación de los servicios de transporte masivo, con miras a la homologación, normalización e intercooperación en el mantenimiento y la operación de tales servicios, de acuerdo a las políticas y directrices establecidas por el Ministerio del Poder Popular para Transporte Terrestre, y ejecutados por las siguientes empresas y organismos: INSTITUTO DE FERROCARRILES DEL ESTADO (IFE), C.A. METRO DE CARACAS, C.A METRO LOS TEQUES, C.A, METRO DE MARACAIBO, C.A. METRO DE VALENCIA, TROLEBÚS DE MÉRIDA (TROMERCA), SISTEMA DE TRANSPORTE MASIVO DE BARQUISIMETO (TRANSBARCA), SISTEMA INTEGRAL DE TRANSPORTE TERRESTRE (SITTSA), INSUMOS FERROVIARIOS C.A. (INFERCA) y EMPRESAS PARA LA INFRAESTRUCTURA BOLIVARIANA LATINOAMERICANA (FERROLASA), y cualquier otro ente que determine el Ministerio del Poder Popular para Transporte Terrestre.
</t>
  </si>
  <si>
    <t>Coordinación para la prestación de servicios de transporte masivo</t>
  </si>
  <si>
    <t xml:space="preserve">Fue creada mediante el Decreto N° 180, en el cual se autoriza la creación de una Empresa del Estado, bajo la forma de Sociedad Anónima que se denominará Corporación de Transporte Socialista, S.A. Dicha Empresa tendrá personalidad jurídica y patrimonio propio y estará adscrita al Ministerio del Poder Popular para Transporte Terrestre, este Decreto fue publicado en la Gaceta Nº 40.204 del 10 de julio de 2013 </t>
  </si>
  <si>
    <t>Asamblea de Accionistas como órgano superior y una Junta Directiva con un Presidente, un Vicepresidente y siete (7) directores principales</t>
  </si>
  <si>
    <t>Bs. 100.000.000 constituida por 100 acciones nominativas no convertibles al portador de Bs. 1.000.000</t>
  </si>
  <si>
    <t>Turismo</t>
  </si>
  <si>
    <t>Promoción del turismo</t>
  </si>
  <si>
    <t>Corporación de Turismo Insular Miranda, C.A.</t>
  </si>
  <si>
    <t>Los nuevoa amos de Los Roques (https://armando.info/Reportajes/Details/los-nuevos-amos-de-los-roques)</t>
  </si>
  <si>
    <r>
      <rPr>
        <sz val="12"/>
        <color theme="1"/>
        <rFont val="Calibri"/>
      </rPr>
      <t xml:space="preserve">Microjuris
</t>
    </r>
    <r>
      <rPr>
        <sz val="12"/>
        <color rgb="FF000000"/>
        <rFont val="Calibri"/>
      </rPr>
      <t>https://transparencia.org.ve/wp-content/uploads/2016/07/MEMORIA-TIFM-2015-2.pdf</t>
    </r>
  </si>
  <si>
    <t xml:space="preserve">Promoción del turismo </t>
  </si>
  <si>
    <t>Corporación Ecosocialista Ezequiel Zamora, S.A. (CORPOEZ)</t>
  </si>
  <si>
    <t>Agua y desechos sólidos</t>
  </si>
  <si>
    <t>MISIÓN
La Corporación Ecosocialista Ezequiel Zamora, S.A (CORPOEZ), es una Empresa líder en la adquisición, comercialización, exportación de materiales estratégicos, que permitan la industrialización y aprovechamiento de los recursos naturales renovables y no renovables, así como el tratamiento y disposición final de desechos sólidos (eléctricos, electrónico, naval, Aeronáutica, chatarra ferrosa, y no ferrosa, fibra óptica, fibra secundaria, productos maderables y no maderables, y productos de reciclaje de papel y cartón).
VISIÓN
La Corporación Ecosocialista Ezequiel Zamora, S.A (CORPOEZ), es una Empresa que se perfila a impulsar la transformación del sistema económico, en función de la transición al socialismo bolivariano, transcendiendo el modelo rentista petrolero capitalista hacia el modelo económico productivo socialista, basando sus estrategias en el desarrollo de las fuerzas productivas; fundamentando su proceso en el principio de protección del ambiente, garantizando una justa distribución de la riqueza mediante una planificación estratégica que asegure el desarrollo humano integral, realizando la captación de recursos, generando nuevas exportaciones que permitan a la República la diversificación de su economía.</t>
  </si>
  <si>
    <t>Tratamiento y disposición final de corrientes de residuos y desechos,  y aprovechamiento del agua física y químicamente tratada apta para el consumo humano</t>
  </si>
  <si>
    <t xml:space="preserve">La Corporación Ecosocialista Ezequiel Zamora, S.A (CORPOEZ), es una Empresa líder en la adquisición, comercialización, exportación de materiales estratégicos, que permitan la industrialización y aprovechamiento de los recursos naturales renovables y no renovables, así como el tratamiento y disposición final de desechos sólidos (eléctricos, electrónico, naval, Aeronáutica, chatarra ferrosa, y no ferrosa, fibra óptica, fibra secundaria, productos maderables y no maderables, y productos de reciclaje de papel y cartón).
La Corporación Ecosocialista Ezequiel Zamora S.S. (CORPOEZ) fue fundada el 9 de agosto del año 2017, actualmente está adscrita al Ministerio del Poder Popular de Industrias y Producción Nacional. La institución está presidida por la ciudadana Wendy Pinto desde 29 de octubre del 2018, comenzando con esta gestión una nueva etapa dentro de la historia de la corporación. La corporación fue creada para ejecutar estudios y proyectos que permitan la industrialización, comercialización y el aprovechamiento de los recursos renovables (y/o no renovables) , así como la compra, venta, distribución, importación, exportación , prestación de servicios asociados a estas actividades que incluyen actividades relacionadas al tratamiento y recuperación de materiales ferrosos y no ferrosos recolectados para posterior proceso de reciclaje
El  9 de agosto de 2017 mediante Decreto N° 3.022 publicado en la Gaceta Oficial Nº 41.210, se autoriza la creación de una Empresa del Estado, bajo la forma de Sociedad Anónima, que se denominará Corporación Ecosocialista Ezequiel Zamora, S.A. (CORPOEZ), bajo la adscripción y control accionario del MPP para el Ecosocialismo y Aguas.
Posteriormente, el 18 de enero de 2018 se autoriza a la Empresa Corporación Ecosocialista Ezequiel Zamora, S.A. (CORPOEZ), adscrita al Ministerio del Poder Popular para Ecosocialismo y Aguas, para la comercialización nacional y exportación de chatarra ferrosa y no ferrosa, chatarra naval, aeronáutica, eléctrica y electrónica, en cualquier condición. Eso se hace mediante el Decreto Nª 3.247.
El 15 de junio de 2018 mediante el Decreto N° 3.466 publicado en la Gaceta Nº 6.382 se crea el Ministerio del Poder Popular de Atención de las Aguas  se modifica la denominación del Ministerio del Poder Popular para el Ecosocialismo y Aguas por la de Ministerio del Poder Popular para el Ecosocialismo, y se crea el Ministerio del Poder Popular de Atención de las Aguas y se adscriben al Ministerio del Poder Popular de Atención de las Aguas entre otros entes a la  Corporación Ecosocialista Ezequiel Zamora (CORPOEZ)
Mediante el  Decreto No. 3.781  se ordena la fusión por absorción de la Empresa de Producción Social Recuperadora de Materias Primas, C.A., (REMAPCA), constituida como Sociedad Mercantil, con la Corporación Ecosocialista Ezequiel Zamora, S.A., (CORPOEZ), constituida como Sociedad Mercantil, la cual se encuentra domiciliada en Caracas, inscrita ante el Registro Mercantil Segundo del Distrito Capital en fecha 15/08/2017, bajo el Nº 21, Tomo 196º-SDO. Publicado en la Gaceta Nº 41.598 del 14de marzo de 2019 </t>
  </si>
  <si>
    <t>Edif. Sede Hidrocapital, Av. Ppal. de Maripérez, Municipio Libertador, Dtto. Capital</t>
  </si>
  <si>
    <t>N° 3.022</t>
  </si>
  <si>
    <t>Junta Directiva
1 Presidente
1 Vicepresidente
5 Directores principales 
5 Directores suplentes</t>
  </si>
  <si>
    <r>
      <rPr>
        <b/>
        <sz val="12"/>
        <color rgb="FF000000"/>
        <rFont val="Calibri"/>
      </rPr>
      <t xml:space="preserve">Presidente </t>
    </r>
    <r>
      <rPr>
        <sz val="12"/>
        <color rgb="FF000000"/>
        <rFont val="Calibri"/>
      </rPr>
      <t xml:space="preserve">según Decreto N° 4.453 de fecha 11/3/2021 en Gaceta Oficial N° 42.085 de la misma fecha: General de División Carlos Ramón Enrique Caravallo Guevara </t>
    </r>
    <r>
      <rPr>
        <b/>
        <sz val="12"/>
        <color rgb="FF000000"/>
        <rFont val="Calibri"/>
      </rPr>
      <t xml:space="preserve">               </t>
    </r>
  </si>
  <si>
    <t>El general de división Carlos Ramón Enrique Carvallo Guevara es el Subdirector de la Dirección General de Contrainteligencia Militar. Carvallo Guevara estuvo varios años en la Región de DGCIM en Los Andes y venía ocupando la Inspectoría General de la DGCIM y además forma parte de la cúpula de la alta oficialidad de la Guardia Nacional y del Ejército Bolivariano</t>
  </si>
  <si>
    <t xml:space="preserve">Microjuris
http://www.minea.gob.ve/2018/01/18/minea-lanzo-oficialmente-la-corporacion-ecosocialista-ezequiel-zamora/
http://www.corpoez.gob.ve/
https://www.infobae.com/america/venezuela/2020/08/24/quienes-son-y-que-cargos-ocupan-los-jefes-de-las-regiones-y-zonas-de-la-direccion-de-contrainteligencia-de-venezuela/
https://transparencia.org.ve/project/epe-ii-estudios-sector-agua/
https://transparencia.org.ve/project/epe-ii-estudio-sector-basura/
La Fuerza Armada venezolana tiene luz propia en la corrupción (https://transparencia.org.ve/wp-content/uploads/2018/06/La-Fuerza-Armada-Venezolana-tiene-luz-propia-en-la-corrupci%C3%B3n.pdf)
https://transparencia.org.ve/wp-content/uploads/2020/10/Los-militares-y-su-rol-en-las-Empresas-Propiedad-del-Estado.pdf
https://transparencia.org.ve/wp-content/uploads/2020/07/III-PODER-MILITAR-CRIMEN-Y-CORRUPCIOON.pdf
</t>
  </si>
  <si>
    <t>Corporación Eléctrica Nacional, S.A. (CORPOELEC)</t>
  </si>
  <si>
    <t xml:space="preserve">Es la empresa estatal encargada de generar, transportar, distribuir y comercializar la energía eléctrica en el territorio nacional   </t>
  </si>
  <si>
    <t>El 2 de mayo de 2007,  el presidente Hugo Chávez dicta el  Decreto con rango, valor y fuerza Ley Orgánica de Reorganización del Sector Eléctrico que crea la sociedad anónima Corporación Eléctrica Nacional S.A. adscrita al Ministerio del Poder Popular para la Energía y Petróleo.  Se adscriben a la nueva corporación todas las empresas estatales de electricidad, y todas las empresas privadas adquiridas y expropiadas. El  21 de octubre de 2009 el gobierno creó el el Ministerio de Energía Eléctrica, separando así estas funciones del Ministerio de Energía y Petróleo. El 23 de agosto de 2010 se publica en Gaceta Oficial el decreto  5.330 que reforma parcialmente la Ley Orgánica de Reorganización del Sector Eléctrico.  Adscribe Corpoelec como ente adscrito al Ministerio Energía Eléctrica, y posterga la fusión de las empresas eléctricas en una sola, Corpoelec.
Patrimonio de BS 402.496.191,20 al 31/12/2021</t>
  </si>
  <si>
    <t>Sede Principal Av. Vollmer, entre Av. Alameda y Av. Caracas, Torre MPPE, Nivel PA, San Bernardino, Caracas</t>
  </si>
  <si>
    <t>Junta Directiva:  Un Presidente (a), Un  Vicepresidente (a), Siete Directores Principales con sus respectivos Suplentes y un  Secretario (a)</t>
  </si>
  <si>
    <t xml:space="preserve">1.000 acciones nominativas </t>
  </si>
  <si>
    <t>El 75% de la Estatal Bolivariana de Venezuela a través del Ministerio del Poder Popular para la Energía y Petróleo y el 25% restante a PDVSA.</t>
  </si>
  <si>
    <t>Registro Mercantil Segundo de la Circunscripción Judicial del Distrito Capital y del estado Bolivariano de Miranda bajo el N° 69, Tomo 216-A-Sgdo</t>
  </si>
  <si>
    <t>Ministerio del Poder Popular para la Electricidad</t>
  </si>
  <si>
    <t>Empresa Mixta Socialista Leguminosa del Alba del estado Portuguesa</t>
  </si>
  <si>
    <t>Corporación Especial para el Desarrollo Integral del Estado Amazonas, S.A. (CORPOAMAZONAS)</t>
  </si>
  <si>
    <t xml:space="preserve">Formular y ejecutar proyectos y programas para el desarrollo del estado Amazonas.  </t>
  </si>
  <si>
    <t>Servicios,  obras públicas y programas sociales y económicos </t>
  </si>
  <si>
    <t xml:space="preserve">El gobierno crea la Corporación Especial para el Desarrollo Integral del Estado Amazonas, como un mecanismo paralelo a la gobernacion del estado, en ese momento, en poder de un gobernador opositor.  </t>
  </si>
  <si>
    <t>Instalaciones del comando del pueblo, ubicado en la Av. Perimetral en Puerto Ayacucho, frente al Circuito Judicial Penal del Estado.</t>
  </si>
  <si>
    <t>Presidente: Deigar Hualín García Urdaneta, designada mediante Decreto No. 1.976 publicado en la Gaceta No. 6.195 del 4 de septiembre de 2015</t>
  </si>
  <si>
    <t>Participa en todas las misiones</t>
  </si>
  <si>
    <r>
      <rPr>
        <sz val="12"/>
        <color theme="1"/>
        <rFont val="Calibri"/>
      </rPr>
      <t xml:space="preserve">Microjuris
</t>
    </r>
    <r>
      <rPr>
        <sz val="12"/>
        <color rgb="FF000000"/>
        <rFont val="Calibri"/>
      </rPr>
      <t>https://transparencia.org.ve/wp-content/uploads/2016/07/planificacion-memoria.pdf</t>
    </r>
  </si>
  <si>
    <t>Corporación Ganadera Bravos de Apure, S.A.</t>
  </si>
  <si>
    <t>Producir y comercializar productos cárnicos</t>
  </si>
  <si>
    <t xml:space="preserve">Ganaderia </t>
  </si>
  <si>
    <t>Empresa creada tras la expropiación del Hato El Cedral –de 53 mil hectáreas-, en el estado Apure.  Este hato fue expropiado en el año 2008.
El presidente Nicolás Maduro, autorizó la creación de la empresa Corporación Ganadera Bravos de Apure, cuyo objetivo será el desarrollo de los sistemas de producción para el mejoramiento y la eficiencia del sector ganadero. La decisión está contenida en el decreto 1.082, publicado en la Gaceta Oficial 40.446, de fecha 3 de julio de 2014. 
Posteriormente, en Decreto No. 2.359 del 23 de Junio de 2016, se adscribe a la Corporación de Desarrollo Agrícola, S.A. (CODEAGRO), a su vez adscrita al Ministerio del Poder Populara para la Agricultura Productiva y Tierras.
El gerente general de la empresa, Tulio Aguilera, declaró que la organización contaba con cuatro macro proyectos en desarrollo relacionados con la producción de leche, ganado y producción agroecológica. Años después, reportes del Ministerio del Poder Popular para la Agricultura Productiva y Tierras, señalaron problemas de falta de insumos, repuestos y accesorios, así como insuficiencia presupuestaria para su adquisición. Los recursos financieros disponibles no permitieron el acceso a la cantidad necesaria de productos agrícolas y pecuarios.</t>
  </si>
  <si>
    <t>Empresa operativa con la responsabilidad de gestionar 10 hatos</t>
  </si>
  <si>
    <t>Achaguas, carretera Biruaca-Achaguas</t>
  </si>
  <si>
    <t>Achaguas</t>
  </si>
  <si>
    <t>Ministerio del Poder Popular para la Agricultura Productiva y Tierras
Instituto Nacional de Desarrollo Rural (INDER) 
Corporación de Desarrollo Agrícola, S.A. (CODEAGRO) </t>
  </si>
  <si>
    <r>
      <rPr>
        <sz val="12"/>
        <color theme="1"/>
        <rFont val="Calibri"/>
      </rPr>
      <t xml:space="preserve">Microjuris
www.mat.gob.ve
https://poderopediave.org/organizacion/empresa-socialista-ganadera-bravos-de-apure/
https://transparencia.org.ve/wp-content/uploads/2018/11/EPE-II-Resumen-ejecutivo-Transparencia-Venezuela.pdf
</t>
    </r>
    <r>
      <rPr>
        <sz val="12"/>
        <color rgb="FF000000"/>
        <rFont val="Calibri"/>
      </rPr>
      <t>https://transparencia.org.ve/project/epe-ii-estudio-sector-agroalimentario/</t>
    </r>
  </si>
  <si>
    <t>Corporación Gas Drácula, C.A.</t>
  </si>
  <si>
    <t>Recolección, procesamiento, industrialización, transporte, distribución, comercialización, almacenamiento, envasado y utilización del gas natural no asociado, como el gas que se produce asociado con el petróleo u otros fósiles.</t>
  </si>
  <si>
    <t>Calle 99 Páez, Valencia 2001, Carabobo</t>
  </si>
  <si>
    <t>10.000.000        veinte mil acciones de Bs.S 500</t>
  </si>
  <si>
    <t>Presidente: José Pérez Zambrano; vicepresidente; Saturno Colina; directora: María Rass Nogales; director: Manuel Agudo; directora: Maris Colina;  directora: Yulismar Castillo.</t>
  </si>
  <si>
    <t>REGISTRO DE COMERCIO BAJO EL NÚMERO 57, TOMO 88-A DE FECHA 15/07/19</t>
  </si>
  <si>
    <t>Gobernación de Carabobo
Secretaría de Infraestructura del ejecutivo del estado Carabobo</t>
  </si>
  <si>
    <t>Irregularidades en la venta de activos de la empresa (venta con sobreprecios, colusión)  (https://cronica.uno/contraloria-de-carabobo-investiga-a-gasdracula-por-irregularidades/)</t>
  </si>
  <si>
    <t>https://www.vtv.gob.ve/tag/corporacion-gas-dracula/</t>
  </si>
  <si>
    <t>Corporación Industrial para la Energía Eléctrica , S.A. (Corpoelec Industrial)</t>
  </si>
  <si>
    <t>Corpoelec Industrial tiene como objetivo promover la producción y fabricar equipos y materiales que requiere la industria eléctrica en sus distintas fases:  generación, transmisión,  distribución de electricidad  y el alumbrado público </t>
  </si>
  <si>
    <t>Luminarias, transformadores, conductores, torres, herrajes</t>
  </si>
  <si>
    <t>El gobierno nacional  el 13 de agosto de 2013 autorizó oficialmente la creación de la Corporación Industrial para la Energía Eléctrica (CIEE), según Gaceta Oficial número 40.227 de fecha 13 de agosto del 2013 y bajo el Decreto Nro. 321.  Se crea una sociedad anónima  Corporación Industrial para la Energía Eléctrica, S.A, empresa matriz, titular, propietaria y representante de las acciones de las empresas del Estado que producen o produciran bienes y equipos para la industria eléctrica. La primera empresa que fue transferida a la nueva empresa esta CABELUM, empresa filial de CVG.</t>
  </si>
  <si>
    <t>Corpoelec industrial es una empresa holding, adscrita a Corpoelec,  de la cual dependen empresas de propiedad estatal o mixta. </t>
  </si>
  <si>
    <t xml:space="preserve">101.000 acciones nominativas. </t>
  </si>
  <si>
    <t>Registro Mercantil segundo de la Circunscripción Judicial del Distrito Capital y estado Miranda en fecha 26/08/2013, cuya última modificación estatutaria fue aprobada por la Asamblea General Extraordinaria de fecha 07/03/2017, la cual quedó inscrita ante el mismo Registro Mercantil, en fecha 22/03/2017, bajo Nª 17, Tomo 71-A</t>
  </si>
  <si>
    <t xml:space="preserve">Cabelum,  Metrocontadores del Alba, Fabrica de luminarias públicas y otras </t>
  </si>
  <si>
    <t>Ha habido denuncias sindicales, sobre la lentitud del desarrollo de las empresas filiales
Los trabajadores de CORPOELEC no tenemos nada que celebrar este 1ero de mayo, señaló Reinaldo Diaz (https://www.aporrea.org/trabajadores/n324418.html)
Corpoelec carga a los usuarios el costo de los transformadores (http://www.el-nacional.com/noticias/sociedad/corpoelec-carga-los-usuarios-costo-los-transformadores_232026)
Sebin detiene a dirigente sindical de Corpoelec que denunciaba colapso técnico de la empresa (https://www.aporrea.org/trabajadores/n321026.html)
Casos de Estudio Sector Eléctrico (https://transparencia.org.ve/wp-content/uploads/2018/11/CASOS-sector-el%C3%A9ctrico.pdf)</t>
  </si>
  <si>
    <t>https://pandectasdigital.blogspot.com/2020/11/resolucion-mediante-la-cual-se-nombra_9.html
corpoelecindustrial.gob.ve
https://chavismoinc.com/backend/agentes/624?lang=
https://transparencia.org.ve/project/epe-ii-estudio-sector-electrico/
La Fuerza Armada venezolana tiene luz propia en la corrupción (https://transparencia.org.ve/wp-content/uploads/2018/06/La-Fuerza-Armada-Venezolana-tiene-luz-propia-en-la-corrupci%C3%B3n.pdf)
https://transparencia.org.ve/wp-content/uploads/2020/10/Los-militares-y-su-rol-en-las-Empresas-Propiedad-del-Estado.pdf
https://transparencia.org.ve/wp-content/uploads/2020/07/III-PODER-MILITAR-CRIMEN-Y-CORRUPCIOON.pdf
https://www.aporrea.org/regionales/a223511.html</t>
  </si>
  <si>
    <t>Corporación Metalmecánica y de Servicio Mixto (AGROMETALVEN, C.A.)</t>
  </si>
  <si>
    <t>Fabricar y desarrollar proyectos agro productivos</t>
  </si>
  <si>
    <t>Proyectos agro productivos, administración, contratación, prestación de servicios industriales, logística, comercialización y distribución de productos destinados al sector agrícola y pecuaria</t>
  </si>
  <si>
    <t>Empresa mixta dedicada a la fabricación, desarrollo de proyectos agro productivos, administración, contratación, prestación de servicios industriales, logística, comercialización y distribución de productos destinados al sector agrícola y pecuaria</t>
  </si>
  <si>
    <t>Av. Soco, La Victoria 2121, Aragua</t>
  </si>
  <si>
    <t>José Féliz Ribas</t>
  </si>
  <si>
    <t>Mediante la resolución N° DM/024/2020  se designó al ciudadano Pedro Emilio Guerra Castellano, como Presidente de la Corporación Metalmecánica y de Servicio Mixto (AGROMETALVEN, C.A.), del Ministerio del Poder Popular para la Agricultura Productiva y Tierras, publicada en la Gaceta Nº 42.051 del 20 de enero de 2021</t>
  </si>
  <si>
    <t>Corporación Metrobús Venezuela,
C.A.</t>
  </si>
  <si>
    <t>Realizar actividades y operaciones comerciales para la prestación de los servicios integrados de transporte público urbano, suburbano e interurbano a nivel nacional y sus actividades conexas, asÌ como la prestación de servicios de mantenimiento a vehículos y unidades de transporte público y la comercialización de partes, piezas, accesorios y productos consumibles para vehÌculos y unidades de transporte. Del mismo modo podrá realizar los actos de comercio lícitos necesarios para el desarrollo de su objeto.</t>
  </si>
  <si>
    <t xml:space="preserve">Servicios integrados de transporte público, mantenimiento y comercialización de partes para las unidades de transporte </t>
  </si>
  <si>
    <t>Esta empresa e crea mediante el Decreto N° 5.088 de la Presidencia de la República de fecha 4 de febrero de 2025 y publicado en la Gaceta Oficial No. 43.061 de la misma fecha, mediante el cual se autoriza bajo la forma de Compañía Anónima, la cual estará adscrita al Ministerio del Poder Popular para el Transporte.</t>
  </si>
  <si>
    <t>Av. Francisco de Miranda, Torre MPPT, Municipio Chacao, Estado Miranda, Caracas</t>
  </si>
  <si>
    <t>Imprenta Nacional</t>
  </si>
  <si>
    <t>Corporación Nacional de Alimentación Escolar, S.A. (CNAE)</t>
  </si>
  <si>
    <t>Misión
Contribuir al ingreso, permanencia, prosecución y al rendimiento escolar, a través del mejoramiento de las condiciones nutricionales de los niños, niñas y jóvenes atendidos en el Subsistema Educativo, mediante el suministro de una balanceada y apropiada ingesta alimentaria.
Visión
Lograr la cobertura total de la población estudiantil del subsistema de educación básica atendida por el Ministerio del Poder Popular para la Educación (MPPE), a través de la producción, distribución y procesamiento de alimentos que garantice una alimentación sana, sabrosa, segura, soberana y suficiente.
Objetivo
Diseño, formulación, administración, ejecución, evaluación y seguimiento de planes para la producción, adquisición, distribución, transporte, almacenamiento, procesamiento, transformación y colocación de alimentos, destinados a las instituciones oficiales del subsistema de educación básica, así como coordinar, supervisar y controlar las actividades destinadas a garantizar la alimentación y nutrición de los niños, niñas y jóvenes de dicho subsistema.</t>
  </si>
  <si>
    <t xml:space="preserve">Provee de insumos necesario para la elaboración y procesamiento de las comidas que se le ofrecen a diario a los estudiantes. Posee planes integrales que van desde la producción agrícola escolar, hasta la comercialización de alimentos y servicios. </t>
  </si>
  <si>
    <t>Esta empresa fue creada por el gobierno del presidente Nicolás Maduro el 11 de noviembre 2014 oficializó la creación de la Corporación Nacional de Alimentación Escolar (CNAE, S.A), que funcionará en Caracas como una empresa del Estado adscrita al Ministerio del Poder Popular para la Educación, en sustitución del Programa de Alimentación Escolar (PAE).   La medida fue publicada en la Gaceta Oficial 40.538 y se autorizó su creación mediante el decreto Nº 1.387. La duración de dicha empresa será de (50) años, contados a partir de la fecha de protocolización del Acta Constitutiva y Estatutos Sociales y su capital social es de Ocho Mil Ochocientos Cincuenta y Nueve Millones Quinientos Ochenta y Seis Mil Seiscientos Cincuenta y Tres Bolívares (Bs. 8.859.586.653).
Encargada del fortalecimiento del Sistema de Alimentación Escolar, como política del Sistema Educativo Nacional, impulsando la formación y el desarrollo de los cocineros y cocineras de la Patria encargados del procesamiento de los alimentos en el Programa de Alimentación Escolar (PAE). Para continuar construyendo el Socialismo Bolivariano del siglo XXI en Venezuela y contribuir con el mejoramiento de las condiciones nutricionales de la población escolar del subsistema de educación básica.</t>
  </si>
  <si>
    <t>Esquina de Salas a Caja de Agua, Parroquia Altagracia, Dtto. Capital, Caracas 
Edif. Sede del Ministerio del Poder Popular para la Educación, piso 16.</t>
  </si>
  <si>
    <t>Ministerio del Poder Popular para la Educación</t>
  </si>
  <si>
    <t xml:space="preserve"> Junta Directiva, integrada por un Presidente, y por cinco Directores Principales, con sus respectivos suplentes, designados por el Ministro del Poder Popular para la Educación. </t>
  </si>
  <si>
    <t>Capital social de creación de CNAE fue de Bs. 8.859.586.653. El capital será íntegramente suscrito y pagado por la Estatal Bolivariana de Venezuela, por órgano del Ministerio del Poder Popular para la Educación.</t>
  </si>
  <si>
    <t>William Rafael Gil Calderón fue electo diputado suplente en la Asamblea Nacional del 2020 por el estado Lara por el PSUV.  En el año 2010 fue Director General de Participación Estudiantil del Ministerio del Poder Popular para la Educación Universitaria y el 2013 fue miembro suplente de la Junta Directiva de la Fundación Misión Sucre del mismo ministerio. en el año 2024 fue designado Viceministro de Instalaciones y Logística y Presidente Elejutivo de la Fundación de Edificaciones y Dotaciones Educativas (FEDE) y Director principall del Consejo Directivo de la Fundación Bolivariana de Informática y Telemática (FUNDABIT)del Ministerio del Poder Popular para la Educación, y en el 2025 es designado miempor principal de la Junta Directiva de la Corporación Nacional de Alimentación Escolar, S.A. (CNAE S.A) adscrita al mismo ministerio.</t>
  </si>
  <si>
    <t>Su capital social estará dividido en 8.859.586.653 acciones no convertibles al portador cuyo valor nominal es de un Bolívar cada una. </t>
  </si>
  <si>
    <t>Programas de alimentación escolar</t>
  </si>
  <si>
    <t>Denuncian corrupción en el Programa de Alimentación Escolar ante la CIDH (http://runrun.es/nacional/329592/denuncian-corrupcion-en-el-programa-de-alimentacion-escolar-ante-la-cidh.html)
¿Por qué ocurren despidos injustificados de trabajadores que contravienen el Decreto Presidencial de inamovilidad laboral? (https://www.aporrea.org/actualidad/a220844.html)
Cocineros y cocineras de escuelas víctimas de despidos injustificados por parte del CNAE (https://www.aporrea.org/actualidad/a220918.html)
A LAS MADRES DE LA PATRIA NO LES RENOVARÁN CONTRATO (https://www.elcorreodelorinoco.com/a-las-madres-de-la-patria-no-les-renovaran-contrato/)
Esta es la empresa estatal que distribuye harina llena de gorgojos en las escuelas (https://elcooperante.com/esta-es-la-empresa-estatal-que-distribuye-harina-llena-de-gorgojos-en-las-escuelas/)
Las autoescuelas organizan una manifestación contra CNAE al grito de «corruptos no» (https://okdiario.com/espana/autoescuelas-organizan-manifestacion-cnae-grito-corruptos-no-829703)
Programa Alimentario Escolar plagado de irregularidades (https://transparencia.org.ve/project/programa-alimentario-escolar-plagado-de-irregularidades/)
Denuncian corrupción en el programa de alimentación escolar ante la CIDH (https://runrun.es/nacional/329592/denuncian-corrupcion-en-el-programa-de-alimentacion-escolar-ante-la-cidh/)
Investigación revela que 74% de las empresas públicas tiene denuncias por corrupción (https://talcualdigital.com/investigacion-revela-que-74-de-las-empresas-publicas-tiene-denuncias-por-corrupcion/)</t>
  </si>
  <si>
    <t xml:space="preserve">http://cnae.me.gob.ve/
http://www.el-nacional.com/economia/Gobierno-Corporacion-Nacional-Alimentacion-Escolar_0_518348178.html
http://www.avn.info.ve/contenido/corporación-nacional-para-alimentación-escolar-optimizará-pae-carabobo ,
 http://www.eluniversal.com/nacional-y-politica/141114/crean-la-corporacion-nacional-de-alimentacion-escolar,
 http://www.aporrea.org/actualidad/a220844.html 
https://elcooperante.com/esta-es-la-empresa-estatal-que-distribuye-harina-llena-de-gorgojos-en-las-escuelas/
https://transparencia.org.ve/project/epe-ii-estudio-sector-agroalimentario/
La Fuerza Armada venezolana tiene luz propia en la corrupción (https://transparencia.org.ve/wp-content/uploads/2018/06/La-Fuerza-Armada-Venezolana-tiene-luz-propia-en-la-corrupci%C3%B3n.pdf)
https://transparencia.org.ve/wp-content/uploads/2020/10/Los-militares-y-su-rol-en-las-Empresas-Propiedad-del-Estado.pdf
https://transparencia.org.ve/wp-content/uploads/2020/07/III-PODER-MILITAR-CRIMEN-Y-CORRUPCIOON.pdf
</t>
  </si>
  <si>
    <t>Corporación Nacional de Aluminio, S.A. (CORPOALUM)</t>
  </si>
  <si>
    <t>Regular y controlar las empresas del sector del aluminio adscritas a ella</t>
  </si>
  <si>
    <t>El 21 de octubre de 2009 se constiuye una empresa del Estado denominada "Corporación Nacional del Aluminio. S.A.", según lo establecido en el Decreto N° 6.988 de fecha 20 de octubre de 2009, publicado en la Gaceta Oficial N° 39.289 , reimpreso por error material en la Gaceta Oficial N° 39.314 de fecha 25 de noviembre de 2009.
Estuvo adscrita al Ministerio del Poder Popular para Industrias Básicas, Estratégicas y Socialista.
En el Decreto extraordinario N° 6.382 del 15 de junio de 2018 se modifica la denominación del Ministerio del Poder Popular para Industrias Básicas, Estratégicas y Socialistas, por la de Ministerio del Poder Popular de Industrias y Producción Nacional, esta empresa aparece adscrita al Ministerio del Poder Popular de Industrias y Producción Nacional .</t>
  </si>
  <si>
    <t>Empresa operativa, agrupa a varias empresas. Entre las empresas agrupadas en la corporación están Alcasa, Venalum, Cabelum, Alunasa, Alucasa, Carbonos del Orinoco, Bauxilium y Serlaca</t>
  </si>
  <si>
    <t>Av. Fuerzas Armadas, Galpón Corpoalum, Zona Industrial Matanzas, Ciudad Guayana</t>
  </si>
  <si>
    <t>39.289 y 39.314</t>
  </si>
  <si>
    <t>Presidenta: Mayerlin Zulay Romero Mendoza, según Resolución Nº DM/024-2017 publicada en la  Gaceta Nº 41.229  del  5 de septiembre de 2017</t>
  </si>
  <si>
    <t>Mayerlin Zulay Romero Mendoza a nivel político ha tenido las siguientes funciones: fue comisionada de Comunicación y Propaganda del Equipo Estadal de la Juventud del Partido Socialista de Venezuela,  para el Estado Bolívar y de la Juventud Trabajadora;  Enlace Estadal por la Vicepresidencia de Formación del PSUV para el Estado Bolívar;  Responsable de la secretaría del Comando de Campaña del Municipio Caroní en la candidatura de Héctor Rodríguez a la Asamblea Nacional; Delegada por el PSUV para el encuentro bilateral bipartidista en la República Popular China- Beijing 2013.
A nivel profesional, se ha desempeñado como: Gerente de Desarrollo Endógeno y Social de Ferrominera Orinoco; Coordinadora de La Oficina Parlamentaria del Consejo Legislativo- Municipio Caroní; Asistente del Despacho de la Presidencia de la AN- Gestión: Diosdado Cabello Rondón; Directora General de Seguimiento y Evaluación de Políticas Públicas del Ministerio de Comunicación e Información;  Responsable de la Secretaría del Estado Mayor de la Comunicación de Venezuela; Integrante del Equipo de Producción del Programa Con El Mazo Dando</t>
  </si>
  <si>
    <t>"El adiós de CVG Alcasa": Denuncian desmantelamiento de la alumínica (https://www.caraotadigital.net/nacionales/el-adios-de-cvg-alcasa-denuncian-desmantelamiento-de-la-aluminica-fotos)</t>
  </si>
  <si>
    <r>
      <rPr>
        <sz val="12"/>
        <color theme="1"/>
        <rFont val="Calibri"/>
      </rPr>
      <t>Microjuris</t>
    </r>
    <r>
      <rPr>
        <sz val="12"/>
        <color rgb="FF000000"/>
        <rFont val="Calibri"/>
      </rPr>
      <t xml:space="preserve">
https://transparencia.org.ve/wp-content/uploads/2016/07/MEMORIA-2015-MPPI.pdf 
https://transparencia.org.ve/wp-content/uploads/2018/11/EPE-II-Sector-Metalurgia.pdf</t>
    </r>
  </si>
  <si>
    <t>Corporación Nacional de Insumos para la Salud, S.A. (CONSALUD)</t>
  </si>
  <si>
    <t>Insumos y materiales para la salud</t>
  </si>
  <si>
    <t>Compra, venta, importación, exportación, almacenamiento, promoción, distribución y procura en general de todos los insumos y materiales relacionados con la salud.  Empresa holding responsable de todas las empresas estatales con participación del Estado.</t>
  </si>
  <si>
    <t>Productos e insumos médicos para consumo humano</t>
  </si>
  <si>
    <t xml:space="preserve">El 25 de febrero de 2014, el gobierno de Nicolás Maduro autorizó oficialmente la creación de la Corporación Nacional para la Salud CONSALUD,  S. A.  Este organismo adscrito a Min. Salud tiene como objeto compra, venta, importación, exportación, almacenamiento, promoción, distribución y procura en general de todos los insumos y materiales relacionados con la salud. Llama la atención que en su conformación el capital en un 51% corresponde al Min. Salud, 24% al min. del Trabajo y 25% al Min. Defensa.  Todas las empresas estatales que producen insumos y materiales para la salud dependen de este organismo. 
</t>
  </si>
  <si>
    <t xml:space="preserve">Avenda Baralt, edificio Sur Centro Simón Bolívar, piso 5. </t>
  </si>
  <si>
    <t>51% Min. Salud, 24% Min. Trabajo y 25% Min. Defensa</t>
  </si>
  <si>
    <t>CONSALUD es la empresa holding de un conjunto de empresas estatales y mixtas</t>
  </si>
  <si>
    <t>Misión Abastecimiento Soberano</t>
  </si>
  <si>
    <t>Transparencia Venezuela retrata el impacto del patrón de gran corrupción en el sistema sanitario venezolano (https://transparencia.org.ve/transparencia-venezuela-retrata-el-impacto-del-patron-de-gran-corrupcion-en-el-sistema-sanitario-venezolano/)
Informe conjunto del estado de salud nacional (https://transparencia.org.ve/wp-content/uploads/2018/08/Informe-conjunto-del-estado-de-salud-nacional.pdf)</t>
  </si>
  <si>
    <t>Microjuris
mppsalud.gob.ve
https://transparencia.org.ve/transparencia-venezuela-retrata-el-impacto-del-patron-de-gran-corrupcion-en-el-sistema-sanitario-venezolano/
http://www.debatesiesa.com/la-discontinuidad-administrativa-atenta-contra-la-salud-del-venezolano/
https://transparencia.org.ve/wp-content/uploads/2018/08/Informe-conjunto-del-estado-de-salud-nacional.pdf
Imprenta Nacional</t>
  </si>
  <si>
    <t>Corporación Nacional de Logística y Transporte de Carga S.A. (Corpologística)</t>
  </si>
  <si>
    <t>Transporte terrestre, acuático y aéreo</t>
  </si>
  <si>
    <t>Transporte de mercancía por vía terrestre, marítima y aérea.</t>
  </si>
  <si>
    <t>En julio de 2020 se constituye el Comité de Licitaciones para la Enajenación de Bienes Públicos de la Corporación Nacional de Logística y Transporte de Carga, S.A., según GO. 41.928</t>
  </si>
  <si>
    <t>Av. Francisco Miranda, Torre del Ministerio del Poder Popular para el Transporte Terrestre, piso 11</t>
  </si>
  <si>
    <t>Un (1) Presidente designado por el presidente de la Estatal Bolivariana de Venezuela, un (1) representante designado por el Ministerio del Poder Popular con Competencia en Transporte Terrestre,  un (1) representante designado por el Ministerio del Poder Popular con competencia en Transporte Acuático y Aéreo,  un (1) representante designado por el Ministerio del Poder Popular con competencia en Alimentación,  un (1) representante designado por el Ministerio del Poder Popular con competencia en Agricultura y tierras,  un (1) representante designado por el Ministerio del Poder Popular con competencia en Defensa,  un (1) representante designado por el Ministerio del Poder Popular con competencia en Industrias,  un (1) representante designado por el Ministerio del Poder Popular con competencia en Comercio y  un (1) representante designado por el Servicio Nacional Integrado de Administración Aduanera y Tributaria (SENIAT), cada uno con sus respectivos suplentes</t>
  </si>
  <si>
    <r>
      <rPr>
        <b/>
        <sz val="12"/>
        <color theme="1"/>
        <rFont val="Calibri"/>
      </rPr>
      <t>Presidente:</t>
    </r>
    <r>
      <rPr>
        <sz val="12"/>
        <color theme="1"/>
        <rFont val="Calibri"/>
      </rPr>
      <t xml:space="preserve"> General de División Julio Morales Prieto.</t>
    </r>
  </si>
  <si>
    <t>Fue presidente de la Compañía Anónima Venezolana de Industrias Militares, Cavim, y tuvo el cargo hasta 2013, cuando fue ascendido a general de Brigada por el presidente Nicolás Maduro. Antes fue director de la Dirección de Armas y Explosivos del Ministerio de la Defensa y en 2011 formó parte de la Comisión Presidencial para el control de armas, municiones y el desarme. Sus vínculos directos con el Gobierno Nacional lo incluyen en la lista del senador norteamericano Marco Rubio, que pidió sanciones para Morales y otros funcionarios venezolanos por, entre otras cosas, los ataques a la sociedad civil a partir del 12 de febrero de 2014.</t>
  </si>
  <si>
    <t>100 acciones de Bs. 1.000.000 c/u
100% estatal</t>
  </si>
  <si>
    <t>SEBASTIANA BARRÁEZ: Al desnudo la zona roja minera (http://www.reportero24.com/2016/03/19/sebastiana-barraez-al-desnudo-la-zona-roja-minera/)
Protestas en Vzla: Se denuncia la autoría de paramilitares en por lo menos 15 casos de asesinatos (https://provea.org/paramilitarismo/protestas-en-vzla-se-denuncia-la-autoria-de-paramilitares-en-por-lo-menos-15-casos-de-asesinatos/)
FOTOS+VIDEO GNB impide a Daniel Antequera denunciar ecocidio del Valle del Turbio #5Oct (https://www.elimpulso.com/2017/10/05/fotosvideo-gnb-impide-daniel-antequera-denunciar-ecocidio-del-valle-del-turbio-5oct/)</t>
  </si>
  <si>
    <t xml:space="preserve">Gaceta 40.379: Crean la Corporación Nacional de Logística y Transporte de Carga (https://www.finanzasdigital.com/2014/03/gaceta-40-379-crean-la-corporacion-nacional-de-logistica-y-transporte-de-carga/)
http://www.mppt.gob.ve/2014/corpologistica-inicia-sus-operaciones-con-importantes-beneficios-para-los-transportistas/
https://transparencia.org.ve/wp-content/uploads/2016/07/MEMORIA-2014-4.pdf
https://transparencia.org.ve/wp-content/uploads/2016/07/MEMORIA-2015-2-transito-terrestre.pdf
https://poderopediave.org/persona/julio-morales-prieto/
La Fuerza Armada venezolana tiene luz propia en la corrupción (https://transparencia.org.ve/wp-content/uploads/2018/06/La-Fuerza-Armada-Venezolana-tiene-luz-propia-en-la-corrupci%C3%B3n.pdf)
https://transparencia.org.ve/wp-content/uploads/2020/10/Los-militares-y-su-rol-en-las-Empresas-Propiedad-del-Estado.pdf
https://transparencia.org.ve/wp-content/uploads/2020/07/III-PODER-MILITAR-CRIMEN-Y-CORRUPCIOON.pdf
</t>
  </si>
  <si>
    <t>Corporación para el Comercio Exterior del estado Sucre, S.A. (SUCREX)</t>
  </si>
  <si>
    <t>Exportación e importación</t>
  </si>
  <si>
    <t>Conciliar con pequeños, medianos y grandes empresarios para efectuar reuniones semanales del Consejo Económico por rubro para garantizar la aceleración de los procesos productivos</t>
  </si>
  <si>
    <t xml:space="preserve">Corporación dedicada a actividades de Exportación e importación de todo tipo de bienes e insumos requeridos para el desarrollo de la entidad </t>
  </si>
  <si>
    <t>Av. Bompland/ Casa S/N, Sector Gran Mariscal , Cumaná</t>
  </si>
  <si>
    <t>José Escorihuela Pereira, Secretario y Presidente de la Corporación Socialista de Desarrollo del estado Sucre (CorpoSucre)</t>
  </si>
  <si>
    <t>http://www.cgesucre.gob.ve/ces_web/index.php?idPagina=13
http://venezuela-emprende.blogspot.com/2017/10/consejo-de-economia-se-reune-en-cumana.html
https://azulejodigital.net/gobierno-de-sucre-avanza-en-la-reactivacion-de-operaciones-en-el-puerto-de-carupano/</t>
  </si>
  <si>
    <t>Corporación para el Desarrollo Científico y Tecnológico, S.A. (CODECYT S.A.)</t>
  </si>
  <si>
    <t>Servicios de desarrollo científico y tecnológico</t>
  </si>
  <si>
    <t>La Corporación para el Desarrollo Científico y Tecnológico (Codecyt) tiene por objetivo el fomento, desarrollo, inversión y promoción del sector tecnológico y científico venezolano, de todas las ramas conexas de la ciencia y la tecnología a los fines de impulsar y asistir al sector productivo </t>
  </si>
  <si>
    <t>Asistencia a diversas instancias para desarrollar la capacidad tecnológica y científica.</t>
  </si>
  <si>
    <t>CODECYT fue creada por el gobierno del presidente Hugo Chavez, mediante decreto número 5.382 publicado en la Gaceta Oficial 38.703 del 12 de junio de 2007, bajo la figura de sociedad anónima para incubar empresas de base tecnológica. </t>
  </si>
  <si>
    <t>Av. Mohedano con 4ta transversal, n° 109, La Castellana. Caracas, Venezuela</t>
  </si>
  <si>
    <r>
      <rPr>
        <sz val="12"/>
        <color rgb="FF000000"/>
        <rFont val="Calibri"/>
      </rPr>
      <t xml:space="preserve">Resolución Nº 215 de fecha 9 de junio de 2023, mediante la cual se designa a los miembros de la Junta Directiva de CODECYT, publicada en la Gaceta Oficial de la República Bolivariana de Venezuela N° 42.658 de fecha 26 de junio de 2023.
</t>
    </r>
    <r>
      <rPr>
        <b/>
        <sz val="12"/>
        <color rgb="FF000000"/>
        <rFont val="Calibri"/>
      </rPr>
      <t>Miembros principales</t>
    </r>
    <r>
      <rPr>
        <sz val="12"/>
        <color rgb="FF000000"/>
        <rFont val="Calibri"/>
      </rPr>
      <t xml:space="preserve">: Mattdign Medina Zárraga, Adolfo Godoy Pernía, Alberto José Quintero, Clemente Antonio Díaz
</t>
    </r>
    <r>
      <rPr>
        <b/>
        <sz val="12"/>
        <color rgb="FF000000"/>
        <rFont val="Calibri"/>
      </rPr>
      <t>Miembros suplentes</t>
    </r>
    <r>
      <rPr>
        <sz val="12"/>
        <color rgb="FF000000"/>
        <rFont val="Calibri"/>
      </rPr>
      <t>: Javier Padrón Espinoza, Marglad Bencomo Noguera, Georlexandra Díaz, Isabel Piña Sierralta</t>
    </r>
  </si>
  <si>
    <t>Registro Mercantil VII de la Circunscripción Judicial del Distrito Federal y Estado Miranda, en fecha 28 de marzo de 2008, bajo el N° 44, Tomo 856-A-VII</t>
  </si>
  <si>
    <t>Ministerio del Poder Popular para Ciencia y Tecnología</t>
  </si>
  <si>
    <t>https://pandectasdigital.blogspot.com/2020/06/resolucion-mediante-la-cual-se-designa_73.html
codecyt.gob.ve
https://vlexvenezuela.com/vid/rosas-cientifico-tecnologico-codecyt-288162274
Imprenta Nacional</t>
  </si>
  <si>
    <t>Corporación para el Desarrollo Rural Integral y Sustentable del Estado Anzoátegui, S.A. (CORDAGRO)</t>
  </si>
  <si>
    <t>Servicios agroalimentarios</t>
  </si>
  <si>
    <t>Fomentar e impulsar la producción del campo</t>
  </si>
  <si>
    <t>Promover el desarrollo sustentable de la región</t>
  </si>
  <si>
    <t>Antes en poder de la gobernación del estado Anzoátegui, en GO 41.328 del 25-1-2017 pasa a adscripción del Ministerio para las Comunas y los Movimientos Sociales, previo traspaso de la propiedad de sus acciones, luego que la oposición ganara esta gobernación.
El 3 de diciembre de 2021, luego del triunfo del PSUV en las elecciones regionales de noviembre del año 2021,  fue transferida de nuevo a la Gobernación de Anzoátegui.
Mediante el Decreto Nº 4.813,  se autoriza la cesión a título gratuito a la Gobernación del estado Anzoátegui, de las acciones propiedad de la República Bolivariana de Venezuela, por órgano del Ministerio del Poder Popular para las Comunas y los Movimientos Sociales, en la empresa Corporación para el Desarrollo Rural Integral Sustentable del estado Anzoátegui CORDAGRO, S.A., inscrita ante el Registro Mercantil Tercero del estado Anzoátegui, bajo el número 39, Tomo A-18 de fecha 10 de marzo de 2005</t>
  </si>
  <si>
    <t xml:space="preserve">Empresa operativa
</t>
  </si>
  <si>
    <t>Av. 5 de Julio, Barcelona 6001, Anzoátegui</t>
  </si>
  <si>
    <r>
      <rPr>
        <b/>
        <sz val="12"/>
        <color theme="1"/>
        <rFont val="Calibri"/>
      </rPr>
      <t>Presidente</t>
    </r>
    <r>
      <rPr>
        <sz val="12"/>
        <color theme="1"/>
        <rFont val="Calibri"/>
      </rPr>
      <t xml:space="preserve"> según Decreto N° 4.567 de fecha 16 de marzo de 2021 en Gaceta Oficial N° 42.088 de la misma fecha: Yoel José Lugo Rausseo</t>
    </r>
  </si>
  <si>
    <t>Registro Mercantil Tercero del estado Anzoátegui, el 10/03/2005, anotado bajo el N° 39, Tomo A-18</t>
  </si>
  <si>
    <t>¿Aristóbulo protege a quién? (https://www.aporrea.org/regionales/a255806.html)
¡Cordagro! Un tumor dejado por Aristóbulo Istúriz (https://www.aporrea.org/actualidad/a272674.html)
Ordenan intervención de Corporación de Desarrollo Agrícola de Anzoátegui (http://expedientepublico.blogspot.com/2013/01/ordenan-intervencion-de-corporacion-de.html)
Irregularidades en el otorgamiento de créditos  (malversación, peculado) (https://www.noticiascandela.informe25.com/2013/01/cuentan-sobre-supuesta-intervencion.html)
Cordagro, la Contraloría y Anzoátegui Potencia (https://www.aporrea.org/actualidad/a230222.html)</t>
  </si>
  <si>
    <r>
      <rPr>
        <sz val="12"/>
        <color rgb="FF000000"/>
        <rFont val="Calibri"/>
      </rPr>
      <t>Microjuris
https://vlexvenezuela.com/vid/granja-distribuidora-animales-beneficiados-544528290
https://transparencia.org.ve/project/epe-ii-estudio-sector-agroalimentario/
https://www.anzoategui.gob.ve/ https://docplayer.es/95341251-Resumen-ejecutivo-de-la-actuacion-corporacion-para-el-desarrollo-rural-integral-sustentable-del-estado-anzoategui-cordagro-s-a.html 
https://pandectasdigital.blogspot.com/2018/02/resolucion-mediante-la-cual-se-designa_29.html 
Gaceta Oficial Nº 41.328 del 25 de Enero de 2018 - GHM www.ghm.com.ve › wp-content › uploads › 2018/01 PDF
https://runrun.es/noticias/462147/maduro-transfiere-empresas-estatales-a-la-gobernacion-de-anzoategu</t>
    </r>
    <r>
      <rPr>
        <u/>
        <sz val="12"/>
        <color rgb="FF000000"/>
        <rFont val="Calibri"/>
      </rPr>
      <t xml:space="preserve">i/
</t>
    </r>
    <r>
      <rPr>
        <sz val="12"/>
        <color rgb="FF000000"/>
        <rFont val="Calibri"/>
      </rPr>
      <t>Imprenta Nacional</t>
    </r>
  </si>
  <si>
    <t>Corporación para el Desarrollo Socialista del estado Falcón (CORPOFALCÓN)</t>
  </si>
  <si>
    <t>Tiene por objeto la ejecución, promoción, planificación, coordinación, financiamiento y ev aluación de los programas de desarrollo armónico e integral, en materia agrícola, ciencia, economía comunal, tecnología, artesanal; pecuario, pesquero, forestal, agroindustrial, industrial, ejecutados por la pequeña y por la mediana industria.</t>
  </si>
  <si>
    <t>Calle Ampies, Coro 4101, Falcón</t>
  </si>
  <si>
    <t xml:space="preserve">Irregularidades en la concreción de un conjunto de obras de infraestructura (malversación, peculado)   (https://elestimulo.com/las-falsas-obras-millonarias-con-las-que-el-chavismo-engano-a-falcon/ )         </t>
  </si>
  <si>
    <t>http://www.contraloriaestadofalcon.gob.ve/IAG/2014/DCAD/III/corpofalc%C3%B3n.pdf</t>
  </si>
  <si>
    <t>Corporación para la Construcción y Gestión de Urbanismo en el Distrito Capital, S.A. (CORPOCAPITAL)</t>
  </si>
  <si>
    <t>El Conde, Caracas, Venezuela, piso 30, torre oeste de Parque Central
Teléfono: 0212-5085719</t>
  </si>
  <si>
    <r>
      <rPr>
        <b/>
        <sz val="12"/>
        <color rgb="FF000000"/>
        <rFont val="Calibri"/>
      </rPr>
      <t>Presidente</t>
    </r>
    <r>
      <rPr>
        <sz val="12"/>
        <color rgb="FF000000"/>
        <rFont val="Calibri"/>
      </rPr>
      <t>: Ronald José Rivas Cortés (https://twitter.com/corpocapitalgdc/status/1216759889760079873)</t>
    </r>
  </si>
  <si>
    <t>Microjuris
https://transparencia.org.ve/wp-content/uploads/2016/07/Memoria-2015-GDC.pdf
https://twitter.com/corpocapitalgdc?lang=es</t>
  </si>
  <si>
    <t>Corporación para la Protección del Pueblo del Estado Anzoátegui, S.A. (CORPOANZOATEGUI, S.A.)</t>
  </si>
  <si>
    <t>Apoyo a la implementación de las políticas públicas para el desarrollo integral en la totalidad de los municipios y parroquias del estado Anzoátegui, permitiendo una mayor eficacia en la consecución de los fines estatales, en procura del desarrollo integral del estado y la protección social para el vivir bien de todos sus pobladores y pobladoras.</t>
  </si>
  <si>
    <t xml:space="preserve">Protección del pueblo del estado Anzoátegui </t>
  </si>
  <si>
    <t>Según Decreto Nº 4.003, se autoriza la creación de una Empresa del Estado, bajo la forma de Sociedad Anónima, que se denominará «Corporación para la Protección del Pueblo del Estado Anzoátegui, S.A.», pudiendo utilizar a todos los efectos la abreviatura (CORPOANZOÁTEGUI, S.A.), pudiendo utilizar a todos los efectos la abreviatura (CORPOANZOÁTEGUI, S.A.), Decreto publicado en la Gaceta Nº 41.739  del 16 de octubre de 2019.</t>
  </si>
  <si>
    <t>Empresa operativa. Fue creada para la ejecución de obras y recursos para competir con la gestión del gobernador electo. El 28 de junio de 2021  Nicolás Maduro plantea su eliminación luego de las eleccioines regionales y municipales convocadas para noviembre de 2021, pero en paralelo se discute en la Asamblea Nacional electa en el año 2020 la Ley de Ciudades Comunales.</t>
  </si>
  <si>
    <t>48X5+V2G, Barcelona 6001, Anzoátegui</t>
  </si>
  <si>
    <t>Presidente (a), cuatro directores (a) principales y cuatro directores (a) suplentes.</t>
  </si>
  <si>
    <t>Presidente: Luis José Marcano</t>
  </si>
  <si>
    <t>Luis José Marcano Salazar  es un político y periodista venezolano militante del Partido Socialista Unido de Venezuela (PSUV). Fue alcalde de Barcelona (2017-2020), ministro de Comunicación e Información en 2016 y presidente del canal del Estado Venezolana de Televisión de 2015 a 2017.</t>
  </si>
  <si>
    <t>Microjuris
https://pandectasdigital.blogspot.com/2019/10/decreto-n-4003-mediante-el-cual-se.html
https://es.wikipedia.org/wiki/Luis_Jos%C3%A9_Marcano
https://www.finanzasdigital.com/2019/10/gaceta-oficial-n-41-739-sumario/</t>
  </si>
  <si>
    <t>Corporación para la protección del pueblo del estado Mérida, S.A. (CORPOMÉRIDA, S.A.)</t>
  </si>
  <si>
    <t>Apoyo a la implementación de las políticas públicas para el desarrollo integral en la totalidad de los municipios y parroquias del estado Mérida, permitiendo una mayor eficacia en la consecución de los fines estatales, en procura del desarrollo integral del estado y la protección social para el vivir bien de todos sus pobladores y pobladoras</t>
  </si>
  <si>
    <t>Gas, mantenimiento de vialidad, infraestructura, planificación de suministro de combustible y una amplia lista que comprende competencias de los estados y municipios</t>
  </si>
  <si>
    <t>Según Decreto Nº 4.004,  se autoriza la creación de una Empresa del Estado, bajo la forma de Sociedad Anónima, que se denominará «CORPORACIÓN PARA LA PROTECCIÓN DEL PUEBLO DEL ESTADO MÉRIDA, S.A.», pudiendo utilizar a todos los efectos la abreviatura (CORPOMÉRIDA, S.A. ,  pudiendo utilizar a todos los efectos la abreviatura (CORPOMÉRIDA, S.A.), Decreto publicado en la Gaceta Nº 41.739  del  16 de octubre de 2019.</t>
  </si>
  <si>
    <t>Prolongación Av. Los Próceres, Centro de Convenciones Mucumbarila, entrada al Parque de la Isla. Parroquia Milla, Mérida</t>
  </si>
  <si>
    <r>
      <rPr>
        <b/>
        <sz val="12"/>
        <color rgb="FF000000"/>
        <rFont val="Calibri"/>
      </rPr>
      <t xml:space="preserve">Presidente </t>
    </r>
    <r>
      <rPr>
        <sz val="12"/>
        <color rgb="FF000000"/>
        <rFont val="Calibri"/>
      </rPr>
      <t>según Decreto No 4.313 de fecha 16 de septiembre de 2020 en Gaceta Oficial N° 41.966: Richard José Lobo Sivoli</t>
    </r>
  </si>
  <si>
    <t>Richard José Lobo Sivoli es historiador y Máster en Ciencia. En 2014 fue designado  Director General Encargado de Bienestar Social Universitario, adscrito al Despacho del Viceministro de Educación Universitaria de este Ministerio (G.O. 40.551); en 2013 designado como  Director General (E) de la Dirección de Ingreso a la Educación Universitaria y Desempeño Estudiantil (G.O. Gaceta Nº 40.129)</t>
  </si>
  <si>
    <t>Mérida │Exigen a autoridades regionales rendir cuentas de su gestión en 2020 (https://coalicionanticorrupcion.com/test/merida-%e2%94%82exigen-a-autoridades-regionales-rendir-cuentas-de-su-gestion-en-2020/)</t>
  </si>
  <si>
    <t>Corporación para la protección del pueblo del estado Nueva Esparta, S.A. (CORPONUEVAESPARTA, S.A.)</t>
  </si>
  <si>
    <t>Apoyo a la implementación de las políticas públicas para el desarrollo integral en la totalidad de los municipios y parroquias del estado Nueva Esparta, permitiendo una mayor eficacia en la consecución de los fines estatales, en procura del desarrollo integral del estado y la protección social para el vivir bien de todos sus pobladores y pobladoras.</t>
  </si>
  <si>
    <t>Una amplia lista de servicios que comprende competencias de los estados y municipios</t>
  </si>
  <si>
    <t>Según Decreto Nº 4.005, se autoriza la creación de una Empresa del Estado, bajo la forma de Sociedad Anónima, que se denominará «Corporación para la Protección del Pueblo del Estado Nueva Esparta, S.A.», pudiendo utilizar a todos los efectos la abreviatura (CORPONUEVAESPARTA, S.A.),  pudiendo utilizar a todos los efectos la abreviatura (CORPONUEVAESPARTA, S.A.), la cual tendrá personalidad jurídica y patrimonio propio podrá funcionar como empresa matriz, tenedora de las acciones de las empresas del Estado que le sean adscritas, que operen en el mismo sector o que requieran una vinculación entre ellas, aunque operen en distintos sectores, Decreto publicado en la Gaceta Nº 41.739  del 16 de octubre de 2019.</t>
  </si>
  <si>
    <t>Municipio Arismendi, Nueva Esparta</t>
  </si>
  <si>
    <t>Arismendi</t>
  </si>
  <si>
    <r>
      <rPr>
        <b/>
        <sz val="12"/>
        <color rgb="FF000000"/>
        <rFont val="Calibri"/>
      </rPr>
      <t xml:space="preserve">Presidente </t>
    </r>
    <r>
      <rPr>
        <sz val="12"/>
        <color rgb="FF000000"/>
        <rFont val="Calibri"/>
      </rPr>
      <t>según Decreto No 4.312 de fecha 16 de septiembre de 2020 en Gaceta Oficial N° 41.966: Jescar Salomé Hernández de Malavé</t>
    </r>
  </si>
  <si>
    <t>Microjuris
Dante Rivas fuera del cargo y designan a Jescar Hernández en Nueva Esparta (https://quepasaenvenezuela.org/2020/09/20/dante-rivas-fuera-del-cargo-y-designan-nueva-protectora-de-estado-en-nueva-esparta/)</t>
  </si>
  <si>
    <t>Corporación para la Protección del Pueblo del Estado Táchira, S.A. (CORPOTACHIRA, S.A.)</t>
  </si>
  <si>
    <t>Apoyo a la implementación de las políticas públicas para el desarrollo integral en la totalidad de los municipios y parroquias del estado Táchira, permitiendo una mayor eficacia en la consecución de los fines estatales, en procura del desarrollo integral del estado y la protección social para el vivir bien de todos sus pobladores y pobladoras.</t>
  </si>
  <si>
    <t>Según Decreto Nº 4.006,  se autoriza la creación de una Empresa del Estado, bajo la forma de Sociedad Anónima, que se denominará « Corporación para la Protección del Pueblo del Estado Táchira, S.A.», pudiendo utilizar a todos los efectos la abreviatura (CORPOTÁCHIRA, S.A.),  la cual tendrá personalidad jurídica y patrimonio propio, distinto e independiente de la República y funcionará como ente rector y de apoyo a la coordinación e implementación de políticas públicas nacionales en el ámbito territorial del estado Táchira, Decreto publicado en la  Gaceta Nº 41.739  del 16 de octubre de 2019.</t>
  </si>
  <si>
    <t>Empresa operativa. Fue creada para la ejecución de obras y recursos para competir con la gestión de la gobernadora electa. El 28 de junio de 2021  Nicolás Maduro plantea su eliminación luego de las eleccioines regionales y municipales convocadas para noviembre de 2021, pero en paralelo se discute en la Asamblea Nacional electa en el año 2020 la Ley de Ciudades Comunales.</t>
  </si>
  <si>
    <t>Presidente: Freddy Alirio Bernal Rosales</t>
  </si>
  <si>
    <t>Freddy Bernal ha sido parte de la administración pública de los gobiernos de Hugo Chávez y, posteriormente, de Nicolás Maduro, durante los 20 años de la denominada “revolución bolivariana”, y forma parte del trabajo especial 20 años, 20 caras: los mismos jugadores.
Bernal ha sido alcalde de Caracas, comisario general del Servicio Bolivariano de Inteligencia Nacional (Sebin), jefe del centro de control y mando de los Comités Locales de Abastecimiento y Producción (Clap), ministro de Agricultura Urbana y, desde el 31 de diciembre de 2018, es el “protector” del estado Táchira, por designación de Maduro.
Su nombre figura en una lista de funcionarios venezolanos sancionados por el Departamento del Tesoro de Estados Unidos, por presuntamente estar relacionado con fraudes electorales, censura a los medios de comunicación y corrupción en los programas de distribución de alimentos. Participó en el intento de golpe de Estado contra el ex presidente Carlos Andrés Pérez el 27 de noviembre de 1992, cuando estaba a la cabeza del Comando Especial Táctico de Apoyo (Ceta), grupo destinado a operativos especiales.</t>
  </si>
  <si>
    <t>Laidy Gómez denuncia transferencias ilegales de empresas de Táchira al Estado (https://elestimulo.com/elinteres/laidy-gomez-denuncia-que-vielma-mora-transfirio-al-estado-empresas-de-tachira/)
“Gobierno Anterior Ejecutó Maniobra Macabra Que Afectó A Trabajadores Y Funcionamiento De Corpotáchira” (http://www.tachira.gob.ve/web/2018/06/gobierno-anterior-ejecuto-maniobra-macabra-que-afecto-a-trabajadores-y-funcionamiento-de-corpotachira/)</t>
  </si>
  <si>
    <r>
      <rPr>
        <sz val="12"/>
        <color theme="1"/>
        <rFont val="Calibri"/>
      </rPr>
      <t xml:space="preserve">Microjuris
</t>
    </r>
    <r>
      <rPr>
        <sz val="12"/>
        <color rgb="FF000000"/>
        <rFont val="Calibri"/>
      </rPr>
      <t>https://poderopediave.org/bernal-el-protector-de-tachira-designado-por-maduro/</t>
    </r>
  </si>
  <si>
    <t>Corporación Portugueseña de Alimentos (CORPOALCA)</t>
  </si>
  <si>
    <t xml:space="preserve">Empresa productora de alimentos </t>
  </si>
  <si>
    <t>Empresa operativa. Se encuentra  en proceso de liquidación.</t>
  </si>
  <si>
    <t>Zona Industrial de Guanare</t>
  </si>
  <si>
    <t>¿Mas dinero para la gobernación de Portuguesa? ¿que pasó con el pago de la billetera movil? (https://www.aporrea.org/contraloria/a278046.html)</t>
  </si>
  <si>
    <t>https://twitter.com/corpoalca?lang=es</t>
  </si>
  <si>
    <t>Corporación Productora, Distribuidora y Mercado de Alimentos, S.A. (CORPO-PDMERCAL)</t>
  </si>
  <si>
    <t>Garantizar la soberanía y seguridad alimentaria del pueblo, por sí misma o mediante de terceros, o asociada a terceros, toda actividad tendente a: la producción, abastecimiento, comercialización, acondicionamiento y distribución nacional y/o internacional de alimentos para el consumo humano y/o animal con incidencia en el consumo humano y productos de uso y consumo humano, garantizando el abastecimiento estable, permanente y creciente de dichos producto</t>
  </si>
  <si>
    <t>Distribución de alimentos</t>
  </si>
  <si>
    <t>Mediante el Decreto N° 1.285 publicado en Gaceta Oficial N° 40.513 de este martes 07 de octubre de 2014, la Presidencia de la República oficializó la creación de la empresa del Estado, bajo la forma de Sociedad Anónima, denominada Corporación Productora, Distribuidora y Mercadeo de Alimentos, S.A. (CORPO-PDMERCAL), y queda constituida el 5 de enero de 2015.
Corpo-PDMercal reunió a otras siete empresas públicas: Mercado de Alimentos (Mercal), Productora y Distribuidora de Alimentos (Pdval), la Red de Abastos Bicentenarios, los supermercados Bicentenarios (Desarrollos Cativen), Logística Casa (LogiCasa), la Fundación de Programa de Alimentos Estrátegicos (Fundaproal) y Bonuela.
El 1 de noviembre de 2016 mediante la Resolución Nº DM/130-16, se prorroga por el lapso de un (01) año el plazo establecido para la supresión y liquidación de las Corporaciones: Corporación Productora, Distribuidora y Mercado de Alimentos, S.A. (CORPO-PDMERCAL); de la Corporación Venezolana de Alimentos S.A., (CVAL); y de la CORPORACIÓN de Abastecimiento y Servicios Agrícolas C.A. (CASA), en el Decreto N° 2.325 de fecha 19 de mayo de 2016, mediante el cual se autoriza la creación de una Sociedad Mercantil Pública bajo la forma de Compañía Anónima denominada Corporación Única de Servicios Productivos y Alimentarios, C.A.,  (CUSPSAL) adscrita al Ministerio del Poder Popular para la Alimentación, visto la complejidad de las nombradas empresas, y que éstas, se encuentran inmersas en el proceso integral, aunado a los diferentes factores tanto externos como internos, por los hallazgos y complejidades de cada una de ellos.</t>
  </si>
  <si>
    <t>La última información que se tiene indica que el Presidente es el G/B Johan Hernández Lárez. A través de una resolución del Ministerio para la Alimentación, publicada en la Gaceta Oficial N° 40.516, fue oficializado el nombramiento de Johan Alexander Hernández Lárez como nuevo presidente de la Empresa del Estado Corporación Productora, Distribuidora y Mercado de Alimentos (Corpo-PDMercal) del 14 de octubre de 2014</t>
  </si>
  <si>
    <t>Johan Alexander Hernández Larez es G/B, fue  Comandante de la 64 Brigada de Ingenieros ferroviarios. Es Presidente de la Junta Interventora de la Corporación Venezolana de Alimentos, S.A. (CVAL), dado a conocer por Gaceta Oficial 40.861 el día 3 de marzo de 2016. Es Presidente de Corpo PDV-Mercal, órgano que agrupa las grandes cadenas y abastos de alimentos del Estado, y viceministro de Producción Alimentaria. También es presidente de la compañía Venezolana de Alimentos La Casa (Venalcasa), adscrita al Ministerio de Alimentación. Se desempeñaba como presidente de la Red de Abastos Bicentenarios desde el 4 de junio de 2014. Fue comisionado en septiembre de 2013 al frente de la contraloría, gestión y resultados de las plantas Industrias Diana y Lácteos Los Andes, a propósito de sus fallas productivas. Reportes de la Contraloría General de la República sobre Venalcasa y denuncias laborales empañan su gestión dentro de la administración agroalimentaria nacional.
El 1 de noviembre de 2016 formó parte en Ginebra (Suiza) de la delegación de Venezuela ante el Examen Periódico Universal (EPU) realizado por el Consejo de Derechos Humanos de la Organización de las Naciones Unidas que integran 198 países y que tiene por objetivo la evaluación con los compromisos en Derechos Humanos.</t>
  </si>
  <si>
    <t>Detienen a cuatro empleados de Corpo PdMercal de Petare por desvío de productos (http://www.notitarde.com/detienen-cuatro-empleados-corpo-pdmercal-petare-desvio/)
Aseguran que entes del Ministerio de Alimentación incumplen Ley de Contrataciones Públicas (http://www.contratacionpublica.com.ve/noticias/v/919/aseguran-que-entes-del-ministerio-de-alimentaci%C3%B3n-incumplen-ley-de-contrataciones-p%C3%BAblicas)</t>
  </si>
  <si>
    <r>
      <rPr>
        <sz val="12"/>
        <color theme="1"/>
        <rFont val="Calibri"/>
      </rPr>
      <t xml:space="preserve">Microjuris
http://elestimulo.com/blog/que-es-corpo-pdmercal/
https://poderopediave.org/persona/johan-hernandez-larez/
https://www.quepasa.com.ve/economia/presidente-de-corpo-pdmercal/
https://transparencia.org.ve/wp-content/uploads/2019/05/Capi%CC%81tulo-3.-Rehenes-de-la-Gran-Corrupcio%CC%81n.-TV-1.pdf
</t>
    </r>
    <r>
      <rPr>
        <sz val="12"/>
        <color rgb="FF000000"/>
        <rFont val="Calibri"/>
      </rPr>
      <t>https://transparencia.org.ve/project/epe-ii-estudio-sector-agroalimentario/</t>
    </r>
  </si>
  <si>
    <t>Corporación Siderúrgica de Venezuela, S.A.</t>
  </si>
  <si>
    <t>Reordenar al sistema ferrosiderúrgico nacional y controlar las operaciones y finanzas de sus filiales</t>
  </si>
  <si>
    <t>El 6 de febrero de 2009, mediante Decreto Nº 6.614, se autoriza la creación de una empresa del Estado, bajo la forma de sociedad anónima, la cual se denominará Corporación Siderúrgica de Venezuela, S.A. este Decreto fue publicado en la  Gaceta Oficial Nº 39.115.
Estuvo adscrita al Ministerio del Poder Popular para Industrias Básicas, Estratégicas y Socialista.
En el Decreto extraordinario N° 6.382 del 15 de junio de 2018 se modifica la denominación del Ministerio del Poder Popular para Industrias Básicas, Estratégicas y Socialistas, por la de Ministerio del Poder Popular de Industrias y Producción Nacional, esta empresa aparece adscrita al Ministerio del Poder Popular de Industrias y Producción Nacional .</t>
  </si>
  <si>
    <t>Empresa operativa, agrupa a varias empresas del sector siderurgico estatal</t>
  </si>
  <si>
    <t>Ciudad Guayana 8050, Bolívar</t>
  </si>
  <si>
    <t>Según la última información sobre esta corporación, mediante Resolución Nº 008-2017,  se designó a Angélica Josefina Barroso Valero, como Presidenta (E), de la Corporación Siderúrgica de Venezuela, S.A. (CSV), publicada en la Gaceta Nº 41.114 del 15 marzo de 2017</t>
  </si>
  <si>
    <t>La presidenta de la Corporación Siderúrgica de Venezuela S.A. es abogada egresada de la Universidad de Carabobo, según los datos de formación publicados en su perfil de Facebook. Allí indica que trabajaba en Sidor desde febrero de 2017, apenas un mes antes de la designación como presidenta de la Corporación.
Según providencia Nº 00003/19,  se designó a la ciudadana Angélica Josefina Barroso Valero, como Directora Regional de la Fundación «El Niño Simón» Regional Bolívar , publicada en la  Gaceta Nº 41.692 del  12 de agosto de 2019</t>
  </si>
  <si>
    <t>Corporación Siderúrgica arrebata a CVG control del sector Hierro-Acero (http://www.correodelcaroni.com/index.php/economia/item/28717-corporacion-siderurgica-desplaza-a-cvg-en-tutela-de-empresas-del-sector-hierro-acero)
Cuatro empresas cuestionadas se suman a la Corporación Siderúrgica (https://informe21.com/economia/cuatro-empresas-cuestionadas-se-suman-a-la-corporacion-siderurgica)
Investigación revela que 74% de las empresas públicas tiene denuncias por corrupción (https://talcualdigital.com/investigacion-revela-que-74-de-las-empresas-publicas-tiene-denuncias-por-corrupcion/)</t>
  </si>
  <si>
    <r>
      <rPr>
        <sz val="12"/>
        <color theme="1"/>
        <rFont val="Calibri"/>
      </rPr>
      <t>Microjuris
https://www.lapatilla.com/2017/03/18/sin-experiencia-y-con-un-mes-en-la-empresa-la-nueva-presidente-de-la-siderurgica-de-venezuela/</t>
    </r>
    <r>
      <rPr>
        <sz val="12"/>
        <color rgb="FF000000"/>
        <rFont val="Calibri"/>
      </rPr>
      <t xml:space="preserve">
https://transparencia.org.ve/wp-content/uploads/2018/11/EPE-II-Resumen-ejecutivo-Transparencia-Venezuela.pdf
https://transparencia.org.ve/wp-content/uploads/2018/11/EPE-II-Sector-Metalurgia_DeF.pdf</t>
    </r>
  </si>
  <si>
    <t>Corporación Socialista Barinesa de Infraestructura, S.A. (CORSOBAIN)</t>
  </si>
  <si>
    <t>Asfalto y Minerales no metálicos</t>
  </si>
  <si>
    <t>Asfalto, piedra picada, arena, arrozillo, entre otros materiales utilizados para la construcción</t>
  </si>
  <si>
    <t>Sector Alto Barinas Av. Los Andes Centro Comercial Doña Gracia local 1-d, piso 2</t>
  </si>
  <si>
    <t>Mediante la Resolución No. 036 del 26 de agosto 2024  publicada en la Gaceta Oficial No. 42..952 del  29 de agosto de 2024, se designa al ciudadano Edwuard José Rodríguez Aguilar, como Presidente de la Empresa “Corporación Socialista Barinesa de Infraestructura (CORSOBAIN), S.A.”, adscrita
al Ministerio del Poder Popular para el Transporte de , a través de la Empresa para la
Infraestructura Ferroviaria Latinoamericana, S.A.
“FERROLASA”.</t>
  </si>
  <si>
    <t>51% de capital de PDVSA Asfalto y 49% de capital correspondiente a la gobernación de Barinas</t>
  </si>
  <si>
    <r>
      <rPr>
        <sz val="12"/>
        <color theme="1"/>
        <rFont val="Calibri"/>
      </rPr>
      <t>Gerente de Pdvsa vinculado a supuestos sobornos habría huido con su pareja a España (https://www.noticiascandela.informe25.com/2018/03/gerente-de-pdvsa-vinculado-supuestos.html)
La joyita detrás de Citgo que paga los lujos chavista (</t>
    </r>
    <r>
      <rPr>
        <sz val="12"/>
        <color rgb="FF000000"/>
        <rFont val="Calibri"/>
      </rPr>
      <t>https://venezuelaaldia.com/2017/08/29/la-joyita-deetras-de-ciitgo-que-paga-los-lujos-chavistas/</t>
    </r>
    <r>
      <rPr>
        <sz val="12"/>
        <color theme="1"/>
        <rFont val="Calibri"/>
      </rPr>
      <t>)</t>
    </r>
  </si>
  <si>
    <t>https://es-la.facebook.com/people/Corsobain-SA/100009885438233   http://barinotas.com/tag/corsobain/
https://www.bancaynegocios.com/ejecutivo-transfiere-administracion-de-empresas-a-gobernacion-de-barinas/ 
https://notascorsobain.wordpress.com/2015/07/16/corsobain-cumple-seis-anos-al-servicio-del-pueblo-de-barinas/ 1.- Rendición 2019
https://notascorsobain.wordpress.com/2015/07/16/corsobain-cumple-seis-anos-al-servicio-del-pueblo-de-barinas/
https://transparencia.org.ve/project/epe-ii-estudio-sector-mineria/
El procurador del estado Barinas, Fernando Monsalve (marzo 2022), declaró que la empresa ya no está bajo control de la gobernación 
Imprenta Nacional</t>
  </si>
  <si>
    <t>Fortalecer y consolidar el desarrollo endógeno, sostenible y sustentable del Estado, a través de la planificación, supervisión, fomento, financiamiento y ejecución de programas y proyectos, en coordinación con los diversos actores del poder popular</t>
  </si>
  <si>
    <t>Suministro de alimentos</t>
  </si>
  <si>
    <t>Empresa operativa, actualmente trabaja con diferentes EPS del estado Sucre</t>
  </si>
  <si>
    <t xml:space="preserve">Parcelamiento Miranda, sector F, calle Quiriquire quinta COSDESU, Cumaná </t>
  </si>
  <si>
    <t>Presidente: José Rafael Escorihuela</t>
  </si>
  <si>
    <t>José Rafael Escorihuela es también comisionado de desarrollo económico de la JuventudPSUV del estado Sucre</t>
  </si>
  <si>
    <t xml:space="preserve">Gobernación de Sucre </t>
  </si>
  <si>
    <t>Varias EPS del estado Sucre
Complejo Salinero Gran Mariscal
EPS Comercializadora de Alimentos del estado Sucre</t>
  </si>
  <si>
    <t>Los "garimpeiros" de la sal (https://armando.info/Reportajes/Details/2627)
La revolución acabó con las Salinas de Araya en Sucre (https://elpitazo.net/oriente/la-revolucion-acabo-con-las-salinas-de-araya-en-sucre/)</t>
  </si>
  <si>
    <t>https://www.facebook.com/Cosdesu-299268286819896/
http://www.cgesucre.gob.ve/ces_web/index.php?idPagina=13 
http://www.correodelorinoco.gob.ve/evaluan-crear-mini-planta-alimentos-sucre-durante-encuentro-empresarial-argentina-venezuela/</t>
  </si>
  <si>
    <t>Corporación Socialista de Desarrollo eco-social de Portuguesa, S.A. (CORSODEP, S.A.)</t>
  </si>
  <si>
    <t>Empresa destinada al desarrollo del modelo de inclusión socio-productiva establecida enlos Planes de Gobierno del Estado</t>
  </si>
  <si>
    <t>Av. Simón Bolívar (Diagonal a la Comandancia de Policía), Centro, Guanare</t>
  </si>
  <si>
    <t>N° 50</t>
  </si>
  <si>
    <t>Inscrita por ante Oficina del Registro Mercantil Primero de la Circunscripción Judicial del Estado Portuguesa, bajo el N° 50, Tomo 13-A, de fecha 30 de junio de 2009</t>
  </si>
  <si>
    <t>Irregularidades en las ventas carros chinos (ventas con sobreprecios, malversación) (  https://www.aporrea.org/contraloria/a148208.html)</t>
  </si>
  <si>
    <t>https://en.datocapital.com.ve/companies/Corporacion-Socialista-De-Desarrollo-Eco_Social-Del-Estado-Portuguesa.html</t>
  </si>
  <si>
    <t>Corporación Socialista de Economía Forestal C.A.</t>
  </si>
  <si>
    <t>Empresa matriz tenedora de las acciones de las empresas del Estado adscritas al Ministerio del Poder Popular para Hábitat y Vivienda, que operan en el sector forestal.</t>
  </si>
  <si>
    <t>Direccion, coordinación y administración  de las empresas del Estado en el sector forestal</t>
  </si>
  <si>
    <t> El 7 de octubre de 2015,  el gobierno del presidente Nicolás Maduro creó, mediante Decreto Presidencial N° 2.047, Gaceta Oficial N° 40.762 la Corporación Socialista de Economía Forestal, C.A., la cual funcionará como empresa matriz tenedora de las acciones de las empresas del Estado adscritas al Ministerio del Poder Popular para Industrias Básicas, Estratégicas y Socialistas, que operan en el sector forestal. En Gaceta Oficial Nº 41.266 bajo el decreto Nº 3.131 la Corporación Socialista de Economía Forestal C.A., oficializa su adscripción al Ministerio de Hábitat y Vivienda.
En el Decreto extraordinario N° 6.382 del 15 de junio de 2018 se modifica la denominación del Ministerio del Poder Popular para Industrias Básicas, Estratégicas y Socialistas, por la de Ministerio del Poder Popular de Industrias y Producción Nacional, esta empresa aparece adscrita al Ministerio del Poder Popular de Industrias y Producción Nacional .</t>
  </si>
  <si>
    <t xml:space="preserve">Av. Urdaneta, Esq. Las Ibarras, Edif. Centro, piso 11.  Caracas. </t>
  </si>
  <si>
    <t>La última información a la cual se tuvo acceso expresa que mediante la Resolución Nº 0015-2016,  se designó al ciudadano Jhan Carlos Urdaneta Nava, como Presidente de la Corporación Socialista de Economía Forestal, C.A., publicada en la Gaceta Nº 40.961  del 8 de agosto de 2016</t>
  </si>
  <si>
    <t xml:space="preserve">En Resolución Nº S/N publicada en la Gaceta Nº 40.899 del 9 de mayo de 2016, tambiénl se designó a Jhan Carlos Urdaneta Nava, como Presidente de la Empresa Maderas del Orinoco, C.A </t>
  </si>
  <si>
    <t>La Corporación Socialista de Economía Forestal C.A.  controla las acciones del Estado en las empresas:  1. CVG Maderera San Juan, C.A. s.  Maderas del Orinoco, C.A. y Complejo Maderero Libertadores de America, C.A.</t>
  </si>
  <si>
    <t>El Desarrollo Forestal Posible de la Venezuela Socialista del siglo XXI (https://www.monografias.com/trabajos100/desarrollo-forestal-posible-venezuela-socialista-del-siglo-xxi/desarrollo-forestal-posible-venezuela-socialista-del-siglo-xxi2.shtml)</t>
  </si>
  <si>
    <r>
      <rPr>
        <sz val="12"/>
        <color theme="1"/>
        <rFont val="Calibri"/>
      </rPr>
      <t xml:space="preserve">Microjuris
</t>
    </r>
    <r>
      <rPr>
        <sz val="12"/>
        <color rgb="FF000000"/>
        <rFont val="Calibri"/>
      </rPr>
      <t>https://transparencia.org.ve/wp-content/uploads/2016/07/MEMORIA-2015-MPPI.pdf</t>
    </r>
  </si>
  <si>
    <t>Corporación Socialista de Empresas de Servicios Públicos, S.A. (CORPOSER)</t>
  </si>
  <si>
    <t>Servicios de desarrollo de servicios públicos</t>
  </si>
  <si>
    <t>Coadyuvar en la prestación de servicios básicos públicos o privados de cualquier tipo, en forma permanente, emergente o contingente, gratuita u onerosa en beneficio de la comunidad. También podrá cooperar o ejecutar la construcción de grandes obras, compra-venta de materiales de construcción, prestación de servicios o actividades conexas relacionadas con el suministro de agua, recolección de basura, remoción de escombros, mantenimiento de equipos o vías que generen o distribuyan el servicio eléctrico, gas, transporte, vialidad, construcción o cualquier otro tipo de energía o servicios necesarios para el desenvolvimiento, desarrollo y cumplimiento del objeto socia</t>
  </si>
  <si>
    <t>Construcción de grandes obras, compra-venta de materiales de construcción, prestación de servicios o actividades conexas relacionadas con el suministro de agua, recolección de basura, remoción de escombros, mantenimiento de equipos o vías que generen o distribuyan el servicio eléctrico, gas, transporte, vialidad, construcción o cualquier otro tipo de energía o servicios necesarios</t>
  </si>
  <si>
    <t>Fue creada la empresa del Estado Corporación Socialista de Empresas de Servicios Públicos S.A. (Corposer), con el propósito de coadyuvar en la prestación de servicios básicos públicos o privados de cualquier tipo, en forma permanente, emergente o contingente, gratuita u onerosa en beneficio de la comunidad. 
En marzo del año 2009 se creo CORPOSER, según lo establecido en el decreto presidencial número 6.644, publicado en la Gaceta Oficial número 38.146, de fecha miércoles 25 de marzo de 2009.  Esta empresa también podrá cooperar o ejecutar la construcción de grandes obras, compra-venta de materiales de construcción, prestación de servicios o actividades conexas relacionadas con el suministro de agua, recolección de basura, remoción de escombros, mantenimiento de equipos o vías que generen o distribuyan el servicio eléctrico, gas, transporte, vialidad, construcción o cualquier otro tipo de energía o servicios necesarios para el desenvolvimiento, desarrollo y cumplimiento del objeto social. El capital social de la sociedad anónima Corposer fue  de 10 millones de bolívares fuertes, suscrito y pagado en 100% por la República Bolivariana de Venezuela, por órgano del Ministerio del Poder Popular para las Obras Públicas y Vivienda (MOPV).  La empresa sería titular y tendría  la propiedad y representación de las acciones que pertenezcan al Estado en las empresas: C.A. Metro de Caracas, C.A. Metro Valencia, C.A. Metro Los Teques, Metro Maracaibo C.A., Consorcio Venezolano de Industrias Aeronáuticas y Servicios Aéreos S.A. (Conviasa), Vialidad y Construcciones Sucre S.A., Sistema Integral de Transporte Superficial S.A. (SITSSA), Sistema de Transporte Masivo de Barquisimeto (Transbarca), Consorcio Vialidad Sucre y Alba Bolivariana, Insumos Ferroviarios, C.A, (Inferca), Empresa para la Infraestructura Bolivariana Latinoamericana, S.A. (Ferrolasa), Bolivariana de Gestión para la Reparación y Construcción de Embarcaciones, Astilleros de Maracaibo y del Caribe y cualquier otra sociedad mercantil que a futuro sea considerada necesaria.
 En abril del año 2015, a través del Decreto N° 1.701,  se crean dentro del Ministerio del Poder Popular para Hábitat  y Vivienda, el Despacho del Viceministro en Vivienda y Desarrollo Urbano, el Despacho del Viceministro de Gestión, Supervisión y Seguimiento de Obras y  el Despacho del Viceministro  de Redes Populares en Vivienda. En ese sentido se adscriben entre otros entes  a la  Corporación Socialista de Servicios Públicos (CORPOSER).</t>
  </si>
  <si>
    <r>
      <rPr>
        <sz val="12"/>
        <color theme="1"/>
        <rFont val="Calibri"/>
      </rPr>
      <t xml:space="preserve">Microjuris
https://jcontacto54.wordpress.com/2009/03/26/creada-la-corporacion-socialista-de-empresas-de-servicios-publicos/
</t>
    </r>
    <r>
      <rPr>
        <sz val="12"/>
        <color rgb="FF000000"/>
        <rFont val="Calibri"/>
      </rPr>
      <t>http://www.bolipuertos.gob.ve/noticia.aspx?id=3879</t>
    </r>
  </si>
  <si>
    <t>Desarrollar y materializar las telecomunicaciones, servicios tecnológicos, servicios postales y símiles o asociados a los anteriores, mediante el estudio, establecimiento, operación y desarrollo de plantas y prestación de servicios destinados a su aprovechamiento y explotación; así como la comercialización nacional e internacional de servicios en todas las formas existentes y por existir, infraestructura, piezas y/o partes necesarias para el funcionamiento de las telecomunicaciones.</t>
  </si>
  <si>
    <t>Cuenta con un Presidente (a) y un Vicepresidente (a) de libre nombramiento y remoción del Presidente (a) de la República.</t>
  </si>
  <si>
    <t>Registro Mercantil Séptimo del Distrito Capital, el 26 de julio de 2019, bajo el N° 12, Tomo 18-A</t>
  </si>
  <si>
    <t>Ministerio del Poder Popular para la Ciencia y la Tecnología</t>
  </si>
  <si>
    <r>
      <rPr>
        <sz val="12"/>
        <color theme="1"/>
        <rFont val="Calibri"/>
      </rPr>
      <t xml:space="preserve">Microjuris
https://chavismoinc.com/backend/agentes/815?listado=1&amp;lang=es
https://poderopediave.org/?s=Jorge+Elieser+M%C3%A1rquez+Monsalve
https://transparencia.org.ve/wp-content/uploads/2019/05/Capi%CC%81tulo-3.-Rehenes-de-la-Gran-Corrupcio%CC%81n.-TV-1.pdf
La Fuerza Armada venezolana tiene luz propia en la corrupción (https://transparencia.org.ve/wp-content/uploads/2018/06/La-Fuerza-Armada-Venezolana-tiene-luz-propia-en-la-corrupci%C3%B3n.pdf)
https://transparencia.org.ve/wp-content/uploads/2020/10/Los-militares-y-su-rol-en-las-Empresas-Propiedad-del-Estado.pdf
</t>
    </r>
    <r>
      <rPr>
        <sz val="12"/>
        <color rgb="FF000000"/>
        <rFont val="Calibri"/>
      </rPr>
      <t>https://transparencia.org.ve/wp-content/uploads/2020/07/III-PODER-MILITAR-CRIMEN-Y-CORRUPCIOON.pdf</t>
    </r>
  </si>
  <si>
    <t>Corporación Socialista del Cacao Venezolano, S.A.</t>
  </si>
  <si>
    <t>Administrar, desarrollar, coordinar y supervisar las actividades del Estado en el sector cacao, incluyendo la producción, el procesamiento y la distribución de cacao, chocolate y sus productos derivados.</t>
  </si>
  <si>
    <t>Fue creada el 8 de junio de 2010 durante el gobierno de Hugo Chavez,  por el decreto N° 7.471, publicado en la Gaceta Oficial No.39.441,  como empresa matriz con la tenencia y representación de las acciones de las Empresas del Estado y de las Empresas Mixtas que operen en este sector. En la actualidad tiene las siguientes filiales adscritas: Empresa Bolivariana de Producción Social  Cacao Oderi, S.A. y  Empresa Mixta Socialista Cacao del Alba, S.A. Es el principal productor y distribuidor de productos derivados del cacao a nivel nacional e internacional.  Esta Corporación Socialista está adscrita al Ministerio del Poder Popular para la Agricultura Productiva y Tierras  y como proyecto estratégico tenía como objeto principal administrar, desarrollar, coordinar y supervisar las actividades del Estado en el sector cacao, incluyendo la producción, el procesamiento y la distribución de cacao, chocolate y sus productos derivados, dirigidos a mejorar la calidad de vida de los productores y de las productoras, y a su vez, satisfacer  las necesidades del pueblo, contribuyendo a alcanzar la seguridad agroalimentaria de la nación y la exportación de rubro estratégico cacao. Actualmente la Corporación tiene seis (06) años de fundada y a pesar de su poco tiempo ha surgido rápidamente, proyectándose junto a sus filiales adscritas  Empresa Bolivarianas de Producción Social  Cacao Oderi, S.A. y  Empresa Mixta Socialista Cacao del Alba, S.A. además como el principal productor y distribuidor de productos derivados del cacao a nivel nacional e internacional. En este sentido nos proponemos reimpulsar el Plan Socialista del Cacao Venezolano 2016/2019.
El 29 de marzo del 2021 se produjo el deceso ING. GABRIEL DOMINGO AROCHA YOVERA, presidente encargado de la Corporación Socialista del Cacao Venezolano, S.A. quién dirigió la empresa desde el 17 de Septiembre del 2019. luego de una lucha por el COVID-19.</t>
  </si>
  <si>
    <t xml:space="preserve">Sede Principal:  Calle El Placer, antigua instalaciones del INIA, Nº S/N , parroquia Caucagua. Tiene ademas sedes regionales en:  1. Rio Caribe, Municipio Arismendi, Sucre. 2.  Av. Zona industrial Instalaciones de Disbasa,  Barinas.  3.  Dentro de UCV nucleo Maracay. 4. Zona Industrial El Vigía, edificio Corpo- Andes.  </t>
  </si>
  <si>
    <r>
      <rPr>
        <b/>
        <sz val="12"/>
        <color theme="1"/>
        <rFont val="Calibri"/>
      </rPr>
      <t>Presidenta</t>
    </r>
    <r>
      <rPr>
        <sz val="12"/>
        <color theme="1"/>
        <rFont val="Calibri"/>
      </rPr>
      <t xml:space="preserve"> según Resolución DM/N° 018/2023 de fecha 02/10/2023 en Gaceta Oficial N° 42.732 de fecha 10/10/2023: Keyla del Valle Martorelli de Castellanos
</t>
    </r>
  </si>
  <si>
    <t>Posee las acciones del Estado en las siguientes empresas: Empresa Bolivariana de Producción Social  Cacao Oderi, S.A. y  Empresa Mixta Socialista Cacao del Alba, S.A.</t>
  </si>
  <si>
    <r>
      <rPr>
        <sz val="12"/>
        <color theme="1"/>
        <rFont val="Calibri"/>
      </rPr>
      <t xml:space="preserve">Microjuris
cscv.gob.ve
https://cscv.gob.ve/?cat=24
https://paisdepropietarios.org/propietariosve/wp-content/uploads/2019/06/Sector-cacaotero-Miranda-odP.pdf
</t>
    </r>
    <r>
      <rPr>
        <sz val="12"/>
        <color rgb="FF000000"/>
        <rFont val="Calibri"/>
      </rPr>
      <t>https://transparencia.org.ve/project/epe-ii-estudio-sector-agroalimentario/</t>
    </r>
  </si>
  <si>
    <t>Corporación Socialista del Cemento, S.A. (CSC)</t>
  </si>
  <si>
    <t>Producción, venta y distribución de cemento y sus derivados, piedras, piezas estructurales.</t>
  </si>
  <si>
    <t>Cemento, agregados  y servicios de construcción</t>
  </si>
  <si>
    <t>El 28 de julio de 2009, mediante Decreto Nº 6.824, se autoriza crear una empresa del Estado que se denominará "Corporación Socialista del Cemento, S.A.", la cual tendrá por objeto principal la actividad industrial a través de la producción, venta y derivados, piedras, piezas estructurales, tubos de cemento y concreto, materiales de construcción en general, así como la explotación de canteras y yacimientos de materiales destinados a la construcción, todo ello en forma permanente, en beneficio de la comunidad y en el marco de la política socialista. Este Decreto fue publicado en la Gaceta Oficial  Nº 39.229.
Fue creada tras la expropiación y estatización de las principales empresas privadas cementeras. Coordina la actuación de las empresas adscritas como cabeza de un holding. Ha tenido bajo su conducción las empresas Vencemos, INVECEM, Cerro Azul, Cemento Andino, FNC, ENTIPISA. Cuenta con cinco empresas cementeras y diez plantas. Vencemos: cuatro plantas; INVECEM dos plantas; FNC: dos plantas; Cemento Andino: una planta; Cemento Cerro Azul: una planta. Además de la empresa ENTIPISA, empresa nacional de insumos y productos industriales, también adscrita a la Corporación Socialista de Cemento, S.A.
El 14 de noviembre de 2014 mediante Decreto N° 2.550,  se adscribe  al Ministerio del Poder Popular para Hábitat y Vivienda, y el 22 de junio de 20167, mediante el cual se adscribe al Ministerio del Poder Popular de Industrias Básicas, Estratégicas y Socialistas con el Decreto N° 2.357.
En el Decreto extraordinario N° 6.382 del 15 de junio de 2018 se modifica la denominación del Ministerio del Poder Popular para Industrias Básicas, Estratégicas y Socialistas, por la de Ministerio del Poder Popular de Industrias y Producción Nacional, esta empresa aparece adscrita al Ministerio del Poder Popular de Industrias y Producción Nacional .</t>
  </si>
  <si>
    <t>Empresa operativa. Posee plantas de cemeto, concreto, morteros, agregados, ademas de centros de distribución, terminal marítimo, talleres  mesones y frentes de transporte. Aunque las pantas se encuentran operativas hay escasez de cemento.
En declaraciones de representantes de la Corporación Socialista de Cemento, en enero de 2025,  desde 2019 solo se informa del porcentaje de aumento de la producción, más no se ofrecen detalles de cada una de las 10 plantas, de cómo está la capacidad instalada ni a cuánto asciende la comercialización. Según datos aportados a finales de 2024 el volumen alcanzó los 1,7 millones de toneladas métricas anuales, la cuarta parte de lo que se producía hace 10 años (https://talcualdigital.com/talcual-verifica-cual-es-el-volumen-de-la-produccion-de-cemento-en-venezuela/)</t>
  </si>
  <si>
    <t>Calle Londres, entre Nueva York y Trinidad. Las Mercedes-Caracas, estado Miranda</t>
  </si>
  <si>
    <t>Tiene la tenencia y la representación de las acciones de la empresa del Estado "Venezolana de Cementos" (G.O.  39.877)</t>
  </si>
  <si>
    <t>Golpe a las mafias: Detenidos gerentes de Corporación Socialista del Cemento que revendían los sacos en dólares (https://www.laiguana.tv/articulos/463085-corporacion-socialista-de-cemento-gerentes-detenidos/)
Las cifras rojas de la industria cementera en manos del Estado venezolano (https://transparencia.org.ve/project/las-cifras-rojas-la-industria-cementera-manos-del-estado-venezolano/)
IMPIDEN DENUNCIAR CORRUPCIÓN DE CORPORACIÓN SOCIALISTA DE CEMENTO (https://www.laprensalara.com.ve/nota/-13038)
Paralizada la planta de cemento en San Sebastián, Aragua (https://cronica.uno/paralizada-la-planta-de-cemento-en-san-sebastian-aragua/)
Trabajadores de Cementos Vencemos Pertigalete protestan por incumplimiento de acuerdos laborales (https://www.aporrea.org/trabajadores/n361359.html)
FOTOS: Trabajadores de CEMEX protestaron y no pudieron llegar a la Gobernación de Lara (https://www.elimpulso.com/2018/01/26/fotos-trabajadores-cemex-protestaron-no-pudieron-llegar-la-gobernacion-lara/)
Trabajadores de la industria cementera exigen aumento salarial y respeto a la estabilidad laboral (https://cronica.uno/trabajadores-del-cemento-exigen-mejores-salarios-y-estabilidad-laboral/)
Trabajadores denuncian 90% de paralización de producción de cemento en Bolívar (https://elpitazo.net/guayana/trabajadores-denuncian-90-de-paralizacion-de-produccion-de-cemento-en-bolivar/)
Corporación Socialista del Cemento S.A. (https://transparencia.org.ve/wp-content/uploads/2017/09/Empresas-propiedad-del-estado-Cemento.pdf)
Presidente intervenga la Corporación Socialista del Cemento (CSC) (https://www.aporrea.org/contraloria/a254435.html)
Corrupción e ineficiencia cementada (https://runrun.es/opinion/270136/corrupcion-e-ineficiencia-cementada-por-eddie-a-ramirez-s/)
Baja y crítica producción de cemento enfrenta a las roscas corruptas de civiles y militares (http://runrun.es/runrunes-de-bocaranda/runrunes/114512/baja-y-critica-produccion-de-cemento-enfrenta-las-roscas-corruptas-de-civiles-y-militares.html)
INDUSTRIA DEL CEMENTO TRABAJA A UN 40% DE SU CAPACIDAD INSTALADA (https://www.laprensalara.com.ve/nota/51354/2022/09/industria-del-cemento-trabaja-a-un-40-en-porciento--de-su-capacidad-instalada)
Fetracemento: La industria del cemento ha disminuido en un 90% su capacidad nominal (https://www.bancaynegocios.com/fetracemento-la-industria-del-cemento-ha-disminuido-en-un-90-su-capacidad-nominal/)
Extraoficial | Detenidos altos funcionarios de la Corporación Socialista de Cemento (https://www.bancaynegocios.com/extraoficial-detenidos-altos-funcionarios-de-la-corporacion-socialista-de-cemento/)</t>
  </si>
  <si>
    <t>http://www.cscvenezuela.com.ve/
https://transparencia.org.ve/wp-content/uploads/2017/09/Empresas-propiedad-del-estado-Cemento.pdf
La Fuerza Armada venezolana tiene luz propia en la corrupción (https://transparencia.org.ve/wp-content/uploads/2018/06/La-Fuerza-Armada-Venezolana-tiene-luz-propia-en-la-corrupci%C3%B3n.pdf)
https://transparencia.org.ve/wp-content/uploads/2020/10/Los-militares-y-su-rol-en-las-Empresas-Propiedad-del-Estado.pdf
https://transparencia.org.ve/wp-content/uploads/2020/07/III-PODER-MILITAR-CRIMEN-Y-CORRUPCIOON.pdf
Imprenta Nacional</t>
  </si>
  <si>
    <t>Corporación Socialista del Sector Automotor, C.A. (CORSOAUTO)</t>
  </si>
  <si>
    <t>Dirigir las empresas del Estado en el sector automotor y de autopartes adscritas al Ministerio del Poder Popular para Industrias, recurriendo al potencial disponible para el desarrollo industrial del país desde la perspectiva del modelo productivo socialista.</t>
  </si>
  <si>
    <t>Políticas para el desarrollo des sector automotriz</t>
  </si>
  <si>
    <t xml:space="preserve">
El 7 de octubre de 2015  mediante el Decreto N° 2.044 publicado en la Gaceta Oficial Nº 40.762, se autoriza la creación de una empresa del Estado bajo la forma de compañía anónima, denominada CORPORACIÓN SOCIALISTA DEL SECTOR AUTOMOTOR, C.A., la cual funcionará como empresa matriz tenedora de las acciones de las empresas del Estado adscritas al Ministerio del Poder Popular para Industrias, que operan en el sector automotor y de autopartes.
El 8 de marzo de 2018 se dicta el Decreto N° 3.311, mediante el cual se adscribe al Ministerio del Poder Popular para el Transporte la Corporación Socialista del Sector Automotor, C.A., anteriormente estaba adscrito al Ministerio del Poder Popular para Industrias Básicas, Estratégicas y Socialistas.
En  Resolución Conjunta Nº 009-2017 y Nº 037-2017 del 16 de marzo de 2017 publicada en la Gaceta Nº 41.115, se establece que la empresa pública Corporación Socialista del Sector Automotor, C.A., deberá realizar los trámites, procedimientos y gestiones pertinentes necesarios para la custodia, administración y operación de los bienes muebles, inmuebles, tangibles e intangibles, bienhechurías, instalaciones, maquinarias y materiales, propiedad de la empresa Consorcio Industrial Venezolano de Tecnología China, CIVETCHI, C.A.
En el  Decreto N° 2.357 del 22 de junio de 2016, mediante el cual se crea el Ministerio del Poder Popular de Industrias Básicas, Estratégicas y Socialistas se adscribe a la Corporación Socialista del Sector Automotor, C.A., Luego a través del  Decreto N° 3.311, se adscribe al Ministerio del Poder Popular para el Transporte
En el Decreto extraordinario N° 6.382 del 15 de junio de 2018 se modifica la denominación del Ministerio del Poder Popular para Industrias Básicas, Estratégicas y Socialistas, por la de Ministerio del Poder Popular de Industrias y Producción Nacional, esta empresa aparece adscrita al Ministerio del Poder Popular de Industrias y Producción Nacional .</t>
  </si>
  <si>
    <r>
      <rPr>
        <sz val="12"/>
        <color rgb="FF000000"/>
        <rFont val="Calibri"/>
      </rPr>
      <t>Microjuris
https://chavismoinc.com/backend/agentes/1150?listado=1&amp;lang=es
https://transparenciave.org/wp-content/uploads/2020/10/1-Un-conglomerado-marcado-por-la-ineficiencia-y-la-opacidad.p</t>
    </r>
    <r>
      <rPr>
        <u/>
        <sz val="12"/>
        <color rgb="FF1155CC"/>
        <rFont val="Calibri"/>
      </rPr>
      <t xml:space="preserve">df
</t>
    </r>
    <r>
      <rPr>
        <sz val="12"/>
        <color rgb="FF000000"/>
        <rFont val="Calibri"/>
      </rPr>
      <t>Imprenta Nacional</t>
    </r>
  </si>
  <si>
    <t>Corporación Socialista del Sector Electrodomésticos, C.A. (CORSELCA)</t>
  </si>
  <si>
    <t>Informática, Electrodomésticos y Telecomunicaciones</t>
  </si>
  <si>
    <t xml:space="preserve"> Dirigir las empresas del Estado en los sectores de informática, electrodomésticos y telecomunicaciones adscritas al Ministerio del Poder Popular para Industrias, recurriendo al potencial disponible para el desarrollo industrial del país desde la perspectiva del modelo productivo socialista.</t>
  </si>
  <si>
    <t>Equipos informaticos, electrodomésticos y de telecomunicaciones</t>
  </si>
  <si>
    <t>El 17 de octubre de 2015 mediante Decreto Nº 2.045, mediante el cual se autoriza la creación de una empresa del Estado bajo la forma de Compañía Anónima, denominada Corporación Socialista del Sector Electrodomésticos. C.A., la cual funcionará como empresa matriz tenedora de las acciones de las empresas del Estado adscritas al Ministerio del Poder Popular para Industrias, que operan en los sectores de informática, electrodomésticos y telecomunicaciones.
El 13 de marzo de 2018 en Gaceta Ordinaria Nº 41.359, mediante Decreto N° 3.320,  se ordenó  la transferencia del Proyecto Complejo Electrodomésticos Haier, de la Corporación de Industrias Intermedias de Venezuela, S.A. (CORPIVENSA), a la Corporación Socialista del Sector Electrodomésticos C.A. (CORSELCA), la cual fungiría como ente ejecutor de dicho proyecto.
Estuvo adscrita al Ministerio del Poder Popular para Industrias Básicas, Estratégicas y Socialista.
En el Decreto extraordinario N° 6.382 del 15 de junio de 2018 se modifica la denominación del Ministerio del Poder Popular para Industrias Básicas, Estratégicas y Socialistas, por la de Ministerio del Poder Popular de Industrias y Producción Nacional, esta empresa aparece adscrita al Ministerio del Poder Popular de Industrias y Producción Nacional .</t>
  </si>
  <si>
    <t>San Francisco de Yare, estado Miranda</t>
  </si>
  <si>
    <t>Un viceministro ostenta 15 cargos públicos en cinco años (Un viceministro ostenta 15 cargos públicos en cinco años)</t>
  </si>
  <si>
    <t>Microjuris
https://poderopediave.org/?s=+Antonio+Jos%C3%A9+P%C3%A9rez+Su%C3%A1rez
La Fuerza Armada venezolana tiene luz propia en la corrupción (https://transparencia.org.ve/wp-content/uploads/2018/06/La-Fuerza-Armada-Venezolana-tiene-luz-propia-en-la-corrupci%C3%B3n.pdf)
https://transparencia.org.ve/wp-content/uploads/2020/10/Los-militares-y-su-rol-en-las-Empresas-Propiedad-del-Estado.pdf
https://transparencia.org.ve/wp-content/uploads/2020/07/III-PODER-MILITAR-CRIMEN-Y-CORRUPCIOON.pdf
Imprenta Nacional</t>
  </si>
  <si>
    <t>Corporación Socialista del Sector Vidrio y Envases, C.A. (CORSOVENCA)</t>
  </si>
  <si>
    <t>Vidrios y envases</t>
  </si>
  <si>
    <t>Dirigir las empresas del Estado en los sectores de vidrio y envases adscritas al Ministerio del Poder Popular para Industrias Básicas, Estratégicas y Socialistas, recurriendo al potencial disponible para el desarrollo industrial del país desde la perspectiva del modelo productivo socialista, desarrollando el proceso social de trabajo para atender prioritariamente al sector industrial nacional, generar fuentes de trabajo, alto valor agregado nacional, contribuir  a elevar el nivel de vidade de la población y a fortalecer la soberanía económica del país, garantizando la sustentabilidad y la permanencia de su aporte al desarrollo económico y social de la Nación, por lo que podrá importar, exportar, almacenar, desarrollar, diseñar, fabricar, producir y comercializar diversos productos de vidrio y envases; así como proveer insumos, materias primas, repuestos y piezas.</t>
  </si>
  <si>
    <t>Vidrio, envases</t>
  </si>
  <si>
    <t>Por  decreto Nº 2.046, de octubre de 2015, se autoriza la creación de una empresa del Estado bajo la forma de Compañía Anónima, denominada Corporación Socialista del Sector Vidrio y Envases, C.A., la cual funcionará como empresa matriz tenedora de las acciones de las empresas del Estado adscritas al Ministerio del Poder Popular para Industrias, que operan en los sectores de vidrio y envases.
Estuvo adscrita al Ministerio del Poder Popular para Industrias Básicas, Estratégicas y Socialista.
En el Decreto extraordinario N° 6.382 del 15 de junio de 2018 se modifica la denominación del Ministerio del Poder Popular para Industrias Básicas, Estratégicas y Socialistas, por la de Ministerio del Poder Popular de Industrias y Producción Nacional, esta empresa aparece adscrita al Ministerio del Poder Popular de Industrias y Producción Nacional .Esta empresa aparece adscrita a dicho ministerio en el Decreto  N° 6.382.</t>
  </si>
  <si>
    <r>
      <rPr>
        <sz val="12"/>
        <color theme="1"/>
        <rFont val="Calibri"/>
      </rPr>
      <t xml:space="preserve">Microjuris
</t>
    </r>
    <r>
      <rPr>
        <sz val="12"/>
        <color rgb="FF000000"/>
        <rFont val="Calibri"/>
      </rPr>
      <t xml:space="preserve">
https://www.elnacional.com/venezuela/en-plena-emergencia-por-el-covid-19-removieron-a-comandante-de-la-zodi-de-apure/
</t>
    </r>
    <r>
      <rPr>
        <sz val="12"/>
        <color theme="1"/>
        <rFont val="Calibri"/>
      </rPr>
      <t xml:space="preserve">
http://venvidrio.com.ve/clase-trabajadora-reconocio-la-labor-del-gb-ghimi-santini-reyes/</t>
    </r>
  </si>
  <si>
    <t> Infraestructura vial</t>
  </si>
  <si>
    <t>Con la finalidad de contribuir al Plan de Asfaltado en el estado Vargas se creó en diciembre  de 2010  la Corporación Socialista Varguense de Infraestructura (Corsovarin). En sesión extraordinaria del Consejo Legislativo el pleno de diputados aprobó  la propuesta hecha por el gobernador de Vargas, (G/J) Jorge Luis García Carneiro, para la creación de una empresa cuyos objetivos primordiales sean la elaboración y ejecución de programas, proyectos y obras de naturaleza civil, entre ellas, edificaciones, vialidades, puentes, movimientos de tierras, acueductos, drenajes; obras eléctricas, mecánicas, forestales ambientales; además de servicio de transporte de carga y suministros, venta de mezclas asfálticas, concretos, premezclado y material de agregados.</t>
  </si>
  <si>
    <t>Ministerio del Poder Popular de Petróleo 
PDVSA Industrial 
Gobernación del Estado Vargas</t>
  </si>
  <si>
    <t>Pdvsa Industrial y Gobernación incrementarán producción de asfalto y agregados (http://radiochuspa.blogspot.com/2013/06/pdvsa-industrial-y-gobernacion.html)
http://www.pdvsa.com/images/pdf/RELACION%20CON%20INVERSIONISTAS/Estados%20Financieros/2013/Estados%20Financieros%20Consolidados%20al%2031%20de%20diciembre%20de%202013%202012%202011.PDF
https://transparencia.org.ve/wp-content/uploads/2017/04/4-Informe-empresas-estatales-del-sector-petr%C3%B3leo-editado-26abril.pdf
https://transparencia.org.ve/wp-content/uploads/2018/11/EPE-II-Sector-Hidrocarburos-1.pdf</t>
  </si>
  <si>
    <t xml:space="preserve">Corporación Única de Servicios Productivos y Alimentarios, C.A.  (CUSPAL) </t>
  </si>
  <si>
    <t xml:space="preserve"> Desarrollo integral de las actividades del proceso productivo del sector alimentario, articulando los programas y proyectos de impulso al mejoramiento de la productividad del sector alimentario; incrementando la oferta y calidad de los alimentos para el pueblo, garantizando un abastecimiento continuo, estable y permanente a la población, entre otras actividades conexas.
</t>
  </si>
  <si>
    <t xml:space="preserve">Empresa matriz de empresas:  servicios </t>
  </si>
  <si>
    <t>Esta empresa se crea el 19 de mayo de 2016 mediante el Decreto N° 2.325 publicado en la Gaceta Oficial Nº 40.907. En este Decreto  se autoriza la creación de una sociedad mercantil pública bajo la forma de compañía anónima, denominada CORPORACIÓN ÚNICA DE SERVICIOS PRODUCTIVOS Y ALIMENTARIOS, C.A., adscrita al Ministerio del Poder Popular para la Alimentación, la cual podrá ser titular de las acciones de otras sociedades mercantiles públicas destinadas al desarrollo integral de las actividades productivas del sector alimentario, y ejercer la representación de éstas, a fin de garantizar la seguridad agroalimentaria. Su Capital Social será fijado en el Acta Constitutiva Estatutaria y estará suscrito y pagado en un cien por ciento (100%) por la República Bolivariana de Venezuela por órgano del Ministerio del Poder Popular para la Alimentación, el cual será el titular y tendrá la representación de las acciones, sin perjuicio de los recursos, bienes y derechos, que se le asignen producto de la liquidación de los entes a que se refiere este Decreto. Se constituye el 17 de febrero de 2017.
El 19 de diciembre de 2017 por medio del Decreto N° 3.212 publicado en la Gaceta Oficial Nº 41.303,  se ordena la supresión y liquidación de las sociedades mercantiles Venezolana de Alimentos La Casa, S.A., Venalcasa S.A. (VENALCASA); Empresa Nacional de Almacenes, C.A. (ENACA), adscritas a la «Corporación Única de Servicios Productivos y Alimentarios, C.A. (CUSPAL)», mediante Decreto N° 2.325, de fecha 19 de mayo de 2016, publicado en la Gaceta Oficial de la República Bolivariana de Venezuela N° 40.907, de esa misma fecha; y la Empresa Mixta Socialista Arroz del Alba, S.A. y Empresa Mixta Socialista Leguminosa del Alba, S.A., adscritas a la Corporación Venezolana de Alimentos, S.A. (CVAL, S.A.), según se desprende en los numerales 3 y 4 del Artículo 2° del Decreto N° 1.764, de fecha 13 de mayo de 2015, publicado en la Gaceta Oficial de la República Bolivariana de Venezuela N° 40.659, de esa misma fecha.</t>
  </si>
  <si>
    <t>Operativa.  Es la empresa matriz de 15 empresas de propiedad estatal,  relacionadas con la alimentación. La empresa anunció haber realizado alianzas estratégicas con el sector privado en la gestión de silos para lograr la operatividad de distintas instalaciones, específicamente en las plantas de Araure (estado Portuguesa) y Urachiche (estado Yaracuy), mientras que mencionan un contrato comercial en las plantas La Blanca (Cojedes) y La Veguita (Barinas).
En octubre de 2024 se firmaron varias encomiendas convenidas entre la Corporación Única de Servicios Productivos y Alimentarios, C.A. (CUSPAL) y la Comandancia General de la Guardia Nacional Bolivariana a través de la empresa AGRO CABISOGUARNAC C.A, para la administración, manejo y operación de la Planta Procesadora de Harina de Maíz Precocida “Valle Guanape”, y la Gobernación del estado Lara, para la administración, manejo y operación del Almacén Quíbor, la Planta Acondicionadora de Tubérculos y Raíces Arenales y el del Almacén Barquisimeto.. Estas encomiendas convenidas fueron publicadas en la Gaceta Oficial No. 42.993 del 25 de octubre de 2024.</t>
  </si>
  <si>
    <t xml:space="preserve"> Edificio Las Fundaciones de la Avenida Andrés Bello, Caracas</t>
  </si>
  <si>
    <t>Junta Directiva, integrada por un Presidente, quien será a su vez el Presidente  de la empresa del Estado, por cuatro Directores principales, cada uno de estos con sus respectivos suplentes.</t>
  </si>
  <si>
    <t xml:space="preserve"> DOS MILLONES DE BOLíVARES (Bs.2.000.000. 00), dividido y representado en DOSCIENTAS (200) acciones, cuyo valor nominal es de DIEZ MIL BOLIVARES (Bs. 10.000.00) cada una, suscritas y pagadas por la Estatal Bolivariana de Venezuela por órgano del Ministerio del Poder Papular para la Alimentación. </t>
  </si>
  <si>
    <t xml:space="preserve">100% Estatal </t>
  </si>
  <si>
    <t>Venezolana de Alimentos La Casa, S.A.(VENALCASA); Comercializadora y Distribuidora Red Venezuela C.A.; Mercados de Alimentos, C.A (MERCAL).; Productora y Distribuidora Venezolana de Alimentos, C.A. (PDVAL); Red de Abastos Bicentanario, C.A. y filiales;  Logística CASA, S.A. (LOGICASA); Centro de Alimentos Congelados, C.A. (CEALCO); Empresa Nacional de Almacenes C.A. (ENACA);  Lácteos Los Andes, C.A. y sus filiales;  Industrias Diana C.A.; Empresa de Producción Socialista INDUGRAM, C.A.; Palmeras Diana del Lago C.A.; Productos La Fina, C.A.; Planta Procesadora de Plátano Argelia Laya, S.A.; Fábrica de Procesamiento de Sábila de Venezuela, S.A. (SAVILVEN)</t>
  </si>
  <si>
    <t>Vinculadas directamente con la Gran Misión Abastecimiento Soberano</t>
  </si>
  <si>
    <t>Corporación Venezolana de Alimentos, S.A. (CVAL)</t>
  </si>
  <si>
    <t>La producción, la industrialización distribución e intercambio de todo tipo de productos alimenticios, la fabricación, compra, venta, comercialización y almacenamiento de todo tipo de productos agricolas</t>
  </si>
  <si>
    <t>Servicios gerencias, de coordinación y supervisión de empresas adscritas</t>
  </si>
  <si>
    <t xml:space="preserve">La CVAL fue creada en el año 2010 como un Sistema Empresarial de Propiedad Social. Reemplazó al Instituto Autónomo Corporación Venezolana Agraria CVA, creado en 2001, con la Ley de Tierras, y a quien en 2010 le suprimieron todas las empresas adscritas.  CVAL nació como una gran empresa matriz.    CVAL fue intervenida por  Decreto Presidencial N° 1.272, Gaceta Oficial N°4.503 del 23 de septiembre de 2014.  En la Gaceta Oficial N° 40.629 del 26 de marzo de 2015, se publicó una resolución mediante la cual se prorroga la intervención por 30 días continuos. Finalmente, el 19 de mayo de 2016, se ordenó la liquidación.  El 1/11/2016 se prorrogó por un año el plazo para la supresión y liquidación de la CVAL.  La CVAL aglutinó a lo largo de 10 años, 11 grandes empresas que a su vez manejaban otras compañías. De ellas, hoy sólo sobreviven 5, porque el resto fue liquidado en 2010. En el 2001 se le adscribieron dos complejos azucareros: el Ezequiel Zamora y el Pío Tamayo. Luego, en 2003, nació Café Venezuela. En 2005 se crearon las siguientes empresas: Agrícola Venchi para impulsar las siembras de sisal y frutales; el Centro Técnico Productivo Socialista Florentino, antiguo hato La Marqueseña; CVA Azúcar, CVA Ecisa; CVA Lácteos y CVA Cereales y Oleaginosas. En 2006 surge CVA Café; en 2007 Cacao Oderí y CVA Leander Carnes y Pescados; y en 2008 CVA Cultivos Varios. Algunas de ellas no pasaron el análisis administrativo que les hizo la Contraloría General entre 2006 y 2007 (Cereales y Oleaginosas; Ecisa y Azúcar).  Las liquidadas fueron las filiales de lácteos, cereales y oleaginosas, café, carnes y pescados, y cultivos varios.  
El 1 de noviembre de 2016 mediante la Resolución Nº DM/130-16, se prorroga por el lapso de un (01) año el plazo establecido para la supresión y liquidación de las Corporaciones: Corporación Productora, Distribuidora y Mercado de Alimentos, S.A. (CORPO-PDMERCAL); de la Corporación Venezolana de Alimentos S.A., (CVAL); y de la CORPORACIÓN de Abastecimiento y Servicios Agrícolas C.A. (CASA), en el Decreto N° 2.325 de fecha 19 de mayo de 2016, mediante el cual se autoriza la creación de una Sociedad Mercantil Pública bajo la forma de Compañía Anónima denominada Corporación Única de Servicios Productivos y Alimentarios, C.A.,  (CUSPSAL) adscrita al Ministerio del Poder Popular para la Alimentación, visto la complejidad de las nombradas empresas, y que éstas, se encuentran inmersas en el proceso integral, aunado a los diferentes factores tanto externos como internos, por los hallazgos y complejidades de cada una de ellos.
El 19 de diciembre de 2017 por medio del Decreto N° 3.212 publicado en la Gaceta Oficial Nº 41.303,  se ordena la supresión y liquidación de las sociedades mercantiles Venezolana de Alimentos La Casa, S.A., Venalcasa S.A. (VENALCASA); Empresa Nacional de Almacenes, C.A. (ENACA), adscritas a la «Corporación Única de Servicios Productivos y Alimentarios, C.A. (CUSPAL)», mediante Decreto N° 2.325, de fecha 19 de mayo de 2016, publicado en la Gaceta Oficial de la República Bolivariana de Venezuela N° 40.907, de esa misma fecha; y las Empresa Mixta Socialista Arroz del Alba, S.A. y Empresa Mixta Socialista Leguminosa del Alba, S.A., adscritas a la Corporación Venezolana de Alimentos, S.A. (CVAL, S.A.), según se desprende en los numerales 3 y 4 del Artículo 2° del Decreto N° 1.764, de fecha 13 de mayo de 2015, publicado en la Gaceta Oficial de la República Bolivariana de Venezuela N° 40.659, de esa misma fecha.
</t>
  </si>
  <si>
    <t>Calle 8, Barquisimeto 3001, Lara
Teléfono: 0251-2374616</t>
  </si>
  <si>
    <t>Junta directiva con un presidente y 9 vicepresidentes, con sus respectivos suplentes</t>
  </si>
  <si>
    <t>La última información es la que expresa la  Resolución Nº DM/011-16 publicada en la Gaceta Nº 40.861 del 3 de marzo de 2016, mediante la cual se ratificó al  G/B Johan Alexander Hernández Lárez, como Presidente de la Junta Interventora de Corporación Venezolana de Alimentos, S.A. (CVAL)</t>
  </si>
  <si>
    <t>Johan Alexander Hernández Larez es G/B, fue  Comandante de la 64 Brigada de Ingenieros ferroviarios. Es también Presidente de Corpo PDV-Mercal, órgano que agrupa las grandes cadenas y abastos de alimentos del Estado, y viceministro de Producción Alimentaria. También es presidente de la compañía Venezolana de Alimentos La Casa (Venalcasa), adscrita al Ministerio de Alimentación. Se desempeñaba como presidente de la Red de Abastos Bicentenarios desde el 4 de junio de 2014. Fue comisionado en septiembre de 2013 al frente de la contraloría, gestión y resultados de las plantas Industrias Diana y Lácteos Los Andes, a propósito de sus fallas productivas. Reportes de la Contraloría General de la República sobre Venalcasa y denuncias laborales empañan su gestión dentro de la administración agroalimentaria nacional.
El 1 de noviembre de 2016 formó parte en Ginebra (Suiza) de la delegación de Venezuela ante el Examen Periódico Universal (EPU) realizado por el Consejo de Derechos Humanos de la Organización de las Naciones Unidas que integran 198 países y que tiene por objetivo la evaluación con los compromisos en Derechos Humanos.</t>
  </si>
  <si>
    <t>Según Decreto Nº 7.641 publicado en la Gaceta Nº 39.494 del 24 de agosto de 2010, se adscribieron a la Corporación Venezolana de Alimentos, S.A., (CVAL, S.A.) las empresas que en él se indican: EMPRESA MIXTA SOCIALISTA ARROZ DEL ALBA, S.A., EMPRESA MIXTA SOCIALISTA LEGUMINOSAS DEL ALBA, S.A., EMPRESA MIXTA SOCIALISTA PORCINOS DEL ALBA, S.A., EMPRESA MIXTA SOCIALISTA AVÍCOLA DEL ALBA, S.A., EMPRESA MIXTA SOCIALISTA PESQUERA INDUSTRIAL DEL ALBA, S.A.,  EMPRESA MIXTA SOCIALISTA LÁCTEOS DEL ALBA, S.A., EMPRESA MIXTA SOCIALISTA MADERAS DEL ALBA, S.A., ALBA ALIMENTOS DE NICARAGUA, S.A., CVA EMPRESA COMERCIALIZADORA DE, CVA COMPAÑÍA DE MECANIZADO AGRÍCOLA Y TRANSPORTE PEDRO CAMEJO, S.A., EMPRESA SOCIALISTA GANADERA AGROECOLÓGICA BRAVOS DE APURE, S.A., EMPRESA SOCIALISTA GANADERA SANTOS LUZARDO, C.A., EMPRESA SOCIALISTA GANADERA AGROECOLÓGICA MARISELA, S.A., CENTRO TÉCNICO PRODUCTIVO SOCIALISTA FLORENTINO, C.A., COMPLEJO AGROINDUSTRIAL SOCIALISTA ALTAGRACIA, C.A. (CAISA), PLANTA PROCESADORA DE PLÁTANOS ARGELIA LAYA, S.A., LECHE LOS ANDES, C.A.,  LÁCTEOS LOS ANDES, C.A., INVERSIONES MILAZZO, C.A.,  COMPAÑÍA DE DISTRIBUCIÓN LARENSE, C.A., COMPAÑÍA DE SERVICIOS HORIZONTE, C.A., MÉNDEZ Y GONZÁLEZ, C.A., DEPÓSITO LA IDEAL, C.A., DEPÓSITO LA IDEAL, C.A, ANDIORIENTE, C.A., CENTRO DE ALMACENES CONGELADOS, C.A. (CEALCO), PRODUCTOS LA FINA, C.A., INDUGRAM C.A., INDUSTRIAS DIANA, C.A. y  PALMERAS DIANA DEL LAGO, C.A.</t>
  </si>
  <si>
    <t>Comités Locales de Alimentación y Producción CLAP</t>
  </si>
  <si>
    <t xml:space="preserve">¿Cómo ha funcionado la corrupción en el sector alimentación? (https://transparenciave.org/wp-content/uploads/2020/10/%C2%BFCo%CC%81mo-ha-funcionado-la-corrupcio%CC%81n-en-el-sector-alimentacio%CC%81n_.pdf)
40 detenidos y 12 solicitados en el caso de corrupción de Cval y Abastos Bicentenario (https://www.lapatilla.com/2016/01/31/40-detenidos-y-12-solicitados-en-el-caso-de-corrupcion-de-cval-y-abastos-bicentenario/)
Presos presidentes de Cval y Abastos Bicentenario por corrupción (http://www.el-nacional.com/noticias/economia/presos-presidentes-cval-abastos-bicentenario-por-corrupcion_21883)
Presos por presunta corrupción presidentes de Abastos Bicentenario y CVAL (http://elestimulo.com/elinteres/presos-por-presunta-corrupcion-presidentes-de-abastos-bicentenario-y-cval/)
Así operaba la red de corrupción del Cval y Bicentenario (https://diariodecaracas.com/dinero/asi-operaba-la-red-corrupcion-del-cval-bicentenario)
12 solicitados más por escándalo de corrupción en Cval y Bicentenario (http://notitotal.com/2016/01/31/12-solicitados-mas-por-escandalo-de-corrupcion-en-cval-y-bicentenario/)
(VIDEO) Así operaban la red de corrupción del CVAL y Abastos Bicentenarios (https://www.aporrea.org/actualidad/n285090.html)
Ocho altos cargos públicos tuvo el expresidente de Cval preso por corrupción (http://la-tabla.blogspot.com/2016/02/ocho-altos-cargos-publicos-tuvo-el.html)
Detienen a empresarios por actos de corrupción en Venezuela (https://www.telesurtv.net/news/Detienen-a-empresarios-por-actos-de-corrupcion-en-Venezuela--20160304-0001.html)
“Maldita corrupción”: Directora de finanzas de CVAL guisaba con red de cooperativas (https://elcooperante.com/maldita-corrupcion-directora-de-finanzas-de-cval-tenia-tremendo-guiso-con-red-de-cooperativas/)
Presidente Maduro ordenó intervención de la Corporación Venezolana de Alimentos CVAL (https://www.aporrea.org/contraloria/n258108.html)
</t>
  </si>
  <si>
    <t>Microjuris
www.mppal.gob.ve
https://transparencia.org.ve/wp-content/uploads/2018/11/EPE-II-Sector-Agroalimentario.pdf
https://vendata.org/site/2019/02/12/el-poder-militar-tambien-alcanzo-a-las-empresas-estatales/
https://poderopediave.org/?s=Corporaci%C3%B3n+Venezolana+de+Alimentos%2C+S.A.+%28CVAL%29
https://www.lapatilla.com/tag/cval/
https://transparencia.org.ve/project/epe-ii-estudio-sector-agroalimentario/
La Fuerza Armada venezolana tiene luz propia en la corrupción (https://transparencia.org.ve/wp-content/uploads/2018/06/La-Fuerza-Armada-Venezolana-tiene-luz-propia-en-la-corrupci%C3%B3n.pdf)
https://transparencia.org.ve/wp-content/uploads/2020/10/Los-militares-y-su-rol-en-las-Empresas-Propiedad-del-Estado.pdf
https://transparencia.org.ve/wp-content/uploads/2020/07/III-PODER-MILITAR-CRIMEN-Y-CORRUPCIOON.pdf
https://www.vtv.gob.ve/portuguesa-planta-alimentos-balanceados-animales-turen-produce-toneladas-alimentos/</t>
  </si>
  <si>
    <t>Corporación Venezolana de Comercio Exterior, S.A. (CORPOVEX)</t>
  </si>
  <si>
    <t>Realizar las actividades inherentes a las importaciones de bienes, incluyendo insumos requeridos para el desarrollo de las actividades productivas nacionales, públicas y privadas, así como las exportaciones</t>
  </si>
  <si>
    <t>Servicios de exportación e  importanción</t>
  </si>
  <si>
    <t>El 29 de noviembre de 2013, el gobierno nacional emite el decreto No 601 en la Gaceta Oficial Nº 6.116 Extraordinario, mediante el cual se crea el Centro Nacional de Comercio Exterior y la Corporación Venezolana de Comercio Exterior.  El 26 de Febrero de 2014 se suscribe en el Registro Mercantil la Corporación Venezolana de Comercio Exterior y se publica el documento en la Gaceta Oficial N° 6.127 Extraordinaria.  Queda establecido que la Corporación Venezolana de Comercio Exterior está adscrita al Despacho Ministerial del Vicepresidente del Consejo de Ministros para el Área Económica. </t>
  </si>
  <si>
    <t>Empresa operativa.  Corpovex es un organismo estatal adscrito al Centro Nacional de Comercio Exterior (Cencoex).   La Corporación Venezolana de Comercio Exterior  S.A, es el líder de un conglomerado de empresas vinculadas al comercio exterior, integrado  por una serie de empresas estatales entre las que se encuentran: Agropatria S.A; Bariven S.A; La Corporación de Alimentos y Suministros Agrícolas  S.A (CASA); CVG Internacional C.A; Suministros Industriales Venezolanos C.A (SUVINCA); y Venezolana de Exportaciones e Importaciones C.A (VENXIMCA).</t>
  </si>
  <si>
    <t>Avenida Blandín, Centro Comercial Mata de Coco, Torre Seniat, Urbanización La Castellana, Caracas, Venezuela 1060</t>
  </si>
  <si>
    <t>Junta Directiva integrada por siete directores principales con sus 7 suplentes.  Entre los directores principales  el Presidente y el Director Ejecutivo.</t>
  </si>
  <si>
    <t xml:space="preserve">100.000.000 Bs. </t>
  </si>
  <si>
    <t>Mediante el Decreto Presidencial N° 4.921 del 15 de febrero de 2024 , publkicado en la Gaceta Oficial No. 42.819 de la misma fecha, se nombró a la ciudadana Ligia Carolina Gorriño Castellar, como Presidenta de la Corporación Venezolana de Comercio Exterior S.A. (Corpovex).</t>
  </si>
  <si>
    <t>L igia Carolina Gorriño Castellar esd abogada del área de seguros,  según Resolución Nº 037-2020 de fecha 11 de noviembre de 2020, fue nombrada como Presidenta de la Junta Administrativa de C.N.A de Seguros La Previsora, en calidad de Encargada, publicada en la Gaceta Oficial de la República Bolivariana de Venezuela N° 42.005 de esa misma fecha.</t>
  </si>
  <si>
    <t>CORPOVEX reune a varias empresas del Estado encargadas de realizar compras de bienes al exterior, entre ellas:Agropatria
Bariven
Corporación de Abastecimiento y Suministros (Casa)
CVG Internacional, Suvinca
Venezolana de Exportaciones e Importaciones (Veximca).</t>
  </si>
  <si>
    <t>El monstruo que se tragó las importaciones venezolanas se llama Corpovex (https://armando.info/Reportajes/Details/2561)
LA CORRUPCIÓN VUELVE CARO SALVAR UNA VIDA (https://saludconlupa.com/series/venezuela-un-pais-en-busca-de-alivio/la-corrupcion-vuelve-caro-salvar-una-vida/)
Por entregarle 100 mil bolívares a funcionario de Corpovex|MP imputará a comerciante de insumos médicos (http://www.correodelorinoco.gob.ve/mp-imputara-a-comerciante-insumos-medicos/)
Gobierno de Venezuela otorgó $125 millones a empresas de maletín (https://www.elnuevoherald.com/noticias/mundo/america-latina/venezuela-es/article9369356.html)
¿Qué decía el informe que la Fracción CLAP hizo desaparecer de la AN? (https://eltiempolatino.com/news/2020/dec/08/que-decia-el-informe-que-la-fraccion-clap-hizo-des/)</t>
  </si>
  <si>
    <t xml:space="preserve">
Microjuris
corpovex.gob.ve
https://ccnesnoticias.com/2019/06/05/que-sabe-del-nuevo-director-de-saren-hector-obregon-ademas-de-matar-el-revocatorio-es-del-grupo-de-jorge-rodriguez/
Poderopedia</t>
  </si>
  <si>
    <t>Corporación Venezolana de la Caña de Azúcar y sus derivados, S.A. (CVA  Azúcar)</t>
  </si>
  <si>
    <t>Contribución con la seguridad y soberanía agroalimentaria de la Nación, en el marco de las nuevas relaciones de producción; orientar y desarrollar la inversión en este sector estratégico e incrementar la superficie sembrada y la producción nacional; el fomento de la organización de los productores, incorporando el modelo productivo socialista en el sector agrícola; la construcción del socialismo y el mejoramiento de la calidad de vida de todos los actores del proceso productivo del azúcar y sus derivados; la implantación de un modelo de gestión socialista dinámico, con la utilización de los adelantos tecnológicos en materia de telecomunicaciones para operativizar el interrelacionamiento con cada una de las dependencias de la empresa, logrando así una gestión plenamente articulada, optimizando sus operaciones industriales, laborales y sociales; y, el impulso de la integración productiva de los pueblos y Naciones de la América del Sur, en el marco del MERCADO COMÚN DEL SUR (MERCOSUR), la ALIANZA BOLIVARIANA PARA LOS PUEBLOS DE NUESTRA AMÉRICA (ALBA), y los Tratados y Convenios Internacionales.</t>
  </si>
  <si>
    <t>Producir azúcar</t>
  </si>
  <si>
    <t xml:space="preserve">
Corporación Venezolana de la Caña de Azúcar y sus derivados CVC Azúcar, S.A., se creó como la empresa matriz que agrupa, dirije, planifica y coordina a todas las empresas estatales productoras de azúcar y sus derivados.  Sustituyó a la CVA Azúcar, S.A. cuando  a esta ultima le fue ordenada su  intervención, liquidación y supresión y sus Empresas Filiales: COMPLEJO AGROINDUSTRIAL AZUCARERO COJEDES, C.A. y COMPLEJO AGROINDUSTRIAL AZUCARERO MONAGAS, C.A. 
</t>
  </si>
  <si>
    <t>Barquisimeto, estado Lara</t>
  </si>
  <si>
    <t xml:space="preserve">La resolución fue publicada  en Gaceta Oficial número 40.843., indica que Faiez Kassen Castillo  dirigirá la intervención de las filiales de CVA Azúcar: Complejo Agroindustrial Azucarero Cojedes, C.A. y Complejo Agroindustrial Azucarero Monagas, C.A.
Además, tendrá el control sobre las compañías Azucarera Pío Tamayo, C.A., Complejo Agroindustrial Azucarero Ezequiel Zamora, S.A., Central Azucarero Sucre, C.A. y Central Azucarero Trujillo; así como las empresas que, una vez culminada su expropiación, estarán adscritas a CVA Azúcar: Industria Azucarera Santa Clara, C.A., Industria Azucarera Santa Elena, C.A., Central Azucarero del Táchira, C.A., Complejo Agroindustrial Azucarero Venezuela.
FAIEZ  KASSEN, Presidente Junta Interventora,Liquidadora y Supresora de CVA AZÚCAR S.A, correo fke93@yahoo.es, JUAN PABLO BARRIOS, Gerente General, correo gg.cvaazucar@gmail.com, HECTOR ZAMBRANO, Puesto de Comando Nacional, correo jl.cvaazucar@gmail.com, JUAN  TORREALBA, Gerente de Planificación y Presupuesto, correo gcia.presupuesto.cvaazucar@gmail.com, NAHUN MENDEZ, Gerente de Administración y Finanzas, correo damarys.leon22@yahoo.com, EMILY BULLONES, Gerente de Consultoria Jurídica, correo consultoriajuridica@gmail.com, RONALD SOLE, Gerente de Logística y Transporte, correo logisticatym2016@gmail.com, CARLOS CRESPO, Gerente de Recursos Humanos, correo dptorrhh.cvaa@gmail.com, FEDOR BARBECIA, Gerente de Atención al Soberano, correo elvis_ely_@hotmail.com, JOSÉ A. CARABALI, Gerente de Relaciones Institucionales, correo comunicaciones.cvaazucar@.com, JAVIER SUAREZ, Gerente de Sistemas y Tecnologías de la Información, correo coord.informatica.cvaazucar@gmail.com, MIGUEL COLMENAREZ, Gerente de Industria y Operaciones, correo ctomey05@gmail.com, OLDANI OCHOA, Gerente Agrícola, correo ga.cvaazucar@gmail.com y ANA GIL, Gerente de Comercialización, correo cvaazucar.comercializacion@gmail.co
Según la Providencia Nº 019/2017 publicada en laGaceta Nº 41.157 del 24 de mayo de 2017,  se designó  como Miembros Principales y Suplentes de la Comisión de Contrataciones de la Junta Interventora, Liquidadora y Supresora de CVA Azúcar, S.A., y sus Empresas adscritas (Área Económica - Financiera: Miembro Principal: Emili Joan Bullones Batista, Suplente: Mayerlin Adriana Gil Díaz; Área Jurídica Miembro Principal: Arístides Alberto Lobatón Mendoza, Suplente: Hilda María Guy Briceño. Área Técnica: Miembros Principales: Ángelo J. Duran Leyó, Ronald Solé y Rafael Segundo Martínez González) [Vigente]
Mediante esta normativa se designa Miembros Principales y Suplentes de la Comisión de Contrataciones de la Junta Interventora, Liquidadora y Supresora de CVA Azúcar, S.A., y sus Empresas adscritas en las Áreas: Económica-Financiera, Jurídica, Técnica y Secretaría.
</t>
  </si>
  <si>
    <t>La Dulce Corrupción (https://www.aporrea.org/desalambrar/a77296.html)
CORRUPCIÓN: CVAL está en el centro de la atención por el caso Agropatria (https://www.reportero24.com/2012/05/30/corrupcion-cval-esta-en-el-centro-de-la-atencion-por-el-caso-agropatria/)
Desfalco en la mayor central azucarera, la investigación que persigue al ministro Adán Chávez (https://elpitazo.net/sucesos/desfalco-la-mayor-central-azucarera-la-investigacion-persigue-al-ministro-adan-chavez/)
Azucareros denunciaron graves daños a centrales en el país (https://cronica.uno/azucareros-denunciaron-graves-danos-centrales-pais/)
La Patilla: Régimen de Maduro venderá a precio de “gallina flaca” las azucareras en poder de la CVA (https://www.descifrado.com/2020/07/24/la-patilla-regimen-de-maduro-vendera-a-precio-de-gallina-flaca-las-azucareras-en-poder-de-la-cva/)
¿GUERRA ECONÓMICA EN VENEZUELA?. CORRUPCIÓN E INEFICIENCIA EN EL AZÚCAR (http://direcciondeminuevoblosspot.blogspot.com/2016/06/)
https://transparencia.org.ve/wp-content/uploads/2021/12/Aliados-privados-en-control-de-empresas-estatales-1.pdf</t>
  </si>
  <si>
    <t>Microjuris
http://cvaazucar.gob.ve/
https://poderopediave.org/organizacion/cva-azucar/
https://transparencia.org.ve/wp-content/uploads/2017/09/Informe-dise%C3%B1ado-azu%CC%81car.pdf
https://transparenciave.org/project/epe-ii-estudio-sector-agroalimentario/</t>
  </si>
  <si>
    <t>Corporación Venezolana de la Juventud Productora, S.A. (CORPOJUVENTUD)</t>
  </si>
  <si>
    <t xml:space="preserve">Servicios para la juventud </t>
  </si>
  <si>
    <t>OBJETO
Profundizar la incidencia de la juventud venezolana en el desarrollo de las fuerzas productivas del país, en virtud de su participación protagónica y corresponsable en la producción de bienes fundamentales y en la prestación de servicios esenciales, junto a su distribución y comercialización, lo cual satisfaga con calidad amplias necesidades colectivas de nuestro pueblo, contribuyendo a su desarrollo pleno y al goce por todas y todos los venezolanos de una vida digna.
MISIÓN
Promover la inserción protagónica de la juventud en el sistema productivo nacional, propiciando dinámicas, procesos y formas organizativas innovadoras, eficaces e incluyentes, que potencien, fortalezcan y expandan de manera orgánica la vocación y las capacidades productivas endógenas del país, mediante la concreción de planes, programas y proyectos, integrales y sustentables, de naturaleza propia o existentes mediante alianzas complementarias.
VISIÓN
Ser una empresa de amplia repercusión nacional e internacional, motor de un conglomerado de empresas venezolanas dedicadas a propiciar el salto cualitativo necesario para la transformación del modelo económico rentista, monoproductor y capitalista prevaleciente, en un modelo económico socialista altamente productivo, diversificado, independiente, soberano y sostenible, cuya fuerza social de sustento proceda del trabajo productivo de la juventud como sujeto propulsor de la Venezuela Potencia.</t>
  </si>
  <si>
    <t>Programas y proyectos para la juventud. Servicios para la juventud y fabricación de artículos deportivos, de cuidado personal, ropa, bebidas y alimentos</t>
  </si>
  <si>
    <t>En la Gaceta Oficial No. 40.224 del 7-8-2013 se autorizó oficialmente la creación de esta empresa, adscrita al Ministerio de la Juventud.  Posteriormente, el 5 de noviembre de 2013 se publicó en Gaceta Oficial el acta constitutiva y los estatutos de la nueva empresa, con capital de Bs 100 millones, suscrito y pagado totalmente por la Estatal.</t>
  </si>
  <si>
    <t>Centro Andrés Bello, Torre Este, Piso 1, Oficina 12E, Av. Andrés Bello, Caracas, Distrito Capital</t>
  </si>
  <si>
    <t>Ministerio del Poder Popular para la Juventud y el Deporte</t>
  </si>
  <si>
    <r>
      <rPr>
        <b/>
        <sz val="12"/>
        <color theme="1"/>
        <rFont val="Calibri"/>
      </rPr>
      <t>Presidente</t>
    </r>
    <r>
      <rPr>
        <sz val="12"/>
        <color theme="1"/>
        <rFont val="Calibri"/>
      </rPr>
      <t xml:space="preserve"> según Decreto No 4.314 de fecha 16/09/2020 en Gaceta Oficial N° 41.966: Yosneisy Josefina Paredes Fajardo</t>
    </r>
  </si>
  <si>
    <t>Yosneisy Josefina Paredes Fajardo es del Partido Socialista Unido de Venezuela (PSUV), Viceministra de Juventud Productiva y Trabajadora, del Ministerio del Poder Popular para la Juventud y el Deporte (G.O.  41.966 de fecha 16/09/2020) y Directora Estadal (E) Guárico (G.O. 41.574 de fecha 29/01/2019)</t>
  </si>
  <si>
    <r>
      <rPr>
        <sz val="12"/>
        <color theme="1"/>
        <rFont val="Calibri"/>
      </rPr>
      <t xml:space="preserve">Microjuris
</t>
    </r>
    <r>
      <rPr>
        <sz val="12"/>
        <color rgb="FF000000"/>
        <rFont val="Calibri"/>
      </rPr>
      <t>https://corpojuventud.com.ve/</t>
    </r>
  </si>
  <si>
    <t>Corporación Venezolana de Minería, S.A. (CVM)</t>
  </si>
  <si>
    <t>Administración de la actividad extractiva</t>
  </si>
  <si>
    <t>Forma parte de varias empresas mixtas:  Minera Ecosocialista Parguaza, S.A.; Minera Metales del Sur, S.A.; Minera Ecosocialista Oro Azul, S.A.; Ecosocialista Siembra Minera, S.A. La CVM ha establecido 9 alianzas para la explotación de coltán, 1 para la explotación de níquel, 1 para la explotación de fosfato. Para el oro se identificaron alianzas con: Inversiones y Representaciones Glenduard C.A.; Corporación Petroglobal, C.A.; Corporación Guayanaoro, C.A.; Servicios Mineros Grupo C6 C.A.; Inversiones La Lucha 2016, C.A.; Inversora Sarrapia Técnicas y Procesos, C.A.; Inversiones El Guayare C.A.; Refimina C.A.; Inversiones LT Import; Servicios Construcciones y Mantenimiento Rita C.A.; Inversiones Canlara C.A.; Agrominera Corminca; Corporación Nara; Corporación Estrella del Oro; y GoldCorp C.A, entre otras alianzas que suman 60 según el informe Economías Ilícitas 2023 de Transparencia Venezuela.
Ver ALIADOS PRIVADOS en control de empresas estatales (https://transparenciave.org/wp-content/uploads/2021/12/Aliados-privados-en-control-de-empresas-estatales-1.pdf)
Nicolás Maduro autoriza derechos para explotación y exportación del mineral casiterita en el Arco Minero (https://www.bancaynegocios.com/nicolas-maduro-autoriza-derechos-para-explotacion-y-exportacion-del-mineral-casiterita-en-el-arco-minero/)</t>
  </si>
  <si>
    <t>Edif. Pawa, Calle Cali entre Calle Veracruz y Avenida Orinoco, N. (107-24-15), Urbanización Las Mercedes. Parroquia Nuestra Señora del Rosario de Baruta. Distrito Capital, Municipio Baruta</t>
  </si>
  <si>
    <t xml:space="preserve">Minera Ecosocialista Parguaza, S.A. 
Minera Metales del Sur, S.A.
Minera Ecosocialista Oro Azul, S.A.
Ecosocialista Siembra Minera, S.A. </t>
  </si>
  <si>
    <t xml:space="preserve">Microjuris
http://www.desarrollominero.gob.ve/tag/corporacion-venezolana-de-mineria/
https://poderopediave.org/?s=Carlos+Osorio+
https://www.descifrado.com/2019/07/01/designan-a-carlos-osorio-como-presidente-de-corporacion-venezolana-de-mineria/
https://transparencia.org.ve/wp-content/uploads/2020/01/ORO-MORTAL.pdf
https://transparencia.org.ve/project/epe-ii-estudio-sector-mineria/
La Fuerza Armada venezolana tiene luz propia en la corrupción (https://transparencia.org.ve/wp-content/uploads/2018/06/La-Fuerza-Armada-Venezolana-tiene-luz-propia-en-la-corrupci%C3%B3n.pdf)
https://transparencia.org.ve/wp-content/uploads/2020/10/Los-militares-y-su-rol-en-las-Empresas-Propiedad-del-Estado.pdf
https://transparencia.org.ve/wp-content/uploads/2020/07/III-PODER-MILITAR-CRIMEN-Y-CORRUPCIOON.pdf
Entrevista experta del sector
http://www.desarrollominero.gob.ve/inversiones-en-el-amo-2/
https://transparenciave.org/economias-ilicitas/wp-content/uploads/2022/06/Economia-Ilicitas.pdf
https://transparenciave.org/economias-ilicitas/economias-ilicitas-en-venezuela-una-renta-creciente-repartida-entre-aliados/ </t>
  </si>
  <si>
    <t>Corporación Venezolana de Navegación, S.A. (VENAVEGA)</t>
  </si>
  <si>
    <t>Explotación industrial y comercial de la navegación fluvial, costera y de altura entre los diversos puertos del país y del exterior que se consideren convenientes para los intereses de la nación, mediante naves de su propiedad y en fletamento, así como sus accesorios de navegación</t>
  </si>
  <si>
    <t xml:space="preserve">Transporte marítimo de carga con el monopolio de servicio para todos los órganos y entes de la administración pública nacional: carga proyecto, carga general, carga contenerizada y craga a granel. </t>
  </si>
  <si>
    <t>El 15 de septiembre de 2010, el presidente de la República Bolivariana de Venezuela, Hugo Rafael Chávez Frías, firmó el decreto No. 7.677 publicado en la Gaceta Oficial No. 39.510 para la creación de una empresa del Estado bajo la forma de sociedad anónima, denominada ¨Corporación Venezolana de Navegación, s.a.¨ (VENAVEGA) , adscrita al Ministerio Popular para el Transporte.</t>
  </si>
  <si>
    <t>Avenida Caroní entre calle París y Londres, edificio Luisiana, piso 3, Urb. Las Mercedes Caracas-1060</t>
  </si>
  <si>
    <t>Según la Resolución Nº 018 del 2 de marzo de 2023 publicada en la  Gaceta Nº 42.583 del 7 de marzo de 2023,  se designó al ciudadano Vicealmirante  Gustavo Eloy Flores Geraud, como Presidente de la Sociedad Anónima Corporación Venezolana de Navegación, S.A. (VENAVEGA), ente adscrito a este Ministerio del Poder Popular para el Transporte</t>
  </si>
  <si>
    <t>Gustavo Eloy Flores Geraud fue Comandante del Escuadrón de Buques Anfibios</t>
  </si>
  <si>
    <t>La Trama oculta tras una camioneta blindada (https://lagranaldea.com/2021/01/25/la-trama-oculta-tras-una-camioneta-blindada/)</t>
  </si>
  <si>
    <r>
      <rPr>
        <sz val="12"/>
        <color theme="1"/>
        <rFont val="Calibri"/>
      </rPr>
      <t xml:space="preserve">Microjuris
http://www.venavega.com.ve/nosotros.php
http://conviteac.org.ve/wp-content/uploads/2018/12/Informe-Nepotismo-y-Militarismo-1072016-2.pdf
La Fuerza Armada venezolana tiene luz propia en la corrupción (https://transparencia.org.ve/wp-content/uploads/2018/06/La-Fuerza-Armada-Venezolana-tiene-luz-propia-en-la-corrupci%C3%B3n.pdf)
https://transparencia.org.ve/wp-content/uploads/2020/10/Los-militares-y-su-rol-en-las-Empresas-Propiedad-del-Estado.pdf
</t>
    </r>
    <r>
      <rPr>
        <sz val="12"/>
        <color rgb="FF000000"/>
        <rFont val="Calibri"/>
      </rPr>
      <t>https://transparencia.org.ve/wp-content/uploads/2020/07/III-PODER-MILITAR-CRIMEN-Y-CORRUPCIOON.pdf</t>
    </r>
  </si>
  <si>
    <t>Corporación Venezolana de Petróleo, S.A. (CVP)</t>
  </si>
  <si>
    <t>Controla y administra todo lo concerniente a los negocios que se realizan con otras empresas petroleras de capital nacional o extranjero. En tal sentido, participa en la administración y control de los negocios que tiene PDVSA con terceros (nacionales y extranjeros), tanto en la Faja del Orinoco, a través de 4 convenios de asociación, como en el resto del país, mediante 21 empresas mixtas</t>
  </si>
  <si>
    <t xml:space="preserve">Realizar negocios con otras empresas petroleras nacionales o extranjeras.  </t>
  </si>
  <si>
    <t>La Corporación Venezolana del Petróleo CVP es una empresa petrolera venezolana, de carácter estatal, que ha existido en dos periodos históricos. En una primera etapa, tenía por objeto la exploración, explotación, refinación y transporte de hidrocarburos, así como la compra, venta y permuta de los mismos en cualquier forma, dentro o fuera de Venezuela, desde su creación en 1960 hasta el año 1978, cuando fue liquidada y sus activos transferidos a la operadora Corpoven, también estatal. La CVP -actualmente una filial de Petróleos de Venezuela (PDVSA)- fue nuevamente reactivada en 1995 con un nuevo objetivo: administrar y controlar los negocios y asociaciones que PDVSA mantiene con terceros (tanto venezolanos como extranjeros).</t>
  </si>
  <si>
    <t>Empresa operativa.  Filial de Petroleos de Venezuela S.A. responsable de las empresas mixtas creadas con empresas extranjeras y nacionales para la explotación de la Faja Petrolifera del Orinoco y otros yacimientos de hidrocarburos.
Actualmente se encuentra en un proceso de militarización: Presidente de la CVP Grral. Manuel Quevedo, Gerencia Recursos Humanos de la CVP cap. Esteban Espinoza, Gerencia Asuntos Públicos de la CVP general (R) Alcalá Briceño, Gerencia Planificación de la CVP coronel Tomás Lugo Farfán, Gerencia Logística de la CVP capitana Luisa Torrealba Lugo</t>
  </si>
  <si>
    <t>Av. Libertador.  Edificio Pdvsa.  Urb. El Bosque.  Caracas</t>
  </si>
  <si>
    <t>En Decreto N° 4.993 de la Presidencia de la Repúlica  del 3 de septiembre de 2024 y publicado en la Gaceta Oficial Extraordinaria  No. 6.836 de la misma fecha , se nombra como Presidente de CVP al ciudadano EDUARDO LORENZO PINTO SALAZAR
Mediante Decreto N° 5.074 del 6 de enero de 2025 publicado en la Gaceta Extraordinaria No. 6.875 de la misma fecha,  se nombra al ciudadano Marco Antonio Magallanes Grillet, como Presidente de la Corporación Venezolana de Petróleo S.A. (CVP), en condición de Encargado.
El Presidente de la Reública mediante el Decreto N° 5.101 de 6 de marzo de 2025 y publicado en la Gaceta Oficial No. 43.081 de la misma fecha, nombró  al ciudadano Eduardo Lorenzo Pinto
Salazar, como Presidente de la Corporación Venezolana de Petróleo S.A.
(CVP), en condición de Encargado</t>
  </si>
  <si>
    <t>Eduardo Lorenzo Pinto Salazar fue nombrado director ejecutivo de la Faja Petrolífera del Orinoco en el año 2023. Eduardo Lorenzo Pinto Salazar es el vicepresidente de Exploración y Producción de Petróleo y miembro principal de la junta directiva de Pdvsa
Marco Antonio Magallanes Grillet es abogado, estuvo en el despacho de Relaciones Exteriores como director general encargado de la Oficina de Relaciones Consulares, según gaceta del año 2021. También fue consultor jurídico del Centro Internacional de Inversión Productiva de la Vicepresidencia de la República, cargo al que fue designado en 2022. Sus inicios en instituciones del Estado parecen haber comenzado en la Procuraduría General de la República, según gacetas del año 2010 y 2011, luego ocupó cargos en la Fundación de Investigaciones Marítimas y en el Despacho de la Jefatura de Gobierno del Territorio Insular Miranda en 2013. Fue Consultor Jurídico del Ministerio del Poder Popular de Petróleo y en 2024 fue Vicepresidente Ejecutivo de PDVSA.</t>
  </si>
  <si>
    <t>Registro Mercantil Segundo de la Circunscripción Judicial del Distrito Federal (hoy Distrito Capital) y Estado Miranda, en fecha 23 de diciembre de 1975, quedando anotada bajo el Nº 24, Tomo 58-A</t>
  </si>
  <si>
    <t xml:space="preserve">La Corporación Venezolana de Petróleo CVP,  es la empresa filial de PDVSA encargada de administrar y representar a la empresa holding en las 44 empresas mixtas petroleras constituidas con empresas e inversionistas </t>
  </si>
  <si>
    <t>2017.   El Ministerio Público imputó al actual presidente de la Corporación Venezolana de Petróleo (CVP), Orlando Enrique Chacín Castillo, por estar presuntamente incurso en procesos irregulares para la adquisición de vehículos en el transcurso de su gestión como director ejecutivo de exploración de Petróleos de Venezuela (Pdvsa) en Anzoátegui. (https://elcooperante.com/mp-imputo-a-presidente-de-la-corporacion-venezolana-de-petroleo-por-hechos-de-corrupcion/)
Sebin arresta Vicepresidente de CVP por cargos de corrupción ( http://atodomomento.com/nacionales/sebin-arresta-vicepresidente-cvp-cargos-corrupcion/)
El Gerente de la CVP Jyscar Risquez otro ejemplar de la corrupción en PDVSA (http://laorquideailustrada.blogspot.com/2018/04/el-gerente-de-la-cvp-jyscar-risquez.html)
Gerente de Pdvsa acusado de corrupción trabajó con Eulogio del Pino y Pedro León en CVP (https://www.cuentasclarasdigital.org/2017/03/gerente-de-pdvsa-acusado-de-corrupcion-trabajo-con-eulogio-del-pino-y-pedro-leon-en-cvp/)
Apresan a presidente de corporación petrolera por corrupción en Petrozamora (http://elestimulo.com/elinteres/apresan-a-presidente-de-corporacion-venezolana-de-petroleo-por-corrupcion-en-petrozamora/)
Maibort Petit: Vicepresidente de la CVP fue presentado en Fiscalía (http://www.noticierodigital.com/2018/02/maibort-petit-vicepresidente-la-cvp-fue-presentado-fiscalia/)
ACUERDO SOBRE LOS CASOS DE CORRUPCIÓN DE LA FAJA PETROLÍFERA DEL ORINOCO (https://www.asambleanacionalvenezuela.org/actos/detalle/acuerdo-sobre-los-casos-de-corrupcion-de-la-faja-petrolifera-del-orinoco-39)</t>
  </si>
  <si>
    <t xml:space="preserve"> Wikipedia
www.pdvsa.gob.ve
http://laclase.info/content/nuevas-designaciones-en-la-cvp-avanza-militarizacion-de-industria-petrolera/
hhttps://ultimasnoticias.com.ve/noticias/economia/presidente-maduro-designa-nuevas-autoridades-en-pdvsa-y-cvp/#:~:text=Presidente%20Maduro%20designa%20nuevas%20autoridades%20en%20Pdvsa%20y%20CVP,-Foto%20referencial&amp;text=El%20mandatarionacional%20nombr%C3%B3%20al%20ciudadano,Oficial%20extraordinaria%20N%C2%B0%206.512.
https://elestimulo.com/elinteres/pdvsa-nombra-a-cuatro-vicepresidentes-y-a-encargado-de-la-cvp/
https://transparencia.org.ve/wp-content/uploads/2018/11/EPE-II-Sector-Hidrocarburos-1.pdf
https://transparencia.org.ve/wp-content/uploads/2018/11/EPE-II-Resumen-ejecutivo-Transparencia-Venezuela.pdf
https://transparencia.org.ve/wp-content/uploads/2017/04/4-Informe-empresas-estatales-del-sector-petr%C3%B3leo-editado-26abril.pdf
http://www.pdvsa.com/index.php?option=com_content&amp;view=article&amp;id=9667:designan-nuevo-presidente-de-cvp-y-vicepresidente-de-pdvsa&amp;catid=10:noticias&amp;Itemid=589&amp;lang=es
https://primicia.com.ve/economia/en-gaceta-oficial-la-nueva-directiva-de-pdvsa/
Las largas conexiones del equipo económico de Delcy Rodríguez (https://correodelcaroni.com/laboral-economia/las-largas-conexiones-del-equipo-economico-de-delcy-rodriguez/)</t>
  </si>
  <si>
    <t>Corporación Venezolana de Telecomunicaciones, S.A. (COVETEL)</t>
  </si>
  <si>
    <t>Produce, transmite, distribuye programas de TV</t>
  </si>
  <si>
    <t>Producción y transmisión de contenidos de TV</t>
  </si>
  <si>
    <t>Durante el gobierno de Hugo Chavez fue creada la empresa Corporación Venezolana de Telecomunicaciones (Covetel, S.A.),  según decreto No. 2.597 del 5 de septiembre de 2003, publicado en Gaceta Oficial No. 37.770, de fecha 8 de septiembre de 2003, adscrita al Ministerio del Poder Popular para la Comunicación y la Información.  </t>
  </si>
  <si>
    <t>Empresa operativa.  COVETEL posee los canales de TV ViveTv,  Alba Tv y 123Tv.  </t>
  </si>
  <si>
    <t>Final Avenida Panteón, Foro Libertador, Edifico Biblioteca Nacional, AP-4.  Parroquia Altagracia.  Caracas</t>
  </si>
  <si>
    <t>Inscrita ante la Oficina de Registro Mercantil Primera de la Circunscripción Judicial del Distrito Capital y Estado Miranda, en fecha 06 de octubre de 2003, bajo el Nº 8, Tomo 141-A-Pro, cuya última modificación Estatutaria fue registrada ante la citada Oficina de Registro de Comercio, en fecha 15 de Abril de 2010, inserta bajo el Nº 29, Tomo 64-A-Pro.</t>
  </si>
  <si>
    <t>Ministerio del Poder Popular para la Comunicación e Información </t>
  </si>
  <si>
    <t>Es responsable del manejo de las plantas televisivas Vive, de programación variada y 123TV, de programación infantil, en ambos casos (al igual que el resto de medios de comunicación propiedad del Estado venezolano).</t>
  </si>
  <si>
    <t>Trabajadores de Covetel denuncian malas condiciones laborales a Santos Amaral (https://runrun.es/nacional/actualidad/210630/covetel-denuncia-malas-condiciones-laborales-a-santos-amaral/)
Trabajadores de VIVE TV emiten carta pública al Presidente Maduro y al Ministro de Comunicación Jorge Rodríguez (https://www.aporrea.org/actualidad/n331301.html)</t>
  </si>
  <si>
    <r>
      <rPr>
        <sz val="12"/>
        <color theme="1"/>
        <rFont val="Calibri"/>
      </rPr>
      <t xml:space="preserve">Microjuris
https://pandectasdigital.blogspot.com/2020/06/resolucion-mediante-la-cual-se-designa_42.html
https://poderopediave.org/persona/jorge-antonio-gomez/
https://poderopediave.org/organizacion/covetel/
minci.gob.ve
https://transparencia.org.ve/wp-content/uploads/2016/07/comunicacion-CUENTA-2015.pdf
https://transparencia.org.ve/wp-content/uploads/2016/07/MEMORIA-2014DEF-556PM14115.pdf
  https://es.wikipedia.org/wiki/COVETEL 
</t>
    </r>
    <r>
      <rPr>
        <sz val="12"/>
        <color rgb="FF000000"/>
        <rFont val="Calibri"/>
      </rPr>
      <t>https://chavismoinc.com/backend/agentes/1010?lang=es</t>
    </r>
    <r>
      <rPr>
        <sz val="12"/>
        <color theme="1"/>
        <rFont val="Calibri"/>
      </rPr>
      <t xml:space="preserve">
vive.gob.ve</t>
    </r>
  </si>
  <si>
    <t>Corporación Venezolana del Café, S.A.</t>
  </si>
  <si>
    <t>VISIÓN
Ser el ente integrador de las actividades de la Red Socio – Productiva del café en el marco del modelo de producción socialista contribuyendo a garantizar la soberanía alimentaria y cooperar con la construcción de la nueva geopolítica nacional e internacional.
MISIÓN
Administrar, desarrollar, coordinar y supervisar las actividades del Estado en el sector cafetalero, incluyendo la producción, procesamiento y distribución del café y sus productos derivados, dirigido a mejorar la calidad de vida de los productores del café, contribuyendo de esta manera a alcanzar la seguridad y soberanía alimentaria de la nación y la exportación.</t>
  </si>
  <si>
    <t xml:space="preserve">Se encarga de administrar, desarrollar, coordinar y supervisar las actividades del Estado en el sector cafetalero, incluyendo la producción, el procesamiento y distribución del café y sus productos derivados. </t>
  </si>
  <si>
    <t>La Corporación Venezolana del Café, fue creada por el gobierno de Hugo Chávez Frías a través del Decreto No.  7.497, del 22 de junio de 2010, publicado en la Gaceta Oficial No. 39.452. La Corporación Venezolana del Café está conformada por las empresas Fama de América; Café Venezuela; Café de Venezuela Tiendas y Servicios; Empresa Nacional del Café y Cafea. </t>
  </si>
  <si>
    <t>Empresa operativa.  La Corporación Venezolana del Café, S.A. es la casa matriz de un grupo de empresas estatales relacionadas con la producción, torrefacción, distribucion y comercialización del café:  Fama de América; Café Venezuela; Café de Venezuela Tiendas y Servicios; Empresa Nacional del Café y Cafea. Esta adscrita a la Corporación de Desarrollo Agrícola, S.A. CODEAGRO</t>
  </si>
  <si>
    <t xml:space="preserve">Sede nacional:    Carretera 7, entre calle 1ra y 4ta, Galpón N° 200-2001, Zona Industrial II. Barquisimeto.  </t>
  </si>
  <si>
    <t>100%  Estatal</t>
  </si>
  <si>
    <t>Ministerio del Poder Popular para Agricultura Productiva y Tierras</t>
  </si>
  <si>
    <t>  Fama de América C.A. Café Venezuela; Café de Venezuela Tiendas y Servicios; Empresa Nacional del Café y Cafea. </t>
  </si>
  <si>
    <t>Gran Mision de Abastecimiento Soberano.  Comités Locales de Abastecimiento y Producción CLAP</t>
  </si>
  <si>
    <t>Unión Comunera denuncia amenazas para privatizar tierras en Centro Occidente y uso de las FAES (https://www.aporrea.org/desalambrar/n351689.html)
Consejo Campesino "Padre Diego" se pronuncia a favor de las denuncias de los trabajadores de Café Venezuela en Lara (https://www.aporrea.org/trabajadores/n292102.html)
Empresas del estado no dan dividendos (https://transparencia.org.ve/project/empresas-del-estado-no-dan-dividendos/)
Se destapa olla podrida en Café Venezuela S.A. (https://auditoria.org.ve/2016/05/09/se-destapa-olla-podrida-en-cafe-venezuela-s-a/)</t>
  </si>
  <si>
    <r>
      <rPr>
        <sz val="12"/>
        <color theme="1"/>
        <rFont val="Calibri"/>
      </rPr>
      <t xml:space="preserve">Microjuris
https://twitter.com/CorpoVenCafe/status/1301523651964141570
https://diariodelosandes.com/site/alfredo-mora-las-politicas-nacionales-estan-orientadas-a-evitar-la-importacion-del-cafe/
https://transparencia.org.ve/wp-content/uploads/2017/09/Informe-Dise%C3%B1ado-Empresas-propiedad-del-estado-Cafe%CC%81.pdf
cvc.gob.ve
https://transparenciave.org/wp-content/uploads/2020/10/1-Un-conglomerado-marcado-por-la-ineficiencia-y-la-opacidad.pdf
https://transparencia.org.ve/project/epe-ii-estudio-sector-agroalimentario/
La Fuerza Armada venezolana tiene luz propia en la corrupción (https://transparencia.org.ve/wp-content/uploads/2018/06/La-Fuerza-Armada-Venezolana-tiene-luz-propia-en-la-corrupci%C3%B3n.pdf)
https://transparencia.org.ve/wp-content/uploads/2020/10/Los-militares-y-su-rol-en-las-Empresas-Propiedad-del-Estado.pdf
</t>
    </r>
    <r>
      <rPr>
        <sz val="12"/>
        <color rgb="FF000000"/>
        <rFont val="Calibri"/>
      </rPr>
      <t>https://transparencia.org.ve/wp-content/uploads/2020/07/III-PODER-MILITAR-CRIMEN-Y-CORRUPCIOON.pdf</t>
    </r>
  </si>
  <si>
    <t>Corporación Venezolana del Plástico, S.A. (COVEPLAST)</t>
  </si>
  <si>
    <t>Originalmente llamada Promotora de Empresas Socialistas, C.A. (Proesca).  La Promotora de Empresas Socialistas, C.A., (Proesca) nace con el compromiso de satisfacer las demandas del país en materia de productos terminados de plástico a todo nivel. Con la denominación de “Productos Especiales Proesca, C.A.” es fundada en el mes de Junio de 1.995 por PDVSA,  y por orientación  del mandato de Hugo Chávez  en Acto de Asamblea General Extraordinaria de Accionistas, es modificada a “Promotora de Empresas Socialistas, C.A.” . Transfererida desde la Petroquímica de Venezuela (Pequiven) hacia el Ministerio del Poder Popular para la Ciencia, Tecnología e Industria Intermedia (MPPCTI) el día nueve de Agosto de 2.011, adscribiéndola en Noviembre de ese mismo año al Ministerio de Poder Popular para Industrias, según Decreto No. 8.609 de fecha 22 de noviembre de 2011, y posteriormente al el Ministerio del Poder Popular de Industrias Básicas, Estratégicas y Socialistas, mediante decreto No. 2.357.
Las plantas (Fábricas de Inyección de Plástico) fueron planificadas en el marco de la Misión Che Guevara (plantas centro y oriente) y fueron inauguradas en Enero de 2.008 por el Ministerio del Poder Popular para la Economía Comunal: Las plantas del Zulia respondieron al proyecto de la Escuela de Polímeros auspiciado por Pequiven encontrándose operativas desde el año 2.007.
Estuvo adscrita al Ministerio del Poder Popular para Industrias Básicas, Estratégicas y Socialista.
En el Decreto extraordinario N° 6.382 del 15 de junio de 2018 se modifica la denominación del Ministerio del Poder Popular para Industrias Básicas, Estratégicas y Socialistas, por la de Ministerio del Poder Popular de Industrias y Producción Nacional, esta empresa aparece adscrita al Ministerio del Poder Popular de Industrias y Producción Nacional .</t>
  </si>
  <si>
    <t>Empresa operativa </t>
  </si>
  <si>
    <t>Registro Mercantil Segundo de la Circunscripción Judicial del Distrito federal y Estado Miranda en fecha cinco (05) de junio de 1995, bajo el No. 40, Tomo 225-A-Sgdo</t>
  </si>
  <si>
    <r>
      <rPr>
        <sz val="12"/>
        <color theme="1"/>
        <rFont val="Calibri"/>
      </rPr>
      <t xml:space="preserve">Microjuris
https://mazo4f.com/maduro-hay-que-independizar-la-corporacion-venezolana-del-plastico
http://www.minppibes.gob.ve/web-final/EntesAdscritos.php
La Fuerza Armada venezolana tiene luz propia en la corrupción (https://transparencia.org.ve/wp-content/uploads/2018/06/La-Fuerza-Armada-Venezolana-tiene-luz-propia-en-la-corrupci%C3%B3n.pdf)
https://transparencia.org.ve/wp-content/uploads/2020/10/Los-militares-y-su-rol-en-las-Empresas-Propiedad-del-Estado.pdf
</t>
    </r>
    <r>
      <rPr>
        <sz val="12"/>
        <color rgb="FF000000"/>
        <rFont val="Calibri"/>
      </rPr>
      <t>https://transparencia.org.ve/wp-content/uploads/2020/07/III-PODER-MILITAR-CRIMEN-Y-CORRUPCIOON.pdf</t>
    </r>
  </si>
  <si>
    <t>Corporación Venezolana para la Agricultura Urbana y Periurbana, S.A.</t>
  </si>
  <si>
    <t>Impulsar el aparato productivo agrícola, pecuario y acuicultura en zonas urbanas y periurbanas mediante operaciones financieras, comerciales, tecnológicas y organizacionales que contribuyan con la seguridad y soberanía alimentaria. </t>
  </si>
  <si>
    <t>Consultoría en el área alimentaria</t>
  </si>
  <si>
    <t>La Corporación Venezolana para la Agricultura Urbana y Periurbana S.A.  se llamaba anteriormente Empresa Nacional de Proyectos Agrarios, S.A. (EMPA),  fundada el 28 de febrero de 2012 durante el gobierno de Hugo Chávez, según Decreto N° 8.819,  publicado en la Gaceta Oficial N° 39.872. Esta empresa estaba enfocada en el diseño, la ingeniería y los servicios profesionales de consultoría para la formulación, la inspección, seguimiento y control de proyectos integrales de desarrollo agrario.
El 20 de enero de 2016,  por decreto presidencial No. 2.196, publicado en la Gaceta Oficial No. 40.832, se aprueba el cambio de denominación, objeto o misión y adscripción por el de Corporación Venezolana para la Agricultura Urbana y Periurbana S.A.,  dedicada a impulsar el aparato productivo agrícola, pecuario y acuicultura en zonas urbanas y periurbanas mediante operaciones financieras, comerciales, tecnológicas y organizacionales que contribuyan con la seguridad y soberanía alimentaria. 
Apenas con 6 meses de creada, el 20 de julio de 2016 por medio de la Resolución Nº 01-00-000343 publicada en la Gaceta Oficial Nº 40.948, se interviene a la Unidad de Auditoría Interna de la Corporación Venezolana para la Agricultura Urbana y Periurbana, S.A. (CVAUP), y se designa con carácter Provisional al ciudadano Yamil Antonio Cham Duque como Auditor Interno en calidad de Interventor, de esta Unidad.</t>
  </si>
  <si>
    <t>Empresa operativa, se desconoce su capacidad de prestación de servicios.</t>
  </si>
  <si>
    <t>Av. Libertador Edif. Nuevo Centro, Piso 3 Oficina MPPAT, Chacao-Venezuela</t>
  </si>
  <si>
    <t>39.872 / 40.872</t>
  </si>
  <si>
    <t>Ministerio del Poder Popular para la Agricultura Urbana</t>
  </si>
  <si>
    <r>
      <rPr>
        <sz val="12"/>
        <color rgb="FF000000"/>
        <rFont val="Calibri"/>
      </rPr>
      <t xml:space="preserve">Mediante Decreto N° 5.047 de la Presidencia de la República del 26 de noviembre de 2024 y publicada en la Gaceta Oficial No. 43.015 de la misma fecha, mediante el cual se nombra al
ciudadano Saúl Alexander Osío Pedret, como Presidente de la Corporación Venezolana para laAgricultura Urbana y Periurbana, S.A., (CVAUP), ente adscrito al Ministerio del Poder Popular paralas Comunas, Movimientos Sociales y Agricultura Urbana, en condición de Encargado.
Según Resolución No. 007/2024 de fecha 6/06/2024 en Gaceta Oficial N° 42.898 de fecha 11/06/2024 sew habían designado a:
</t>
    </r>
    <r>
      <rPr>
        <b/>
        <sz val="12"/>
        <color rgb="FF000000"/>
        <rFont val="Calibri"/>
      </rPr>
      <t>Vicepresidenta</t>
    </r>
    <r>
      <rPr>
        <sz val="12"/>
        <color rgb="FF000000"/>
        <rFont val="Calibri"/>
      </rPr>
      <t xml:space="preserve">: Alix Iruno Forero Madrid
</t>
    </r>
    <r>
      <rPr>
        <b/>
        <sz val="12"/>
        <color rgb="FF000000"/>
        <rFont val="Calibri"/>
      </rPr>
      <t>Directores Principales</t>
    </r>
    <r>
      <rPr>
        <sz val="12"/>
        <color rgb="FF000000"/>
        <rFont val="Calibri"/>
      </rPr>
      <t xml:space="preserve">: Yosneisy Josefina Paredes Fajardo, Jerry Alejandro Heres Campo, Christian David Rivera Ramírez, Richard Miguel Ibarra
</t>
    </r>
    <r>
      <rPr>
        <b/>
        <sz val="12"/>
        <color rgb="FF000000"/>
        <rFont val="Calibri"/>
      </rPr>
      <t>Directores Suplentes</t>
    </r>
    <r>
      <rPr>
        <sz val="12"/>
        <color rgb="FF000000"/>
        <rFont val="Calibri"/>
      </rPr>
      <t xml:space="preserve">: Karen Desirée León Roa, Grace Violeta Madriz, Gilberto Yonathan Barrios Sierra, César Enrique Patiño González 
</t>
    </r>
    <r>
      <rPr>
        <b/>
        <sz val="12"/>
        <color rgb="FF000000"/>
        <rFont val="Calibri"/>
      </rPr>
      <t xml:space="preserve">
Consultora Jurídica</t>
    </r>
    <r>
      <rPr>
        <sz val="12"/>
        <color rgb="FF000000"/>
        <rFont val="Calibri"/>
      </rPr>
      <t xml:space="preserve"> según Gaceta Oficial Nº 42.092 de fecha 22/03/2021: Nancy Ofelia Garcia Montaño
</t>
    </r>
    <r>
      <rPr>
        <b/>
        <sz val="12"/>
        <color rgb="FF000000"/>
        <rFont val="Calibri"/>
      </rPr>
      <t>Gerente de la oficina de Planificación, Presupuesto y Organización</t>
    </r>
    <r>
      <rPr>
        <sz val="12"/>
        <color rgb="FF000000"/>
        <rFont val="Calibri"/>
      </rPr>
      <t xml:space="preserve"> según Gaceta Oficial N° 42.184: Isaias Leovardo Cedeño Perdigón 
</t>
    </r>
    <r>
      <rPr>
        <b/>
        <sz val="12"/>
        <color rgb="FF000000"/>
        <rFont val="Calibri"/>
      </rPr>
      <t>Gerente de la Oficina de Administración</t>
    </r>
    <r>
      <rPr>
        <sz val="12"/>
        <color rgb="FF000000"/>
        <rFont val="Calibri"/>
      </rPr>
      <t xml:space="preserve"> según Gaceta Oficial N° 42.184: Yeindria Lourdes Camacho Malpica</t>
    </r>
  </si>
  <si>
    <t>Saúl Alexander Osío Pedret ocupó varios cargos en el Ministerio del Poder Popular para el Turismo desde el año 2013 al 2014, Director principal Fundación Municipal Mundo de los Niños (FUMDANIÑOS) de la Junta Directiva y del Consejo Directivo de la Fundación Bosque Macuto, admás actuó como voceso de la Fundación La Flor de Venezuela (FUNDAFLOR)</t>
  </si>
  <si>
    <t>Registro Mercantil Primero del Distrito Capital y Estado Miranda,  No.  17 Tomo 61A.</t>
  </si>
  <si>
    <t xml:space="preserve">Trabajadores del ministerio de Agricultura Urbana acusan a ministra de corrupción (https://elestimulo.com/trabajadores-del-ministerio-de-agricultura-urbana-acusan-a-ministra-de-corrupcion/)
¡BOCHORNO! Denuncian a ministra para Agricultura Urbana por corrupción («trabajadores dicen que se los gasta en exquisiteces y whiskicitos») (https://maduradas.com/la-dejaron-la-calle-denuncian-ministra-agricultura-urbana-corrupcion-se-lo-gasta-exquisiteces-whiskicito)
</t>
  </si>
  <si>
    <t>Microjuris
minci.gob.ve
https://www.ciudadbqto.com/2020/09/04/greicys-dayamni-barrios-prada-nueva-ministra-de-agricultura-urbana/
https://transparencia.org.ve/wp-content/uploads/2018/11/EPE-II-Resumen-ejecutivo-Transparencia-Venezuela.pdf
https://transparencia.org.ve/wp-content/uploads/2019/05/Capi%CC%81tulo-3.-Rehenes-de-la-Gran-Corrupcio%CC%81n.-TV-1.pdf
https://transparencia.org.ve/project/epe-ii-estudio-sector-agroalimentario/
http://redagroalimentaria.website/Materiales%20Apoyo/Entes%20y%20Empresas%20P%C3%BAblicas%20Sector%20Agroalimentario.pdf
https://nuevodia.com.ve/quien-es-la-nueva-ministra-de-agricultura-jhoanna-carrillo/</t>
  </si>
  <si>
    <t>Corrugadora Latina, C.A.</t>
  </si>
  <si>
    <t>Cartón</t>
  </si>
  <si>
    <t>Producir empaques de cartón</t>
  </si>
  <si>
    <t xml:space="preserve">Empaques de cartón </t>
  </si>
  <si>
    <t xml:space="preserve">La empresa Corrugadora Latina, ubicada en Carabobo, paralizó sus operaciones en febrero de 2018, el personal del primer turno no pudo ingresar a las instalaciones, pues la compañía tenía un candado en sus puertas. La planta estaba trabajando al 30% de su capacidad instalada y de nueve líneas solo tenía activa cuatro. La caída en la manufactura en los últimos 14 meses fue más del 50%, de tres millones de metros de cartón,  se redujo a un millón. El cierre de esta planta afecta a empresas de alimentos y productos de higiene personal, pues sus principales clientes son: Coposa, Colgate-Palmolive, Jhonson &amp; Jhonson, firmas que laboraban cerca del 30% de su capacidad, por falta de materia prima.
Esta empresa ocupada en octubre de 2018 por el gobierno nacional a través de las resoluciones Nros. 618, 619, 621 del Ministerio del Poder Popular para el Proceso Social del Trabajo junto con ella también fueron ocupadas: Colombates, C.A. CORRUGADORA SURAMERICANA C.A., SMURFIT KAPPA, C.A., AGROPECUARIA SMURFIT KAPPA CARTON DE VENEZUELA, ESCUELA TÉCNICA AGROPECUARIA SMURFIT KAPPA CARTON DE VENEZUELA).
El 19 de diciembre de 2019 mediante la resolución Nº 550 del Ministerio del Poder Popular para el Proceso Social de Trabajo, publicada en la  Gaceta Nº 41.785, a través de esta normativa se prorrogó la vigencia de la Junta Administradora Especial de la entidad de trabajo «Corrugadora Latina, C.A.», conforme a lo previsto en la parte in fine del párrafo tercero del artículo 149 del Decreto con Rango, Valor y Fuerza de Ley Orgánica de Trabajo, los Trabajadores y las Trabajadoras: «La vigencia de la Junta Administradora Especial será hasta de un año, pudiendo prorrogarse si las circunstancias lo ameritan.
</t>
  </si>
  <si>
    <t>Av. Domingo Olavarria, Zona Industrial Sur, Valencia, Carabobo</t>
  </si>
  <si>
    <t>27/06/2002</t>
  </si>
  <si>
    <t>Resolución Nº 550</t>
  </si>
  <si>
    <t>Registro Mercantil Primero de la Circunscripción Judicial del estado Carabobo, en fecha veintisiete (27) de Junio de 2002, bajo el N° 27, Tomo 39</t>
  </si>
  <si>
    <t>Personal de Corrugadora Latina exigió a Hugo Cabeza aumento salarial e ingreso a la planta (https://caraboboesnoticia.com/personal-de-corrugadora-latina-exigio-a-hugo-cabeza-aumento-salarial-e-ingreso-a-la-planta/)
Empresas ocupadas por el Estado, la vía más expedita a la confiscación (https://transparenciave.org/empresas-ocupadas-empresas-fracasadas/)</t>
  </si>
  <si>
    <t>Microjuris
https://www.acn.com.ve/empresa-corrugadora-latina-cerro-puertas/</t>
  </si>
  <si>
    <t>Corrugadora Suramericana, C.A.</t>
  </si>
  <si>
    <t>Esta empresa ocupada en octubre de 2018 por el gobierno nacional a través de las resoluciones Nros. 618, 619, 621 del Ministerio del Poder Popular para el Proceso Social del Trabajo junto con ella también fueron ocupadas: Colombates, C.A. CORRUGADORA LATINA C.A., SMURFIT KAPPA, C.A., AGROPECUARIA SMURFIT KAPPA CARTON DE VENEZUELA, ESCUELA TÉCNICA AGROPECUARIA SMURFIT KAPPA CARTON DE VENEZUELA).
El 19 de diciembre de 2019 mediante la resolución Nº 551 del Ministerio del Poder Popular para el Proceso Social de Trabajo, publicada en la  Gaceta Nº 41.785, a través de esta normativa se prorrogó la vigencia de la Junta Administradora Especial de la entidad de trabajo «Corrugadora Latina, C.A.», conforme a lo previsto en la parte in fine del párrafo tercero del artículo 149 del Decreto con Rango, Valor y Fuerza de Ley Orgánica de Trabajo, los Trabajadores y las Trabajadoras: «La vigencia de la Junta Administradora Especial será hasta de un año, pudiendo prorrogarse si las circunstancias lo ameritan.</t>
  </si>
  <si>
    <t xml:space="preserve">Av. Isaías Medina Angarita, Zona Industrial Campo Alegre, Cagua, Edo. Aragua </t>
  </si>
  <si>
    <t>Resolución Nº 551</t>
  </si>
  <si>
    <t>Sociedad Mercantil antes denominada PAPELERA ARAGUA, C.A., inscrita en el Registro Mercantil Primero de la Circunscripción Judicial del Distrito Federal y Estado Miranda, el 17 de Diciembre de 1985, bajo el Nº 28, Tomo 66-A-PRO.</t>
  </si>
  <si>
    <r>
      <rPr>
        <sz val="12"/>
        <color theme="1"/>
        <rFont val="Calibri"/>
      </rPr>
      <t>Microjuris</t>
    </r>
    <r>
      <rPr>
        <sz val="12"/>
        <color theme="1"/>
        <rFont val="Calibri"/>
      </rPr>
      <t xml:space="preserve">
</t>
    </r>
    <r>
      <rPr>
        <sz val="12"/>
        <color rgb="FF000000"/>
        <rFont val="Calibri"/>
      </rPr>
      <t>https://vlexvenezuela.com/vid/miguel-colon-corrugadora-suramericana-2885945</t>
    </r>
    <r>
      <rPr>
        <sz val="12"/>
        <color rgb="FF000000"/>
        <rFont val="Calibri"/>
      </rPr>
      <t>58</t>
    </r>
  </si>
  <si>
    <t>Misión
Crear soluciones tecnológicas criptofinancieras para facilitar a nuestros usuarios la adquisición, compra, venta, almacenaje y transferencia de criptoactivos.
Convertirse en la principal pasarela de pagos en criptomonedas del país para ofrecerles a nuestros socios comerciales una opción segura, confiable y sencilla para el comercio con dinero digital.
Cooperar en la construcción de un ecosistema cripto sano y próspero para el desarrollo del petro como valor de intercambio a nivel nacional e internacional.
Visión
Ampliar sus ofertas criptofinancieras para garantizar la expansión, crecimiento y seguridad de los negocios digitales en Venezuela.
Convertirse en una referencia indiscutible en el mercado nacional e internacional para el manejo y resguardo de criptoactivos.</t>
  </si>
  <si>
    <t>En 2018, operó mediante la licencia otorgada por la SUNACRIP a la Gobernación del Zulia para minar BTC y PTR.</t>
  </si>
  <si>
    <t>Maracaibo: Av. 4 Bella Vista, entre Calle 85 y 86. Planta Baja, antiguo Banco Federal</t>
  </si>
  <si>
    <t>Municipio Maracaibo</t>
  </si>
  <si>
    <t>Omar Prieto. Presidente del Consejo de Administración de Criptolago                   
Eddy Jose Aguirre Saavedra. Director Principal
Lionar Jose Ojeda Nava. Director Principal (Presidente de la Lotería del Zulia)
Williams Ramon Cabello. Director Principal
Rebeca Milagros del Gallego Turgerman. Asesor Lega (Procuradora del Estado Zulia)
Adolfo Tovar. Vicepresidente Comercial en Criptolago</t>
  </si>
  <si>
    <t>Omar José Prieto Fernández (Maracaibo, estado Zulia, Venezuela, 25 de mayo de 1969),1​ es un político venezolano.2​3​ Actualmente es el gobernador del estado Zulia, quien fue elegido en las controversiales elecciones municipales de 2017,4​5​6​7​ aunque dichos resultados no fueron reconocidos por la oposición venezolana y algunas organizaciones, quienes desconocen a Prieto como autoridad</t>
  </si>
  <si>
    <t>100% estatal. Gobernación del Zulia como el único propietario de todas las acciones</t>
  </si>
  <si>
    <t>Inscrita en el Registro Mercantil Cuarto del Estado Zulia, en fecha 03 de abril del año 2018, bajo el Nro. 105 Tomo 8A RM 4TO, e inscrita ante el Registro de Identificación Fiscal bajo el Nro. G-200127066</t>
  </si>
  <si>
    <t>SUNACRIP
Gobernación de Zulia</t>
  </si>
  <si>
    <t>Criptolago: análisis de uno de los Crypto-Exchanges aprobados por el gobierno de Venezuela (https://www.delitosfinancieros.org/criptolago-analisis-de-uno-de-los-crypto-exchanges-aprobados-por-el-gobierno-de-venezuela/)
 Petro: alertas y denuncias sobre las exchanges venezolanas oficial (https://es.beincrypto.com/petro-preocupaciones-sobre-exchanges-venezolanas-oficiales/)
Mercado de criptomonedas en Venezuela es el tercero mayor del mundo, pero no gracias al gobierno (https://www.diariobitcoin.com/paises/sur-america/venezuela/mercado-de-criptomonedas-en-venezuela-crece/)</t>
  </si>
  <si>
    <t>https://criptolago.com.ve/
https://es.wikipedia.org/wiki/Omar_Prieto
https://www.quepasa.com.ve/regionales/gobernador-omar-prieto-inauguro-casa-intercambio-criptolago/
https://es.beincrypto.com/petro-preocupaciones-sobre-exchanges-venezolanas-oficiales/
https://go.chainalysis.com/rs/503-FAP-074/images/Criptolago-Chainalysis-Lead-Development-Report.pdf 
https://www.delitosfinancieros.org/criptolago-analisis-de-uno-de-los-crypto-exchanges-aprobados-por-el-gobierno-de-venezuela/
https://www.linkedin.com/in/adolfo-tovar-42446a176/?originalSubdomain=ve</t>
  </si>
  <si>
    <t>Cuvenpetrol, S.A.</t>
  </si>
  <si>
    <t>Desarrollar y la operación del sistema de refinación de petróleo, gas natural licuado (GNL) y gas natural comprimido en la República de Cuba.</t>
  </si>
  <si>
    <t>Producción de derivados del petróleo y gas</t>
  </si>
  <si>
    <t xml:space="preserve"> La Comisión intergubernamental autorizó el cambio de denominación y de objeto social de la empresa mixta PDVCUPET S.A constituida en Cuba en abril del año 2006 entre Comercial Cupet, S.A y PDVSA Cuba S.A. En lo adelante esta empresa se denominará CUVENPETROL, S.A y tendrá por objeto el desarrollo y la operación del sistema de refinación de petróleo, gas natural licuado (GNL) y gas natural comprimido en la República de Cuba.Cuba Venezuela Petróleos S.A. (Cuvenpetrol),. Esta iniciativa surgió, según argumentaron los gobiernos de ambas naciones para ese momento, para profundizar y consolidar los lazos de cooperación en el área energética al amparo de la Alternativa Bolivariana para las Américas (ALBA). De hecho, esta fue la primera iniciativa del programa de cooperación en la isla.
La operación de Cuvenpetrol, S.A., incluye además el dLa Comisión intergubernamental autorizó el cambio de denominación y de objeto social de la empresa mixta PDVCUPET S.A constituida en Cuba en abril del año 2006 entre Comercial Cupet, S.A y PDVSA Cuba S.A. En lo adelante esta empresa se denominará CUVENPETROL, S.A y tendrá por objeto el desarrollo y la operación del sistema de refinación de petróleo, gas natural licuado (GNL) y gas natural comprimido en la República de Cuba.
En diciembre de 2017 el régimen cubano tomó posesión completa de la refinería Camilo Cienfuegos y retiró a la petrolera estatal venezolana PDVSA de su participación accionaria; esto, tras el incumplimiento de pago por parte del régimen de Nicolás Maduro.Tras el retiro de la compañía venezolana PDVSA de la empresa mixta Cuvenpetrol, desde agosto de 2017 la Refinería de Petróleo de Cienfuegos opera como entidad estatal plenamente cubana, bajo la égida de Unión Cuba Petróleo (CUPET)”, publicó este jueves 14 de diciembre el diario de Cienfuegos citado por la agencia de noticias Reuters. Aunque se desconocen las causas exactas de esta decisión, se presume que con la toma de posesión de Cienfuegos, Cuba busca saldar deudas ante el incumplimiento de compromisos por parte de Venezuela</t>
  </si>
  <si>
    <t>Empresa operativa la participación cubana es propiedad de la República de Cuba.  PDVSA CUBA, S.A. fue retirada por el gobierno cubano</t>
  </si>
  <si>
    <t>Comercial Cupet, S.A. 51% y PDVSA Cuba 49%</t>
  </si>
  <si>
    <t xml:space="preserve">Ministerio del Poder Popular de Petróleo 
PDVSA
PDVSA Cuba
</t>
  </si>
  <si>
    <t>Así fue como Chávez y Castro saquearon a Venezuela a través de Cuvenpetrol (https://miamidiario.com/asi-fue-como-chavez-y-castro-saquearon-a-venezuela-a-traves-de-cuvenpetrol/)
Cuba le arrebata a Venezuela refinería de PDVSA tras impago de “servicios prestados” (https://es.panampost.com/sabrina-martin/2017/12/15/cuba-arrebata-vzla-refineria-pdvsa/)
Refinería de Cienfuegos reduce producción a la mitad por recortes en petróleo venezolano (https://www.14ymedio.com/nacional/Refineria-Cienfuegos-produccion-suministro-venezolano_0_2100389952.html)</t>
  </si>
  <si>
    <t>http://www.pdvsa.com/index.php?option=com_content&amp;view=article&amp;id=3706:8274&amp;catid=10&amp;Itemid=589&amp;lang=es</t>
  </si>
  <si>
    <t>CV Shipping Pte. Ltd</t>
  </si>
  <si>
    <t>En el documento "Reestructuración integral de PDVSA y simplificación de su estructura" de marzo de 2020 aparece como empresa filial de PDVSA Marina, S.A.  y está en la lista de las emprewsas que PDVSA se plantea eliminar o vender</t>
  </si>
  <si>
    <t>Singapur</t>
  </si>
  <si>
    <t>PDV Marina S.A.
PetroChina Co Ltd</t>
  </si>
  <si>
    <t>Ministerio del Poder Popular de Petróleo 
PDVSA
PDVSA Marina S.A.</t>
  </si>
  <si>
    <t>Cómo Venezuela perdió tres superpetroleros frente a su socio chino 
https://www.vozdeamerica.com/economia-finanzas/como-venezuela-perdio-tres-superpetroleros-frente-su-socio-chino</t>
  </si>
  <si>
    <t>https://www.bloomberg.com/profile/company/1246569D:SP</t>
  </si>
  <si>
    <t>CVA Azúcar, S.A.</t>
  </si>
  <si>
    <t>Coordinar, dirigir, supervisar, ejecutar, inspeccionar y desarrollar la producción, comercialización, industrialización, importacion y exportación de la caña de azúcar y sus derivados</t>
  </si>
  <si>
    <t>La Corporación Venezolana del Azucar fue creada el 22 de marzo de 2005, según decreto 3.539 en la Gaceta Oficial 38.153 como empresa matriz del sector azucarero.  El 3 de febrero de 2016 el Ejecutivo Nacional ordenó, mediante la el Decreto N° 474, Gaceta Oficial N° 40.269, la intervención, liquidación y supresión de la Empresa del Estado CVA Azúcar, S.A. y sus Empresas Filiales Complejo Agroindustrial Azucarero Cojedes, C.A. y Complejo Agroindustrial Azucarero Monagas.  Se consideran dentro de este proceso a aquellas empresas adscritas al Ministerio del Poder Popular para la Agricultura y Tierras, sobre las cuales  CVA Azúcar, S.A. era empresa matriz:  Azucarera Pio Tamayo, C.A.; Complejo Agroindustrial Azucarero Ezequiel Zamora, S.A.;Central Azucarero Sucre, C.A. y Central Azucarero Trujillo, C.A. En su lugar se creó la Corporación Venezolana de la Caña de Azucar y sus derivados CVC Azúcar, S.A. 
El  El 3 de febrero de 2016 el Ejecutivo Nacional ordenó, mediante la el Decreto N° 474, Gaceta Oficial N° 40.269, la intervención, liquidación y supresión de la Empresa del Estado CVA Azúcar, S.A.  y a sus Empresas Filiales: COMPLEJO AGROINDUSTRIAL AZUCARERO COJEDES, C.A. y COMPLEJO AGROINDUSTRIAL AZUCARERO MONAGAS, C.A. En su lugar se creó  la Corporación Venezolana de la Caña de Azúcar y sus derivados CVC Azúcar, S.A., como la empresa matriz que agrupa, dirije, planifica y coordina a todas las empresas estatales productoras de azúcar y sus derivados.  </t>
  </si>
  <si>
    <t>Empresa no operativa.   Esta empresa en proceso de liquidación,  y en su lugar se creó  la Corporación Venezolana de la Caña de Azúcar y sus derivados CVC Azúcar, S.A., como la empresa matriz que agrupa, dirije, planifica y coordina a todas las empresas estatales productoras de azúcar y sus derivados.  </t>
  </si>
  <si>
    <t>La Junta Interventora y Liquidadora, estará integrada por el Presidente y seis miembros principales con sus respectivos Suplentes. Tres de los miembros de la Junta Interventora Liquidadora serán representantes del Ministerio para el Poder Popular para la Agricultura y Tierras, un miembro será representante del Ministerio del Poder Popular para la Defensa, un miembro será representante del Ministerio para el Poder Popular para la Alimentación y un miembro será representante del Ministerio para el Poder Popular para el Trabajo y Seguridad Social.</t>
  </si>
  <si>
    <t xml:space="preserve">Presidente de la Junta Interventora y Liquidadora de la Corporación Venezolana de Azúcar, S.A. (CVA): Faiez Kassen Castillo. Miembros de la Comisión de Contrataciones de la Junta Interventora, Liquidadora y Supresora: miembro principal del área económica-Financiera: Emili Joan Bullones Batista; miembro suplente: Mayerlin Adriana Gil Díaz; miembro principal del área jurídica: Arístides Alberto Lobatón Mendoza; miembro suplente del área jurídica: Hilda María Guy Briceño; miembro principal del área técnica: Ángel J. Duran Layo, Ana Cecilia Gil Torres y RonaId Sola; miembro suplente del área Técnica: Zandra Endrina Vásquez A., Rafael Segundo Martínez González y José Ramón Osal. </t>
  </si>
  <si>
    <t>Faiez Kassen ocupó el cargo de viceministro de Economía Agrícola y director principal de CVA Azúcar s.a./ Armando Franchi, ocupó el cargo de viceministro de Desarrollo de Circuitos Agroproductivos y Agroalimentarios/ Elio Mejía: Ex-presidente de la Corporación Venezolana de Alimentos, S.A. (CVAL),  fue nombrado director principal de la junta directiva de Agropatria, se desempeñó como viceministro de Desarrollo Rural Integral del Ministerio de Agricultura y Tierras (MAT) /  Leswil Guédez coordinador político de Lácteos Los Andes</t>
  </si>
  <si>
    <t>Inscrita en el Registro Mercantil Séptimo de la Circunscripción Judicial del Distrito Capital y Estado Miranda, bajo el N° 43, Tomo 535-A-VII de fecha 22 de julio de 2005</t>
  </si>
  <si>
    <t xml:space="preserve">CVC Azúcar, S.A.  tiene diez centrales azucareros adscritos.  </t>
  </si>
  <si>
    <t>Gran Misión de Abastecimiento Soberano</t>
  </si>
  <si>
    <t>Azucareros denunciaron graves daños a centrales en el país (https://cronica.uno/azucareros-denunciaron-graves-danos-centrales-pais/)
Corrupción y hambre en Venezuela (https://transparencia.org.ve/wp-content/uploads/2018/02/CRISIS-HAMBRE-EN-VZLA.pdf)
La Dulce Corrupción (https://www.aporrea.org/desalambrar/a77296.html)
Desfalco en la mayor central azucarera, la investigación que persigue al ministro Adán Chávez (https://elpitazo.net/sucesos/desfalco-la-mayor-central-azucarera-la-investigacion-persigue-al-ministro-adan-chavez/)
El futuro incierto del Central Tocuyo hoy Azucarera Pio Tamayo (https://www.aporrea.org/contraloria/a214964.html)</t>
  </si>
  <si>
    <r>
      <rPr>
        <sz val="12"/>
        <color theme="1"/>
        <rFont val="Calibri"/>
      </rPr>
      <t xml:space="preserve">Microjuris
http://2435.ve.all.biz/ 
http://cvaazucar.gob.ve/
https://poderopediave.org/organizacion/cva-azucar/
https://transparencia.org.ve/wp-content/uploads/2017/09/Informe-dise%C3%B1ado-azu%CC%81car.pdf
</t>
    </r>
    <r>
      <rPr>
        <sz val="12"/>
        <color rgb="FF000000"/>
        <rFont val="Calibri"/>
      </rPr>
      <t>https://transparenciave.org/project/epe-ii-estudio-sector-agroalimentario/</t>
    </r>
  </si>
  <si>
    <t>Ha recibido apoyo técnico de Cuba</t>
  </si>
  <si>
    <t>CVA Cereales y Oleaginosas de Venezuela, S.A.</t>
  </si>
  <si>
    <t>Cereales y Oleaginosas</t>
  </si>
  <si>
    <t>Comercializar, procesar, importar, exportar y distribuir ereales, granos, oleaginosas, y sus derivados, y la utilización de sub productos para la alimentación animal, así como cualquier otro producto proveniente de la explotación de los suelos nacionales</t>
  </si>
  <si>
    <t>Cereales y oleaginosas</t>
  </si>
  <si>
    <t xml:space="preserve">Esta empresa se fundó el 28 de marzo de 2005,  mediante decreto presidencial No. 3540, Gaceta Oficial No.  38.153,  dependiente en ese entonces de la Corporación Venezolana Agraria S.A. Esta empresa se creó para producir alimentos a partir de materia prima derivada de cereales y oleaginosas, y tenía entre sus objetivos el procesamiento, transformación, comercialización y distribución de la variedad de derivados de las referidas materias primas, entre las cuales se incluye el arroz, el maíz amarillo y blanco, sorgo, trigo y palma aceitera; al igual que las especies y subespecies de origen vegetal para el consumo humano y animal
El primero de marzo de 2010 el gobierno nacional decidió suprimir y liquidar la CVA Cereales y Oleaginosos de Venezuela, S.A. según el decreto No. 7.235, en la Gaceta Oficial N. 39.376.  
El 14 de septiembre de 2010 el Ejecutivo decidió prorrogar el periodo de supresión y liquidación por seis meses más. </t>
  </si>
  <si>
    <t>Empresa no operativa, en proceso de liquidación.  No hay información sobre quien la reemplazará en el cumplimiento de sus funciones. Se desconoce si este proceso culminó adecuadamente.</t>
  </si>
  <si>
    <t>Avenida Fuerzas Armadas, Esquina de Socarrás, Piso 3, Edificio Corporación Venezolana Agraria, Parroquia La Candelaria, Caracas, Distrito Capital - Venezuela,Teléfono: 0212-7827779</t>
  </si>
  <si>
    <t>Ministerio del Poder Popular para la Agricultura Productiva y Tierras
Corporación Venezolana Agraria</t>
  </si>
  <si>
    <t>Como empresa matriz, posee las acciones del Estado Venezolano en todas las empresas estatales del sector</t>
  </si>
  <si>
    <t>La burocracia de los entes adscritos al MAT (https://agronotas.wordpress.com/2008/03/21/la-burocracia-de-los-entes-adscritos-al-mat/)
Auge y (extraña) caída de la CVA (https://armando.info/Reportajes/Details/31)</t>
  </si>
  <si>
    <r>
      <rPr>
        <sz val="12"/>
        <color theme="1"/>
        <rFont val="Calibri"/>
      </rPr>
      <t xml:space="preserve">Microjuris
mapt.gob.ve
http://mismisiones.blogspot.com/2009/03/cva-cereales-y-oleaginosas-sa.html
https://transparencia.org.ve/wp-content/uploads/2017/09/Informe-dise%C3%B1ado-azu%CC%81car.pdf
</t>
    </r>
    <r>
      <rPr>
        <sz val="12"/>
        <color rgb="FF000000"/>
        <rFont val="Calibri"/>
      </rPr>
      <t>https://transparenciave.org/project/epe-ii-estudio-sector-agroalimentario/</t>
    </r>
  </si>
  <si>
    <t>Cuba y China</t>
  </si>
  <si>
    <t>CVA Leander Carnes y Pescados S.A.</t>
  </si>
  <si>
    <t>Carnes y pescados</t>
  </si>
  <si>
    <t>Ojetivo
Fomentar, coordinar, supervisar, ejecutar, inspeccionar y desarrollar la producción, comercialización, industrialización, financiamiento, importación y exportación de productos de la pesca, la acuicultura y carnes para el consumo humano de origen no avícola, incluidos sus derivados.
Misión
Fomentar y desarrollar la producción, distribución y comercialización de productos cárnicos y pesqueros con alta eficacia y eficiencia que garanticen los requerimientos alimenticios de la población venezolana en estos rubros. Incentivando el nuevo modelo productivo socialista que permita integrar a los productores asociados, las Unidades de Producción y las comunidades organizadas y de esta manera contribuir al logro de la Seguridad Alimentaría de la Nación.
Visión
Ser una empresa líder en la producción, distribución y abastecimiento de productos cárnicos y pesqueros de alta calidad, con tecnología avanzada en armonía con el ambiente, y así satisfacer las necesidades de estos productos tanto en la población venezolana como en los pueblos hermanos del mundo, enmarcados en los acuerdos de integración establecidos por el Estado Venezolano.</t>
  </si>
  <si>
    <t>Productos pesqueros y acuícolas como: pargo, atún, anchoa, bonito, curvina, dorado, cachama, coporo, tahalí, camarones, entre otros. Y productos cárnicos, con cortes de primera, segunda y tercera, y variedad de sub-productos.</t>
  </si>
  <si>
    <t>Mediante el  Decreto Nº 5.170,  se autoriza al Instituto Autónomo Corporación Venezolana Agraria (CVA), para que proceda a la constitución de una empresa del Estado, bajo la forma de Sociedad Anónima, la cual se denominará «CVA Leander Carnes y Pescados, S.A. publicado en el 7 de febrero del año 2007 en la Gaceta Oficial No. 38.621.
La Truchicultura Valle Rey, el Frigorífico Industrial Barinas (Fribarsa), el Frigorífico Industrial de Carnes de Perijá (Fricapeca) y Conservas Alimenticias La Gaviota (empresa que en 1997 alcanzó un capital de Bs. 624.000.000 -$ 1.307.080) quedaron a cargo de CVA Leander Carnes y Pescados, creada por decreto presidencial el 7 de febrero de 2007. Esta empresa del Estado había anunciado –antes de su liquidación- que exportaría su modelo a Ecuador a raíz de unos acuerdos firmados entre Venezuela y Ecuador.
En el año 2010 media el Decreto Nº 7.235 se oprdena la supresión y liquidación de  las empresas adscritas al Instituto Autónomo Corporación Venezolana Agraria CVA Cereales y Oleaginosas de Venezuela S.A.;,CVA Lácteos, S.A.,CVA Leander Carnes y Pescados, S.A., CVA Cultivos Varios, S.A. y Empresa Agrícola Venchi, S.A. y el 3 de marzo del año 2010 en su asamblea extraordinaria designan a la Junta Interventora presididad por Maribel Zambrano.</t>
  </si>
  <si>
    <t>Av. Libertador, entre Calles 37 y 38, Frente al Domo Bolivariano, Edif. CVA, Zona Industrial I, Barquisimeto</t>
  </si>
  <si>
    <t xml:space="preserve"> CINCUENTA MILLONES DE BOLíVARES (Bs.50.000.000. 00), dividido y representado en CINCUENTA MIL (50.000) acciones nominativas, cuyo valor nominal es de MIL BOLIVARES (Bs. 1.000.00) cada una, suscritas y pagadas por la Corporación Venezolana Agraria (CVA)</t>
  </si>
  <si>
    <t>Ministerio del Poder Popular para la Agricultura Productiva y Tierras
Corporación Venezolana Agrícola</t>
  </si>
  <si>
    <t>Auge y (extraña) caída de la CVA (file:///C:/Users/Usuario/Downloads/Auge%20y%20(extra%C3%B1a)%20ca%C3%ADda%20de%20la%20CVA.pdf)
El cuento argentino y el frigorífico venezolano que nunca se renovó (https://www.elclip.org/fricapeca-el-cuento-argentino-y-el-frigorifico-venezolano-que-nunca-se-renovo/)</t>
  </si>
  <si>
    <t>https://mismisiones.blogspot.com/2009/03/cva-leander-carnes-y-pescados-sa.html</t>
  </si>
  <si>
    <t>CVG Complejo Industrial Fábrica de Fábricas Hugo Chávez Frías, C.A.</t>
  </si>
  <si>
    <t>Desarrollar el aparato industrial nacional con el fin de promover la sustitución de importaciones de repuestos y maquinarias industriales por producción nacional de las empresas adscritas a la Corporación Venezolana de Guayana CVG.</t>
  </si>
  <si>
    <t>Partes y piezas metalmecánicas para reposición</t>
  </si>
  <si>
    <t>El Complejo Industrial Fábrica de Fábricas “Hugo Chávez Frías», ubicado en Anaco, estado Anzoátegui,  fue creado el 22 de enero de 2020, mediante orden emanada a la Corporación Venezolana de Guayana (CVG), a través del Decreto N° 4.101, bajo la forma de compañía anónima.
El 3 de diciembre de 2021, luego del triunfo del PSUV en las elecciones regionales de noviembre del año 2021, fue transferida de nuevo a la Gobernación de Anzoátegui.</t>
  </si>
  <si>
    <t>Anaco 6003, Anzoátegui</t>
  </si>
  <si>
    <t>Anaco</t>
  </si>
  <si>
    <t>Presidente (a), cuatro directores principales y suplentes, un comisario y Gerentes de libre nombramiento y remoción por el Presidente de la empresa</t>
  </si>
  <si>
    <t xml:space="preserve">
Capital social por Bs.S 27.263.590.000,00 dividido y representado en diez mil
(10.000) acciones nominativas no convertibles al portador de Bs.S. 2.726.359,00</t>
  </si>
  <si>
    <r>
      <rPr>
        <b/>
        <sz val="12"/>
        <color rgb="FF000000"/>
        <rFont val="Calibri"/>
      </rPr>
      <t xml:space="preserve">Presidente: </t>
    </r>
    <r>
      <rPr>
        <sz val="12"/>
        <color rgb="FF000000"/>
        <rFont val="Calibri"/>
      </rPr>
      <t>Carlos Rafael Faría Tortosa</t>
    </r>
    <r>
      <rPr>
        <b/>
        <sz val="12"/>
        <color rgb="FF000000"/>
        <rFont val="Calibri"/>
      </rPr>
      <t xml:space="preserve"> 
Directores principales:</t>
    </r>
    <r>
      <rPr>
        <sz val="12"/>
        <color rgb="FF000000"/>
        <rFont val="Calibri"/>
      </rPr>
      <t xml:space="preserve"> Luis Enrique Salemo, Maiker José Marcano, Alfonso Moros, Ernesto Rivero; </t>
    </r>
    <r>
      <rPr>
        <b/>
        <sz val="12"/>
        <color rgb="FF000000"/>
        <rFont val="Calibri"/>
      </rPr>
      <t>Directores suplentes:</t>
    </r>
    <r>
      <rPr>
        <sz val="12"/>
        <color rgb="FF000000"/>
        <rFont val="Calibri"/>
      </rPr>
      <t xml:space="preserve"> Wilfredo Antonio Flores, Wilfredo José Villarroel Rojas, Rubén Da Silva, Néstor Rolando Astudillo Leal.</t>
    </r>
  </si>
  <si>
    <t>Carlos Rafael Faría Tortosa fue ministro para las Relaciones Exteriores desde el 16 de mayo de 2022 hasta el 6 de enero de 2023. Se desempeñó como embajador de Venezuela en Rusia desde el 7 de junio de 2017 hasta el 16 de mayo de 2022. Fue ministro para la Industria y el Comercio, designado en cadena nacional de radio y televisión el 2 de agosto de 2016 por Nicolás Maduro, en sustitución de Miguel Pérez Abad. Desde 2011 fue viceministro de Industrias Intermedias y Ligeras. Es ingeniero. En 2012 ocupó la presidencia de la Siderúrgica del Orinoco Alfredo Maneiro (Sidor) en sustitución de Carlos D´Oliveira.</t>
  </si>
  <si>
    <t>10.000 Acciones normativas no convertibles al portador.</t>
  </si>
  <si>
    <t>Microjuris
http://www.cvg.gob.ve/?q=node/1332
https://runrun.es/noticias/462147/maduro-transfiere-empresas-estatales-a-la-gobernacion-de-anzoategui/
Poderopedia</t>
  </si>
  <si>
    <t>CVG Internacional América INC.</t>
  </si>
  <si>
    <t xml:space="preserve">Consultoría y procura </t>
  </si>
  <si>
    <t>Misión 
   Suministrar servicios de Procura Internacional, Logística Comercial, Tecnología de Información y Asistencia Técnica en forma eficiente, que garanticen la calidad de vida de nuestros sua y que satisfagan los requerimientos de las Empresas Tuteladas por CVG, Organismos Públicos y demás Entes de Cooperación impulsados por el Ejecutivo Nacional, promoviendo las alianzas multipolares, la economía y el desarrollo social.
VISIÓN
    Ser la Empresa líder en Logística Comercial del modelo Productivo Socialista.</t>
  </si>
  <si>
    <t>Procura y asistencia técnica</t>
  </si>
  <si>
    <t>En el año 1975 el Estado Venezolano decreta la nacionalización de la industria del mineral de hierro, creándose en enero de 1976 Ferrominera Orinoco (FMO), que para gestionar la venta del mineral de hierro en el exterior, establece en Londres un Departamento de Ventas, bajo la asesoría y en las oficinas de la US Steel Internacional.
    Al finalizar el contrato de asesoría con la US Steel, la Corporación Venezolana de Guayana (CVG), en lugar de crear una empresa limitada exclusivamente a las ventas de mineral de hierro, decide que lo más conveniente era constituir un órgano que gestionará las compras y ventas internacionales para todas las empresas filiales de la CVG. Así nace en 1978, CVG Internacional, C.A. (INTERCVG), con sucursal en Londres y una filial en Nueva York, esta última posteriormente, en 1979, se constituyó en CVG INTERNATIONAL AMERICA INC. (CVGIA).
    A partir del año 1980 se incrementan notablemente las operaciones de CVG Internacional C.A., luego, en junio de 1985 con la Resolución N° 066, emanada de la Corporación Venezolana de Guayana, se redefine el rol de la empresa, ampliando sustancialmente su radio de acción, ya no sólo para las empresas del grupo CVG sino para otros organismos públicos y privados. Por esta razón, en ese año 1985, se decide establecer en Caracas la oficina central de INTERCVG, abrir oficinas en Bogotá y Hong Kong con una división en Tokio y una sucursal de CVGIA en New Jersey, a los fines de penetrar nuevos mercados.
    Posteriormente, en 1987 se abre una oficina en Dusseldorf (Alemania Federal) y en 1988 se establecen oficinas en Beijing (República Popular de China), Río de Janeiro (Brasil) y Miami (Estados Unidos). Con la apertura de estas oficinas se pretendía cubrir parte del mercado asiático, la costa sureste de los Estados Unidos y Sur América.
    En el año 1990 nace INTERCVG Puerto Ordaz, como parte de un proceso de reorganización iniciado en 1989. Luego, en 1992, ante la necesidad de reducir los costos de operaciones, se decidió trasladar la oficina de Dusseldorf (Holanda) y la oficina de CVGIA New Jersey a Miami. Posteriormente, en el año 2003, la oficina de Rotterdam se muda a Madrid y esta a su vez para el año 2007 se transforma en la oficina de CVG INTERNACIONAL Filial Europea SL (Madrid).
    Actualmente CVG INTERNACIONAL, C.A. se apoya con las oficinas de Miami y Madrid para el proceso de procura y logística comercial
En el Decreto N° 1.798 de fecha 2 de junio de 2015, mediante el cual se adscriben a la Corporación Venezolana de Comercio Exterior S.A. (CORPOVEX) las filiales de CVG Internacional C.A., denominadas CVG Internacional filial Europa S.L. (Madrid) y CVG Internacional América INC. (Miami), publicado en la Gaceta Oficial de la República Bolivariana de Venezuela N° 40.673 de esa misma fecha.</t>
  </si>
  <si>
    <t>7200 Corporate Center Dr #110, Miami, FL 33126, Estados Unidos</t>
  </si>
  <si>
    <t>Inc.</t>
  </si>
  <si>
    <t xml:space="preserve">https://pandectasdigital.blogspot.com/2018/09/decreto-n-1798-mediante-el-cual-se.html
https://elestimulo.com/elinteres/filiales-de-cvg-internacional-pasan-a-corpovex/
</t>
  </si>
  <si>
    <t>CVG Internacional, C.A.</t>
  </si>
  <si>
    <t>Es la responsable de promover y vender en el extranjero los productos tradicionales y no tradicionales de la región Guayana, entre los cuales están:  mineral de hierro, bauxita, alumina, pellas, acero y productos del acero, aluminio, perfiles y otros productos. Presta servicio de procura internacional para las empresas de la CVG</t>
  </si>
  <si>
    <t>Servicios de Procura Internacional servicios de Procura Internacional, Logística Comercial, Tecnología de Información y Asistencia Técnica</t>
  </si>
  <si>
    <t>Fue creada en 1978 como filial de la Corporacion Venezolana de Guayana. En la actualidad está adscrita a Corpovex, adscrita al Despacho Ministerial del Vicepresidente del Consejo de Ministros para el Área Económica. 
En agosto de 2019, el presidente de la Asamblea Nacional (AN) y encargado de la República, Juan Guaidó (Art. 233), recibió autorización de la plenaria para designar a los integrantes de la junta administradora ad hoc de la Corporación Venezolana de Guayana (CVG). La directiva ad hoc de la CVG estará integrada por Enrique Manuel Castells Ycsiar como presidente y como directores: Roberto Arredondo Olivo, Ricardo Martin Echeverría Borsten, Fernando Goyenechea y Dich Victor Souki Carrión. El acuerdo que autorizó a Guaidó para estos nombramientos también revoca y deja sin efecto cualquier otra designación realizada en el pasado por “el régimen usurpador de Nicolás Maduro” para representar a la CVG fuera del país.
Como respuesta a esta situación el TSJ , en marzo del 2020, la Sala Constitucional del Tribunal Supremo de Justicia (TSJ), con ponencia de la magistrada Carmen Zuleta de Merchán, declaró la nulidad absoluta por inconstitucionalidad el 20 de agosto de 2019, del denominado “acuerdo mediante el cual se autoriza el nombramiento para ejercer los cargos del órgano de intervención llamado ´Junta Administradora Ad-Hoc´, que asuma las funciones de la junta directiva de la Corporación Venezolana de Guayana, para actuar en su nombre y como responsable directo”, dictado por la AN en desacato.</t>
  </si>
  <si>
    <t>Empresa operativa, empresa adscrita a Corpovex</t>
  </si>
  <si>
    <t>Avenida la Estancia Edificio Torre las Mercedes, piso 04, oficina 401. Urb. Chuao. Caracas - Venezuela.  Torre El Alférez, P.B. Local 4. Alta Vista. Carrera Hurí. Puerto Ordaz-Estado Bolívar. Teléfonos: 58 (286) 9620978 / 9620494 / 9620846 / 9620894 / 9620611 E-mail: intercvg@cvgin.com</t>
  </si>
  <si>
    <t>Mediante la Resolución Nº 009-2024 de fecha 2 de febrero de 2024,  se designó a la ciudadana Bertha Carolina González López, como Presidente de CVG Internacional, C.A., publicado en la Gaceta Oficial de la República Bolivariana de Venezuela N° 42.812 de fecha 2 de febrero de 2024. Designada por Héctor José Silva Hernández presidente de la Junta Interventora de la C.V.G.
Por otro lado, el presidente interino Juan Guaidó (hasta enero de 2023) designó una junta directiva ad hoc de la CVG integrada por Enrique Manuel Castells Ycsiar como presidente y como directores: Roberto Arredondo Olivo, Ricardo Martin Echeverría Borsten, Fernando Goyenechea y Dich Victor Souki Carrión.
Mediante la Resolución Nº 009-2024 de fecha 2 de febrero de 2024,  se designó a la ciudadana Bertha Carolina González López, como Presidente de CVG Internacional, C.A., publicado en la Gaceta Oficial de la República Bolivariana de Venezuela N° 42.812 de fecha 2 de febrero de 2024. Designada por Héctor José Silva Hernández presidente de la Junta Interventora de la C.V.G. 
Mediante el Decreto N° 4.932, se nombra al ciudadano Héctor José Silva Hernández, como Presidente de la empresa del Estado CVG Internacional, ente adscrito a la Corporación Venezolana de Guayana, en condición de Encargado.
Según la Providencia Administrativa  0054 del 23 de diciembre de 2024 del Ministerio de Industrias y Producción Nacional y el Presidente de la CVG , publicada en la Gaceta Oficial No. 43.038 del 2 de enero de 2025, se designa a los siguientes ciudadanos como directores de la Junta Directiva:
Directores principales: Angel Alberto González Camacho,  Oscar Alejandro Alzuru Palacios,  Sandi Aldemar Villarroel Rodríguez, Luis Alberto Pérez González
Directores suplentes: Douglas Rafael Camacho Párica, Javier Alejandro Camacho Bruzual,  Yvy Valentina García UribeAna Thaís Mediomundo de Peña</t>
  </si>
  <si>
    <t>Héctor José Silva Hernández es abogado y fue designado en 2020 como jefe responsable del Centro Internacional de Inversión Productiva de Venezuela, antes ejerció la presidencia del Banco de Comercio Exterior (Bancoex). El 9 de septiembre de 2022 fue designado como presidente encargado del Centro Internacional de Inversión Productiva y presidente encargado del Directorio del Centro Internacional de Inversión Productiva. Es uno de los directores principales del Banco de Venezuela. (https://correodelcaroni.com/pais-politico/oficializan-intervencion-de-cvg-y-designan-a-hector-silva-hernandez-y-alexis-rodriguez-cabello-en-la-directiva/)</t>
  </si>
  <si>
    <t>Inscrita en el Registro de Comercio anteriormente llevado por el Juzgado de Primera Instancia en lo Civil y Mercantil del Segundo Circuito de la Circunscripción Judicial del Estado Bolívar, en fecha 20 de septiembre de 1978, según asiento N° 2.514, Tomo 30, folios 156 al 165 Vto., cuya última reforma de Estatutos Sociales fue protocolizada en el Registro Mercantil Primero de la Circunscripción Judicial del Estado Bolívar, en fecha 14 de Junio del año 2007, bajo el N° 56, Tomo 33-A-Pro.</t>
  </si>
  <si>
    <t>Microjuris
cvg.gob.ve
https://ultimasnoticias.com.ve/noticias/politica/sala-constitucional-del-tsj-anulo-junta-directiva-de-la-cvg/
https://cronica.uno/con-autorizacion-de-la-an-guaido-designo-junta-administradora-ad-hoc-de-la-cvg/
Informe-Anual-de-Corrupción-en-Venezuela-2017.pdf
https://vlexvenezuela.com/vid/david-leonardo-contreras-cvg-internacional-310033354
https://correodelcaroni.com/pais-politico/oficializan-intervencion-de-cvg-y-designan-a-hector-silva-hernandez-y-alexis-rodriguez-cabello-en-la-directiva/</t>
  </si>
  <si>
    <t>Avda De España 17 - Centro Comercial Dulce Vita, 2  28100  - (Alcobendas) - Madrid</t>
  </si>
  <si>
    <t>España</t>
  </si>
  <si>
    <t>Mediante la Resolución Nº 031 publicada en la Gaceta Nº 41.508  del 23 de octubre de 2018,  se designó a  María Rosario Falcón Maldonado, como Presidenta de la Empresa del Estado CVG Internacional, C.A., Filial Europa</t>
  </si>
  <si>
    <t>Microjuris
http://www.infocif.es/ficha-empresa/cvg-internacional-filial-europea-sl
https://sites.google.com/site/nazarethnievesgeografia5toano/cvg-internacional
https://www.einforma.com/informacion-empresa/cvg-internacional-filial-europea
https://pandectasdigital.blogspot.com/2018/09/decreto-n-1798-mediante-el-cual-se.html
https://www.google.com/search?q=CVG+INTERNACIONAL+Filial+Europea+SL&amp;rlz=1C1CHBD_esVE867VE867&amp;oq=CVG+INTERNACIONAL+Filial+Europea+SL&amp;aqs=chrome..69i57.3218639j0j4&amp;sourceid=chrome&amp;ie=UTF-8</t>
  </si>
  <si>
    <t>CVG Logística, C.A.</t>
  </si>
  <si>
    <t>Consolidarse como una empresa de servicios de transporte industrial y de traslado de personal de la Corporación Venezolana de Guayana (CVG), y sus empresas adscritas a través de transporte industrial y de personal, generar políticas de estructura organizativa, diseño, control y mantenimiento de maquinaria liviana y pesada, creación de rutas más favorables, optimizar recursos financieros en aras de lograr una máxima calidad y rendimiento para el almacenaje, transporte y distribución de los productos generados por las actividades de los sectores hierro-acero, aluminio y actividades conexas; servicios institucionales, mantenimiento y reparación de maquinarias y equipos, taller de herramientas y maquinarias y demás actividades inherentes.</t>
  </si>
  <si>
    <t>Corporación Venezolana de Guayana (CVG)</t>
  </si>
  <si>
    <t>Presidente (a), cuatro directores principales y cuatro directores suplentes, un comisario y Gerentes.</t>
  </si>
  <si>
    <r>
      <rPr>
        <sz val="12"/>
        <color rgb="FF000000"/>
        <rFont val="Calibri"/>
      </rPr>
      <t xml:space="preserve">Junta Interventora de la Corporación Venezolana de Guayana Providencia Administrativa No.  0037 del 14 de octubre de 2024 publicada en la Gaceta Oficial No. 42.984 de la misma fecha, se designa al ciudadano Carlos Alberto Gruber Acosta, como Presidente de la Sociedad Mercantil “CVG Logística”.
Según  Providencia Administrativa No. 026 del 14 de junio de 2023 y publicada en la Gaceta Oficial No. 42.650 de la misma fecha se nombraron:
</t>
    </r>
    <r>
      <rPr>
        <b/>
        <sz val="12"/>
        <color rgb="FF000000"/>
        <rFont val="Calibri"/>
      </rPr>
      <t>Directores principales</t>
    </r>
    <r>
      <rPr>
        <sz val="12"/>
        <color rgb="FF000000"/>
        <rFont val="Calibri"/>
      </rPr>
      <t xml:space="preserve">: Abel Jiménez, Silvio Rodríguez, Héctor Luis Pérez Serrano, Francisco Antonio Jiménez Miranda. </t>
    </r>
    <r>
      <rPr>
        <b/>
        <sz val="12"/>
        <color rgb="FF000000"/>
        <rFont val="Calibri"/>
      </rPr>
      <t>Directores suplentes</t>
    </r>
    <r>
      <rPr>
        <sz val="12"/>
        <color rgb="FF000000"/>
        <rFont val="Calibri"/>
      </rPr>
      <t>: Rubén Da Silva, Néstor Astudillo, Magdiel Briceño, Alfonso Moros</t>
    </r>
  </si>
  <si>
    <t>El Capitan de Navio Germán Eduardo Gomez Larez fue Jefe de Detenciones Especiales de la DGCIM y fue vicepresidente del INEA</t>
  </si>
  <si>
    <t>MIcrojuris
https://soynuevaprensadigital.com/npd/empresa-cvg-logistica-inicio-operaciones-en-el-estado-bolivar/
La Fuerza Armada venezolana tiene luz propia en la corrupción (https://transparencia.org.ve/wp-content/uploads/2018/06/La-Fuerza-Armada-Venezolana-tiene-luz-propia-en-la-corrupci%C3%B3n.pdf)
https://transparencia.org.ve/wp-content/uploads/2020/10/Los-militares-y-su-rol-en-las-Empresas-Propiedad-del-Estado.pdf
https://transparencia.org.ve/wp-content/uploads/2020/07/III-PODER-MILITAR-CRIMEN-Y-CORRUPCIOON.pdf
Un capitán torturado alerta que para simular justicia condenarán a cuatro militares, pero no a quienes lo secuestraron (https://www.infobae.com/venezuela/2023/06/18/un-capitan-torturado-alerta-que-para-simular-justicia-condenaran-a-cuatro-militares-pero-no-a-quienes-lo-secuestraron/)</t>
  </si>
  <si>
    <t>CVG Naviera del Orinoco, C.A.</t>
  </si>
  <si>
    <t>Consolidarse como una empresa de servicios acuáticos a la Corporación Venezolana de Guayana (CVG), y sus empresas adscritas a través del transporte marítimo, transporte lacustre y transporte fluvial, servicios portuarios, servicios institucionales, limpieza de dársenas, mantenimiento y reparación de maquinarias y equipos navieros, taller de herramientas y maquinarias y arrendamientos de muelles y edificios.</t>
  </si>
  <si>
    <t>Vía Punta Cuchillo, Ciudad Guayana 8050, Bolívar</t>
  </si>
  <si>
    <r>
      <rPr>
        <b/>
        <sz val="12"/>
        <color rgb="FF000000"/>
        <rFont val="Calibri"/>
      </rPr>
      <t xml:space="preserve">Presidente: </t>
    </r>
    <r>
      <rPr>
        <sz val="12"/>
        <color rgb="FF000000"/>
        <rFont val="Calibri"/>
      </rPr>
      <t xml:space="preserve">Capitán de Navío  Germán Edoardo Gómez Lárez,  según Providencia Administrativa de la  N° 025 del 14 de junio de 2023 y publicada en la Gaceta Oficial No. 42.650 de la misma fecha
</t>
    </r>
    <r>
      <rPr>
        <b/>
        <sz val="12"/>
        <color rgb="FF000000"/>
        <rFont val="Calibri"/>
      </rPr>
      <t>Directores principales</t>
    </r>
    <r>
      <rPr>
        <sz val="12"/>
        <color rgb="FF000000"/>
        <rFont val="Calibri"/>
      </rPr>
      <t xml:space="preserve">: Eduardo Cegarra, Alfonso Moros, Pedro Rafael Tellechea (VENALUM), Abel Jiménez. 
</t>
    </r>
    <r>
      <rPr>
        <b/>
        <sz val="12"/>
        <color rgb="FF000000"/>
        <rFont val="Calibri"/>
      </rPr>
      <t>Directores suplentes</t>
    </r>
    <r>
      <rPr>
        <sz val="12"/>
        <color rgb="FF000000"/>
        <rFont val="Calibri"/>
      </rPr>
      <t xml:space="preserve">: Rubén Da Silva, Néstor Astullido, Silvio Rodríguez, Francisco Antonio Jiménez Miranda.
Según Providencia No. 0043 del 6 de diciembre de 2024 del Ministerio del Poder Popular de  Industrias y Producción Nacional publicada en la Gaceta Oficial No. 43.034 del 23 de dicembre de 2024, mediante la se designa al ciudadano Edward José Centeno Mass, como Presidente de la Sociedad Mercantil “CVG Naviera del Orinoco, C.A., (CVG NAVIORCA)”.
Mediante la Providencia  No. 0056 del  23 de diciembre de 2024 del Ministerio del Poder Popular de Industrias y Producción Nacional  y publicada en la Gaceta Oficial No. 43.049 del 17 de enero de 2025, mediante designa a las ciudadanas y ciudadanos que en ella se mencionan, como Miembros Principales y Suplentes de la Junta Directiva de la sociedad mercantil C.V.G. Bauxilum, C.A.
</t>
    </r>
    <r>
      <rPr>
        <b/>
        <sz val="12"/>
        <color rgb="FF000000"/>
        <rFont val="Calibri"/>
      </rPr>
      <t>Directores Principales</t>
    </r>
    <r>
      <rPr>
        <sz val="12"/>
        <color rgb="FF000000"/>
        <rFont val="Calibri"/>
      </rPr>
      <t xml:space="preserve">: Carlos Alberto Grubber Acosta, Lenning Leonardo González González, Desiree Mayrim Hidalgo Sequera, Ana Thaís Mediomundo de Peña
</t>
    </r>
    <r>
      <rPr>
        <b/>
        <sz val="12"/>
        <color rgb="FF000000"/>
        <rFont val="Calibri"/>
      </rPr>
      <t>Directores suplentes</t>
    </r>
    <r>
      <rPr>
        <sz val="12"/>
        <color rgb="FF000000"/>
        <rFont val="Calibri"/>
      </rPr>
      <t>: Kenia Marlen Herrera Contreras, Oscar Alejandro Alzuro Palacios, Luis Alberto Pérez González, Alberto Alejandro González Camacho</t>
    </r>
  </si>
  <si>
    <t>Edward José Centeno Mass es Vicealmirante, en el 2017 fue Viceministerio de Educación para la Defensa, en el año 2023 fue Segundo Comandante y Jefe del Estado Mayor de la Armada, en 2022 se desempeñó como Inspector General de la Armada Bolivariana, en el año 2021 fue comandante de la Zona Operativa de Defensa Integral en el estado Falcón</t>
  </si>
  <si>
    <t>Microjuris
Un capitán torturado alerta que para simular justicia condenarán a cuatro militares, pero no a quienes lo secuestraron (https://www.infobae.com/venezuela/2023/06/18/un-capitan-torturado-alerta-que-para-simular-justicia-condenaran-a-cuatro-militares-pero-no-a-quienes-lo-secuestraron/)</t>
  </si>
  <si>
    <t>Níquel</t>
  </si>
  <si>
    <t xml:space="preserve">Niquel </t>
  </si>
  <si>
    <t xml:space="preserve">El depósito de Minera Loma de Níquel, situado a 80 Km. Al sudoeste de Caracas, en los estados Miranda y Aragua, fue descubierto durante los años 40 del Siglo XX, y está  localizado en el sector noreste del cinturón Niquelífero de Tinaquillo, el cual representa el mayor depósito de níquel del país. En el año 1970, el Ministerio de Minas e Hidrocarburos asumió los derechos sobre el yacimiento y mediante decreto declaró especialmente afectado para el desarrollo, el Yacimiento Niquelífero Loma de Hierro, un polígono de aproximadamente 7.000 hectáreas. Entre los años 1975 y 1990, la actividad minera se redujo notablemente debido a la instauración de un régimen impositivo con gravámenes demasiado onerosos para las exportaciones mineras. 
A partir de 1990 el país buscó reducir su tradicional dependencia de las exportaciones petroleras, reactivando el sector minero, Al mismo tiempo se liberaliza la economía y se establece un nuevo reglamento que grava con un máximo de 30% las actividades económicas, la cual permitió promover las inversiones privadas en minería y otros sectores productivos y deservicios. En este contexto en Diciembre de 1992, el Ministerio de Minas e Hidrocarburos concede a la empresa Cofeminas, C.A. los derechos para la explotación del yacimiento. El estudio de factibilidad fue financiado y gerenciado por al grupo Anglo American importante grupo internacional con inversiones en recursos naturales, y desarrollo por Tecnoconsult, empresa venezolana de Ingeniería de Consulta. 
Con la incorporación de Cofeminas, C.A. al grupo Anglo American, para el año de 1996, cambia de razón social y pasa a llamarse Minera Loma de Níquel, C.A., empresa operativa responsable de desarrollar el proyecto. La empresa inicia operaciones a finales del año 2000 siendo oficial su inauguración en marzo de 2011 y paso a representar la mayor operación minera privada de gran escala en el país. De esta manera opero hasta noviembre de 2012 cuando ceso la extracción de mineral y producción. Tras vencer las concesiones y los permisos para continuar su operación Loma de Níquel, es asumida por el Estado Venezolano el 12 de noviembre de 2012 por la Corporación Venezolana de Minería, División Níquel, una filial de Petróleos de Venezuela (PDVSA). 
El programa de extracción y procesamiento mineral está diseñado para una producción máxima de 1,3 millones de toneladas secas al año, con un contenido de níquel promedio de 1,50%, por un período de treinta años. La producción ha estado en el orden de 17.500 toneladas por año de aleación de ferroníquel de bajo contenido de carbón.
Actualmente adscrita al Ministerio del Poder Popular para el Desarrollo Minero Ecológico
</t>
  </si>
  <si>
    <t xml:space="preserve">Empresa operativa, se desconoce su capacida de producción actual. Solo venta de excedentes acumulados de ferroníquel para el mercado interno como material de construcción de la Misión Gran Vivienda Venezuela y para la exportación a través de la empresa holandesa Fondel Metals. </t>
  </si>
  <si>
    <t>Caipauro, 00001, Autopista Regional del Centro. Km. 54, Nueva vía a Tiara Km. 19, estado Miranda</t>
  </si>
  <si>
    <t>Gregorio Marrero, gerente general de CVM Loma de Níquel</t>
  </si>
  <si>
    <t>Registro Mercantil Primero de la Circunscripción Judicial del Estado Miranda, en fecha 02-04-1991, bajo el Nº 06, Tomo 9-A</t>
  </si>
  <si>
    <t>Motor Minero</t>
  </si>
  <si>
    <t>Venezuela sobrevive a los reclamos del CIADI de expropiación y FET por parte de Anglo American (https://www.iisd.org/itn/en/2019/04/23/venezuela-survives-icsid-claims-expropriation-and-fet-anglo-american-vishakha-choudhary/)
Anglo American Pierde Arbitraje Con Venezuela Envuelta En Denuncias Medioambientales (https://ciarglobal.com/anglo-american-pierde-arbitraje-contra-venezuela-y-sigue-envuelta-en-denuncias-medioambientales/)</t>
  </si>
  <si>
    <r>
      <rPr>
        <sz val="12"/>
        <color theme="1"/>
        <rFont val="Calibri"/>
      </rPr>
      <t xml:space="preserve">http://www.desarrollominero.gob.ve/tag/cvm-lomas-de-niquel/
https://transparencia.org.ve/wp-content/uploads/2018/11/EPE-II-Resumen-ejecutivo-Transparencia-Venezuela.pdf
https://transparencia.org.ve/project/epe-ii-estudio-sector-mineria/
</t>
    </r>
    <r>
      <rPr>
        <sz val="12"/>
        <color rgb="FF000000"/>
        <rFont val="Calibri"/>
      </rPr>
      <t>https://www.ghm.com.ve/inversion-rusa-incrementara-produccion-de-niquel-en-venezuela/</t>
    </r>
  </si>
  <si>
    <t>Holanda y Rusia</t>
  </si>
  <si>
    <t>D&amp;D Tex AG</t>
  </si>
  <si>
    <t>Consultoría</t>
  </si>
  <si>
    <t>Comercio internacional de piezas, incluido el equipo de maquinaria computarizada, así como consultoría de inversión y desarrollo de infraestructura para empresas de petróleo y gas</t>
  </si>
  <si>
    <t>Comercialización de consultoría especializada en petróleo y gas y venta de maquinaria computarizada</t>
  </si>
  <si>
    <t xml:space="preserve">En septiembre de 2017 se informó que PDVSA estaba abriendo una oficina en Suiza, según documentos a los que tuvo Bloomberg, que atribuyó el movimiento a un intento de encontrar un territorio donde la empresa pueda hacer operaciones financieras debido a las sanciones de Estados Unidos.
El 29 de septiembre, una compañía llamada PDVSA AG se registró en Zurich a nombre de Jetmir Demiri, según el informe presentado por Suiza. PDVSA AG ha registrado un capital social de 100.000 francos suizos.
En el año 2018 cambió de nombre a D&amp;D Tex AG, aparece como comercializadora de ropa para hombres y mujeres
</t>
  </si>
  <si>
    <t>Aparece como empresa operativa con el nombre de a D&amp;D Tex AG</t>
  </si>
  <si>
    <t>Schanzeneggstrasse 1, 8002 Zürich</t>
  </si>
  <si>
    <t>Joint Stock Company (CH)</t>
  </si>
  <si>
    <t>100.000 francos suizos</t>
  </si>
  <si>
    <t>http://www.bancaynegocios.com/pdvsa-abrira-sede-en-suiza-tras-efectos-de-sanciones-de-eeuu/
https://www.zefix.ch/en/search/entity/list/firm/1321854
https://www.monetas.ch/en/647/Company-data-D-D-Tex-AG.htm?subj=2585232
https://opencorporates.com/companies/ch/1321854</t>
  </si>
  <si>
    <t>Sector Centro Tucupita – Estado Delta Amacuro</t>
  </si>
  <si>
    <t>La crisis de gas en región, ha provocado que se comercie la venta del producto con sobre precio, además de la discrecionalidad en la asignación de los cilindros. Tal situación fue reconocida por la propia gobernadora del estado, que se vio en la obligación de intervenir la empresa ante las reiteradas denuncias de mal manejo en su comercialización (venta con sobre precio). (https://www.termometronacional.com/venezuela/delta-amacuro/protestas-de-usuarios-obliga-al-gobierno-deltano-a-admitir-corrupcion-en-pdvsa-gas-comunal/)</t>
  </si>
  <si>
    <t>https://www.periodicodeldelta.com/2020/02/14/transferida-pdvsa-gas-comunal-en-delta-amacuro/</t>
  </si>
  <si>
    <t>Deltaven S.A.</t>
  </si>
  <si>
    <t>Garantizar la seguridad energética, también promueve desarrollo social</t>
  </si>
  <si>
    <t>Comercialización de combustibles, lubricantes, asfalto, grasas y otros derivados</t>
  </si>
  <si>
    <t>Luego de la nacionalización de la industria petrolera por el presidente Carlos Andrés Pérez, Deltaven fue creada en 1976 para asumir el control de las operaciones que hasta ese año desempeñó la empresa concesionaria Texaco en Venezuela. Luego cerró operaciones hasta 1997. En 2008 el Estado decide absorber a las empresas privadas que tenían el 54% de la red comercializadora de combustible y lo asume Deltaven.  Posteriormente, Deltaven fue encargada de la distribución y comercializacion de combustibles, lubricantes y otros productos derivados, en Venezuela y en el exterior</t>
  </si>
  <si>
    <t>Empresa operativa. Deltaven es la filial de Petróleos de Venezuela (PDVSA) que comercializa en Venezuela y en el exterior combustibles, lubricantes, asfaltos, solventes, grasas y otros derivados de los hidrocarburos bajo la marca PDV, además de un conjunto de servicios técnicos y asesoría dirigidos a satisfacer las necesidades del mercado interno.</t>
  </si>
  <si>
    <t xml:space="preserve">  Av. Francisco De Miranda, Edificio Ctro Emp Pque Del Este, Piso 9, Urbanización Los Dos Caminos </t>
  </si>
  <si>
    <r>
      <rPr>
        <sz val="12"/>
        <color theme="1"/>
        <rFont val="Calibri"/>
      </rPr>
      <t xml:space="preserve">pdvsa.com
https://es.wikipedia.org/wiki/Deltaven
</t>
    </r>
    <r>
      <rPr>
        <sz val="12"/>
        <color rgb="FF000000"/>
        <rFont val="Calibri"/>
      </rPr>
      <t>https://transparencia.org.ve/project/epe-ii-estudio-sector-hidrocarburos/</t>
    </r>
  </si>
  <si>
    <t>Desarrollo Uribante Caparo C.A. (DESURCA)</t>
  </si>
  <si>
    <t>Generación eléctrica</t>
  </si>
  <si>
    <t>En 1990 CADAFE inicia el proceso de descentralización de la compañía, creando para ello cinco filiales, el 26 de octubre de ese año inicia operaciones la Compañía Anónima de Electricidad de los Andes (CADELA), concentrada en Barinas, Mérida, Táchira y Trujillo. Luego a partir de 1991 surgen Electricidad del Centro (EleCentro) el 22 de febrero, para Amazonas, Apure, Aragua, Guárico y Miranda (sólo para Barlovento y los Valles del Tuy); el 8 de marzo es creada la Electricidad de Oriente (EleOriente), encargada de los estados Anzoátegui, Bolívar, Sucre, Monagas y Nueva Esparta y el 3 de mayo es establecida la Electricidad de Occidente (EleOccidente), en Carabobo, Cojedes, Falcón, Yaracuy y Portuguesa; así como Desarrollo del Uribante Caparo (DESURCA) cuyo fin era culminar las obras del complejo hidroeléctrico del mismo nombre.
El Complejo Uribante Caparo, luego llamado Desarrollo Uribante Caparo, DESURCA; también llamada Complejo Hidroeléctrico Leonardo Ruíz Pineda es un grupo de tres embalses de agua dulce destinada a la producción de energía eléctrica a través de tres centrales hidroeléctricas situada en el municipio Uribante del Estado Táchira, Venezuela. Esta obra nació luego de varios cambios a los diferentes proyectos presentados desde la década de los años 1960s, dándose por fecha del Proyecto definitivo en 1983, se inició en septiembre de 1987, la segunda etapa empezó en 1990, sin embargo, la falta de lluvias no lleva a los niveles necesarios de agua y el aumento del consumo de energía ya no cubren la demanda,​ así como irregularidades y corrupción durante su construcción y mantenimiento
En 2005 se decidió que todas estas filiales debían fusionarse dentro de la misma CADAFE y se crearon nueve regiones con el fin de administrar de otra forma el servicio que presta la empresa. En 2007 CADAFE se convirtió en una filial de la Corporación Eléctrica Nacional, empresa estatal creada ese año con el fin de agrupar todas las empresas eléctricas del país.</t>
  </si>
  <si>
    <t>Empresa absorbida por CORPOELEC, era filial de la empresa estatal CADAFE</t>
  </si>
  <si>
    <t>Registro Mercantil Primero de la Circunscripción Judicial del Estado Táchira, en fecha 18 de agosto de 1.993, bajo el Nro. 6, tomo 10-A, tercer trimestre, cuyos estatutos refundidos en un solo texto quedaron anotados bajo el Nro. 7, tomo 1-A, de fecha 06 de Enero de 1.999, en el Registro Mercantil Primero de la Circunscripción Judicial del Estado Táchira y una última modificación parcial aprobada por Asamblea General extraordinaria celebrada el 20 de Noviembre de 2.001, quedando inscrita en el mismo registro Mercantil bajo el Nro. 33, tomo 2-A, de fecha 07 de Febrero.</t>
  </si>
  <si>
    <t>La Vueltosa: Un historial de irregularidades y corrupción (Parte I) (https://eltiempolatino.com/news/2018/jul/17/la-vueltosa-un-historial-de-irregularidades-y-corr/)</t>
  </si>
  <si>
    <r>
      <rPr>
        <sz val="12"/>
        <color theme="1"/>
        <rFont val="Calibri"/>
      </rPr>
      <t xml:space="preserve">https://es.wikipedia.org/wiki/Complejo_Hidroel%C3%A9ctrico_Uribante_Caparo
http://www.corpoelec.gob.ve/logros
</t>
    </r>
    <r>
      <rPr>
        <sz val="12"/>
        <color rgb="FF000000"/>
        <rFont val="Calibri"/>
      </rPr>
      <t>https://transparencia.org.ve/project/epe-ii-estudio-sector-electrico/</t>
    </r>
  </si>
  <si>
    <t>Desarrollos Estructurales y Mineros De Vargas Demivargas C.A.</t>
  </si>
  <si>
    <t>Empresa para  la exploración, explotación, almacenamiento, transporte y comercialización de minerales no metálicos, premezclados, cemento, concreto, asfalto, instalación de plantas de asfalto y premezclados</t>
  </si>
  <si>
    <t>San Sebastián entre Navarrte y Sorocaima, Centro Profesional Manoa, piso 3, ofic 301, Maiquetía, estado Vargas</t>
  </si>
  <si>
    <t>Nº 376</t>
  </si>
  <si>
    <t>Registro Mercantil de la Circunscripción Judicial del estado Vargas, bajo el Nº 52, Tomo 9-A, de fecha 24 de marzo del 2009.</t>
  </si>
  <si>
    <t>http://pymesvenezuela.com/ficha/desarrollos-estructurales-y-mineros-de-vargas-demivargas-ca-138880</t>
  </si>
  <si>
    <t>Desarrollos Gran Caracas, C.A. (Hotel Venetur Alba Caracas)</t>
  </si>
  <si>
    <t>Servicios hoteleros</t>
  </si>
  <si>
    <t>Administración, promoción, mercadeo, venta de servicios hoteleros, hospedaje, alimentos y bebidas, multipropiedad, hospitalidad y toda actividad vinculada con la industria hotelera en al ámbito nacional e internacional. </t>
  </si>
  <si>
    <t>El hotel Venetur Alba Caracas, actualmente la edificación hotelera mas grande de Venezuela, era antes de ser expropìado, el hotel Caracas Hilton, inaugurado el 31 de octubre de 1969.   Por primera vez en el país la cadena de famosa cadena internacional Hoteles Hilton se hace presente en Venezuela. En 1979 se realiza un trabajo de ampliación con un nuevo modelo de edificación en las especificaciones y estructura del hotel, dicha ampliación se inaugura en 1989 y es conocida como la Torre Norte. En el año 2006, el Centro Simón Bolívar  renovó la concesión del hotel al Hilton por cinco años.  No obstante, en el 2007, el Gobierno decidió rescindir el contrato, en un decreto publicado en la ‘Gaceta Oficial’, donde se ordenó la adquisición forzosa de los activos del complejo Hotel Hilton Caracas (2007). El 1 de septiembre de 2007 el hotel es entregado al Centro Simón Bolívar, el cual se encarga de su administración, iniciando operaciones con el nombre de Hotel Alba Caracas.  El 15 de abril de 2010 pasa a la tutela del Ministerio del Poder Popular para el Turismo como parte de la red Venezolana de Turismo (VENETUR).</t>
  </si>
  <si>
    <t>Empresa operativa, forma parte de VENETUR (Venezolana de Turismo)
En septiembre de 2021, el ministro de Turismo, Alí Padrón, declaró que el Hotel Alba Caracas será entregado a una empresa de Turquía gracias a una alianza comercial. El funcionario aseguró que el Estado venezolano preserva 100 % de la propiedad y que el acuerdo con los privados es para que éstos se encarguen de la administración y comercialización.
Ver ALIADOS PRIVADOS en control de empresas estatales (https://transparenciave.org/wp-content/uploads/2021/12/Aliados-privados-en-control-de-empresas-estatales-1.pdf)</t>
  </si>
  <si>
    <t>Av. México con Av. Sur 25</t>
  </si>
  <si>
    <t>Ministerio del Poder Popular para el Turismo</t>
  </si>
  <si>
    <t xml:space="preserve">Presidente de VENETUR: Leticia Gómez 
</t>
  </si>
  <si>
    <t>Leticia Gómez es también Viceministra de Turismo Internacional</t>
  </si>
  <si>
    <t> Registro Mercantil VII de la Circunscripción Judicial del Distrito Capital y estado Miranda, bajo el Nº 56, Tomo 746-A-VII, y modificada según Actas de Asambleas Extraordinarias de accionistas de fecha 07-04-2008, Nº 51, Tomo 861-A-VII y Acta de Asamblea de fecha 01-08-2008, Nº 28, Tomo 906-A-Mercantil VII. </t>
  </si>
  <si>
    <t>Ministerio del Poder Popular para el Turismo
VENETUR</t>
  </si>
  <si>
    <t>Se hundió el titanic (https://www.tripadvisor.com.ve/ShowUserReviews-g316066-d306674-r204064079-Hotel_Venetur_Alba_Caracas-Caracas_Capital_Region.html)
Sindicato del Hotel Venetur Alba Caracas desmiente denuncias hechas por trabajadores, sindicatos nacionales e individualidades (https://www.aporrea.org/actualidad/n218137.html)
ALIADOS PRIVADOS en control de empresas estatales (https://transparenciave.org/wp-content/uploads/2021/12/Aliados-privados-en-control-de-empresas-estatales-1.pdf)</t>
  </si>
  <si>
    <r>
      <rPr>
        <sz val="12"/>
        <color theme="1"/>
        <rFont val="Calibri"/>
      </rPr>
      <t>Microjuris
https://en.wikipedia.org/wiki/Hotel_Alba_Caracas
http://www.venetur.gob.ve/site/page.jsp?view=directorio&amp;posicion=
https://transparencia.org.ve/wp-content/uploads/2021/12/Aliados-privados-en-control-de-empresas-estatales-1.p</t>
    </r>
    <r>
      <rPr>
        <u/>
        <sz val="12"/>
        <color rgb="FF1155CC"/>
        <rFont val="Calibri"/>
      </rPr>
      <t>df</t>
    </r>
  </si>
  <si>
    <t>Desarrollos Urbanos de la Costa Oriental del Lago, S.A. (DUCOLSA)</t>
  </si>
  <si>
    <t>Misión
Planificar, coordinar, ejecutar y controlar planes y proyectos de obras de infraestructura y superestructura urbanística a nivel nacional, dentro de lo que incluye entre otros, la reubicación de población asentada en área de alto riesgo y/o subsidencia, desarrollando hábitat de convivencia que humanicen las relaciones familiares, vecinales y comunitarias, generando valor a nuestros empleados y proveedores e instaurando una cultura organizacional centrada en la ética, asistencia humanitaria, defensa de la biodiversidad, innovación y aprendizaje continuo, logrando la excelencia en el cumplimiento de los objetivos establecidos, leyes y normativas que regulan nuestro marco de actuación, bajo el acatamiento estricto de los lineamientos del Gobierno Nacional.
Visión
Ser una institución de vanguardia, en la lucha por la dignificación de la calidad de vida del venezolano y venezolana de escasos recursos que resida en condiciones de vulnerabilidad, a través de la creación de hábitat integrales que contribuyan a armonizar y humanizar sus relaciones con el entorno, propiciando el desarrollo endógeno sustentable, en cada una de las regiones que comprenden su marco de actuación, conforme a lo establecido en la Constitución y en las leyes.</t>
  </si>
  <si>
    <t>Creada el 04 de marzo de 1993, en la actualidad es el ente del  Estado Venezolano adscrito al Ministerio del Poder Popular de Petróleo, posicionado a nivel nacional como la empresa de Producción y Bienestar Social líder en la construcción y equipamiento de hábitat integrales, en armonía con las políticas de inclusión, justicia y combate a la pobreza que eficientemente planifica y ejecuta nuestro Gobierno Socialista a través de la Gran Misión Vivienda Venezuela.
La Sub – Región Costa Oriental del Lago (COL) de Maracaibo, representa una de las zonas con mayor potencial de recursos naturales que le han proporcionado importantes riquezas a la nación, traducidas éstas en un progreso significativo, tangible en reconocidas áreas.
Uno de estos recursos ha sido los yacimientos petroleros. Con la explotación del crudo desde hace más de 60 años, han estado garantizados numerosos beneficios económicos y sociales para un significativo contingente poblacional y empresarial de Venezuela.
Pero no todo ha estado enmarcado por beneficios, pues a consecuencia de la constante y activa extracción de petróleo, específicamente donde se asientan los centros urbanos de Tía Juana, Lagunillas y Bachaquero, se ha originado un proceso de “HUNDIMIENTO” de los terrenos ubicados en proximidades del Lago, el cual alcanza en algunos sectores aproximadamente, los 6 metros por debajo del nivel del agua, a consecuencia del fenómeno de Subsidencia.
Desarrollos Urbanos S.A, (DUCOLSA) es el ente del Estado Venezolano adscrito al Ministerio del Poder Popular de Petróleo y Minería, según Gaceta Oficial Nº 38.262 de fecha 31 de agosto de 2005, que se posiciona como la empresa de Producción y Bienestar Social líder en la construcción y equipamiento de viviendas integrales, en armonía con las políticas de justicia y combate a la pobreza que apuntala nuestro Gobierno Bolivariano. 
En junio de 2023, DULCOSA fue adscrita al  al Ministerio del Poder Popular para Hábitat y Vivienda, mediante el Decreto Presidencial N° 4.820 del 30 de junio y publicado en la Gaceta Oficial No. 42.662 de la misma fecha
Sobre DUCOLSA no hay mucha información, pero lo que se consigue en las redes es que se trata de una empresa de origen zuliano (Desarrollos Urbanos de la Costa Oriental del Lago) que recibió financiamientos por unos 43 mil millones de bolivares entre 2002 y 2007 y aparentemente no ha dado resultados. Todo apunta hacia destinos inciertos y malos manejos de recursos. Aparentemente es una empresa pública que se dedica a la construcción de viviendas.
En septiembre de 2021 según Decreto N° 4.866 de la Presidencia de la República, se adscribe al Ministerio del Poder Popular de Petróleo la empresa Desarrollos Urbanos, Sociedad Anónima (DUCOLSA).</t>
  </si>
  <si>
    <t>Empresa operativa, recientemente comenzó un trabajo mancomunado entre la Alcaldía Bolivariana de Lagunillas y DUCOLSA, para reimpulsar del desarrollo de viviendas en Lagunillas y la consolidación definitiva del urbanismo Fabricio Ojeda</t>
  </si>
  <si>
    <t>Ministerio del Poder Popular de Petróleo y Minería, Torre Ministerio de Poder Popular de Petróleo,  Av. Libertador con Av. El Empalme, Urb. La Campiña, Caracas</t>
  </si>
  <si>
    <t xml:space="preserve"> Ministerio del Poder Popular de Petróleo</t>
  </si>
  <si>
    <t xml:space="preserve">Mediante el Decreto N° 4.947 de la Presidencia de la República del 25 de abril de 2024 publicada en la Gaceta Oficial No. 42.866 de la misma fecha,  se nombra a la ciudadana Alejandra De Jesús Velázquez Colman, como Presidenta de la Empresa “Desarrollos Urbanos, Sociedad Anónima” (DUCOLSA) y de su Consejo Directivo, adscrita al Ministerio del Poder Popular de Petróleo </t>
  </si>
  <si>
    <t>Inscrita en el Registro Mercantil Tercero de la Circunscripción Judicial del Estado Zulia, en fecha 26 de Octubre de 1993, inserta bajo el Nº 46, Tomo 5-A y creada según decreto Nº 2842, el día 04 de marzo de 1993, domiciliada en Ciudad Ojeda, Municipio Lagunillas del Estado Zulia,</t>
  </si>
  <si>
    <t>Afectados hablan de la estafa de Ducolsa (https://www.quepasa.com.ve/regionales/afectados-hablan-de-la-estafa-de-ducolsa/)
Una lavadora de dinero en la Costa Orientall del Lago de Maracaibo (https://armando.info/Reportajes/Details/2416)
Por caso Ducolsa citarán a un exalcalde de la COL (https://www.quepasa.com.ve/regionales/por-caso-ducolsa-citaran-a-un-exalcalde-de-la-col/)</t>
  </si>
  <si>
    <t>http://www.minpet.gob.ve/index.php/es-es/entes-adscrito/16-entes-adscrito/75-desarrollos-urbanos-de-la-costa-oriental-del-lago-s-a-ducolsa
http://www.ducolsa.gob.ve/index.php?option=com_sppagebuilder&amp;view=page&amp;id=5&amp;Itemid=160
https://vlexvenezuela.com/vid/egly-desarrollos-urbanos-lago-ducolsa-309682174
Imprenta Nacional</t>
  </si>
  <si>
    <t>Desarrollos y Servicios Cojedes, S.A. (DESERCOSA)</t>
  </si>
  <si>
    <t>Calle Sucre Tinaquillo</t>
  </si>
  <si>
    <t>https://www.datocapital.com.ve/empresas/Desarrollos-y-Servicios-Cojedes-Desercosa-Sa.html</t>
  </si>
  <si>
    <t>Desechos Sólidos Carabobo, C.A. (DESOCA)</t>
  </si>
  <si>
    <t>Saneamiento</t>
  </si>
  <si>
    <t>Recolección de desechos sólidos</t>
  </si>
  <si>
    <t xml:space="preserve">Actividades propias y conexas de los vertederos de basura que tenga bajo su administración, así como la clasificación y comercialización de los residuos y desechos sólidos urbanos en el ámbito espacial del estado Carabobo.  </t>
  </si>
  <si>
    <t>Empresa de recolección y disposición final de desechos sólidos</t>
  </si>
  <si>
    <t>Zona Industrial Castillito, C.C. El Cóndor, local 8, del Municipio San Diego, Estado Carabobo,</t>
  </si>
  <si>
    <t>29/02/2013</t>
  </si>
  <si>
    <t>Presidenta: Yariana Oliveros; directora: Naici Mariorana; director: Manuel Agudo; directora: Mirna Polo; directora: Neris Castillo.</t>
  </si>
  <si>
    <t>Yariana Oliveros es también responsable de la Secretaría de Ordenación del Territorio, Ambiente y Recursos Naturales del Estado Carabobo</t>
  </si>
  <si>
    <t>Registro de Comercio transcrito a
continuación, cuyo original está inscrito en el Tomo 23-A.
Número: 6 del año 2013</t>
  </si>
  <si>
    <t>http://www.carabobo.gob.ve/tag/desechos-solidos/  https://lacalle.com.ve/2017/12/11/desoca-c-a-regulara-disposicion-de-basura-con-plan-de-saneamiento/</t>
  </si>
  <si>
    <t>Diques y Astilleros Industriales, S.A.</t>
  </si>
  <si>
    <t>Diques y astilleros</t>
  </si>
  <si>
    <t>Diques y Astilleros Industriales nació gracias a la iniciativa del Comandante, Hugo Chávez. Está adscrita a PDVSA Industrial.</t>
  </si>
  <si>
    <t>Empresa operativa. En el informe de gestión anual de PDVSA del 2013 aparece como adscrita a PDVSA Industrial.
Aparece en la lista de empresas que Pdvsa eliminará o venderá, según plan de reestructuración (https://talcualdigital.com/las-empresas-que-pdvsa-eliminara-o-vendera-segun-plan-de-reestructuracion/)</t>
  </si>
  <si>
    <t>Chavismo convirtió en chatarra industria naval venezolana (https://miamidiario.com/rchavismo-convirtio-en-chatarra-industria-naval-venezolana/)</t>
  </si>
  <si>
    <r>
      <rPr>
        <sz val="12"/>
        <color theme="1"/>
        <rFont val="Calibri"/>
      </rPr>
      <t xml:space="preserve">https://twitter.com/pdvsa/status/776116709753257984?lang=en
</t>
    </r>
    <r>
      <rPr>
        <sz val="12"/>
        <color rgb="FF000000"/>
        <rFont val="Calibri"/>
      </rPr>
      <t>https://twitter.com/pdvsa/status/776117009893515264?lang=en</t>
    </r>
  </si>
  <si>
    <t>Diques y Astilleros Nacionales, C.A. (DIANCA)</t>
  </si>
  <si>
    <t>Diseñar, construir, reparapar, modifica, reparamos, modificar  y mantener buques, embarcaciones menores, estructuras navales y afines, en acero y en aluminio, empleando materias primas que cumplan con los estándares establecidos, para lo cual contamos con personal altamente calificado y certificado, equipos de tecnología actualizada y procesos de fabricación que garantizan la mas alta calidad de nuestros productos; la calidad de nuestro trabajo se basa en el mejoramiento continuo de los procesos para satisfacer las necesidades de nuestros clientes.</t>
  </si>
  <si>
    <t xml:space="preserve"> Diseño, construcción, reparación, modificación y mantenimiento de buques, embarcaciones menores, estructuras navales y afines.</t>
  </si>
  <si>
    <t>Diques y Astilleros Nacionales C.A. (Dianca) fue creada el 28 de agosto de 1905, con el fin de ejecutar reparaciones a buques nacionales y extranjeros. 
En la resolución No 006620 23 de junio de 2009 fueron transferidas las acciones de este astillero a la filial PDVSA Naval, de DIANCA a Petróleos de Venezuela, S.A., PDVSA El 
Luego mediante el decreto N° 4.010, el 18 de octubre de 2019, se adscribe al Ministerio del Poder Popular para el Transporte, la Empresa Diques y Astilleros Nacionales, C.A., (DIANCA)
Mediante el decreto Nº 4.126,  se adscribe a la Empresa Diques y Astilleros Nacionales, C.A., (DIANCA), ente adscrito al Ministerio del Poder Popular para el Transporte, la Empresa Astillero Batalla Naval del Lago de Maracaibo [Vigente]
Mediante este Decreto se adscribe a la Empresa Diques y Astilleros Nacionales, C.A., (DIANCA), ente adscrito al Ministerio del Poder Popular para el Transporte, la Empresa Astillero Batalla Naval del Lago de Maracaibo.</t>
  </si>
  <si>
    <t>Valle de Santa Lucía perteneciente a la parroquia Borburata en Puerto Cabello, al norte del Estado Carabobo</t>
  </si>
  <si>
    <t xml:space="preserve">PDVSA 100% </t>
  </si>
  <si>
    <t>Inscrita en el Registro Mercantil Tercero de la Circunscripción Judicial del Estado Carabobo, el 20 de agosto de 1.975, bajo el No. 49, tomo 13-A.</t>
  </si>
  <si>
    <t>Trabajadores de Dianca denunciaron corrupción con 30 millones de dólares (http://www.el-nacional.com/noticias/historico/trabajadores-dianca-denunciaron-corrupcion-con-millones-dolares_156928)
La puñalada mortal a la industria naval venezolana (http://tururutururu.com/la-punalada-mortal-a-la-industria-naval-venezolana/)
En peligro operaciones en Dianca tras vuelco de remolcador (http://www.reportero24.com/2013/08/01/en-peligro-operaciones-en-dianca-tras-vuelco-de-remolcador/)
CORRUPCIÓN: Lo del Simón Bolívar fue una estafa flotante (http://www.reportero24.com/2016/05/02/corrupcion-lo-del-simon-bolivar-fue-una-estafa-flotante/)
Chavismo convirtió en chatarra industria naval venezolana (https://miamidiario.com/rchavismo-convirtio-en-chatarra-industria-naval-venezolana/)
Trabajadores de Pdvsa Industrial denuncian que no permiten su ingreso a muelle de Cabimas (https://elpitazo.net/occidente/trabajadores-de-pdvsa-industrial-denuncian-que-no-permiten-su-ingreso-a-muelle-de-cabimas/)
Trabajadores de Dianca denuncian atropellos y llevarán su caso a la AN (https://elestimulo.com/elinteres/trabajadores-de-dianca-denuncian-atropellos-y-llevaran-su-caso-a-la-an/)
Despedidos 67 trabajadores en Dianca (https://www.business-humanrights.org/en/latest-news/despedidos-67-trabajadores-en-dianca-venezuela/)
Trabajadores de Dianca trancaron autopista en protesta laboral contra Alfredo Pineda (https://venprensalacosta.com/trabajadores-de-dianca-trancaron-autopista-en-protesta-laboral-contra-alfredo-pineda/)
Trabajadores de Dianca denuncian atropellos y llevarán su caso a la AN (https://elestimulo.com/trabajadores-de-dianca-denuncian-atropellos-y-llevaran-su-caso-a-la-an)
Trabajadores de Dianca denuncian paro técnico de la empresa estatal (https://puntodecorte.net/trabajadores-de-dianca-denuncian-paro-tecnico-de-la-empresa/)</t>
  </si>
  <si>
    <r>
      <rPr>
        <sz val="12"/>
        <color theme="1"/>
        <rFont val="Calibri"/>
      </rPr>
      <t xml:space="preserve">Microjuris
https://www.dianca.org/
http://www.pdvsa.com/index.php?option=com_content&amp;view=article&amp;id=8045:dianca-celebra-112-anos-trabajando-por-la-patria&amp;catid=10:noticias&amp;Itemid=5&amp;lang=es
https://www.infodefensa.com/latam/2013/05/20/noticia-el-vicealmirante-franklin-zeltzer-malpica-fue-designado-presidente-del-astillero-dianca-de-venezuela.html
</t>
    </r>
    <r>
      <rPr>
        <sz val="12"/>
        <color rgb="FF000000"/>
        <rFont val="Calibri"/>
      </rPr>
      <t>https://telocuentotodo.com/2019/12/20/nuevo-presidente-de-dianca-ejecuta-plan-estrategico-de-tres-fases/</t>
    </r>
    <r>
      <rPr>
        <sz val="12"/>
        <color theme="1"/>
        <rFont val="Calibri"/>
      </rPr>
      <t xml:space="preserve">
https://vlexvenezuela.com/vid/diques-astilleros-nacionales-dianca-289202086
La Fuerza Armada venezolana tiene luz propia en la corrupción (https://transparencia.org.ve/wp-content/uploads/2018/06/La-Fuerza-Armada-Venezolana-tiene-luz-propia-en-la-corrupci%C3%B3n.pdf)
https://transparencia.org.ve/wp-content/uploads/2020/10/Los-militares-y-su-rol-en-las-Empresas-Propiedad-del-Estado.pdf
https://transparencia.org.ve/wp-content/uploads/2020/07/III-PODER-MILITAR-CRIMEN-Y-CORRUPCIOON.pdf</t>
    </r>
  </si>
  <si>
    <t>Distribuidora de Gas Guárico (DISGASGUA)</t>
  </si>
  <si>
    <t xml:space="preserve">Gestión y venta de gas doméstico </t>
  </si>
  <si>
    <t>Presidente: José Dionisio Goncalvez</t>
  </si>
  <si>
    <t>José Dionisio Goncalvez, también se desempeña como secretario ejecutivo de Seguridad, Soberanía y Paz en la entidad.</t>
  </si>
  <si>
    <t>https://ultimasnoticias.com.ve/noticias/economia/designado-nuevo-presidente-de-distribuidora-gas-guarico/
http://guarico.gob.ve/pagina_oficial/?p=31953</t>
  </si>
  <si>
    <t>Distribuidora Neoespartana de Alimentos (DINESA)</t>
  </si>
  <si>
    <t xml:space="preserve">Empresa encargada de la distribución de alimentos de primera necesidad., y venta y distribución del gas </t>
  </si>
  <si>
    <t>Originalmente esta empresa era propiedad del la gobernación de Nueva Esparta, al perder el PSUV las elecciones regionales de 2017, fue transferida al gobierno central</t>
  </si>
  <si>
    <t>Av Juan Bautista Arismendi El Valle Del Espíritu Santo</t>
  </si>
  <si>
    <t xml:space="preserve">Ministerio de Planificación
Pdvsa Gas Comunal </t>
  </si>
  <si>
    <t>Trabajadores de Pdvsa Gas denuncian irregularidades en Nueva Esparta (https://www.eluniversal.com/venezuela/85385/trabajadores-de-pdvsa-gas-denuncian-irregularidades-en-nueva-esparta)</t>
  </si>
  <si>
    <t>https://www.vtv.gob.ve/dinesa-asume-distribucion-gas-nueva-esparta/ http://www.elsoldemargarita.com.ve/posts/post/id:176011</t>
  </si>
  <si>
    <t>Distribuidora Socialista de Barinas, S.A. (DISBASA)</t>
  </si>
  <si>
    <t>Distribución de Alimentos</t>
  </si>
  <si>
    <t>Modificados sus estatutos sociales mediante Acta de Asamblea Extraordinaria de Accionistas N° 13, celebrada en fecha 25-04-2013 (Gaceta Oficial del estado Barinas N° 069-13 de fecha 09-05-2013).</t>
  </si>
  <si>
    <t>Av. Ancha Ciqueña, Barinas</t>
  </si>
  <si>
    <t>Nº 120/11</t>
  </si>
  <si>
    <t>Gaceta Oficial del Estado Barinas N° 109-11 de fecha 11-07-2011, reconocida su creación en el Decreto Nº 120/11 de fecha 15/04/2011, publicado en Gaceta Oficial del Estado Barinas Nº 006-11 extraordinaria de la misma fecha.</t>
  </si>
  <si>
    <t>Registro Mercantil Segundo del estado Barinas en fecha 24-03-2010, bajo el N° 16 del año 2010, tomo 7-A REGMER2.</t>
  </si>
  <si>
    <t>BARINAS: Solicitarán explicación a Disbasa sobre descomposición de alimentos (http://resumendigital.com/barinas-solicitaran-explicacion-a-disbasa-)
Sergio Garrido calificó de mezquindades el arrebato de empresas a la gobernación (https://okprensa24.com/sergio-garrido-califico-de-mezquindades-el-arrebato-de-empresas-a-la-gobernacion/)</t>
  </si>
  <si>
    <t xml:space="preserve">disbasa - Contraloria del estado Barinas (https://diariocaribazo.net/noticia.php?id=16025/sobre-descomposicion-de-alimentos/)
https://issuu.com/ciudadbarinas/docs/ciudad_barinas_n___205/11/     
http://atodavidabarinas.blogspot.com/2016/07/mesa-de-trabajo-sobre-el-vertice-8-de.html
www.contraloriaestadobarinas.gob.ve 
El procurador del estado Barinas, Fernando Monsalve (marzo 2022), declaró que la empresa ya no está bajo control de la gobernación </t>
  </si>
  <si>
    <t xml:space="preserve">Distribuidora Trujillana de Alimentos (DISTAL) </t>
  </si>
  <si>
    <t xml:space="preserve">Empresa distribuidora de alimento de primera necesidad </t>
  </si>
  <si>
    <t xml:space="preserve">Avenida Cristóbal Mendoza, Trujillo </t>
  </si>
  <si>
    <t>Gobernación de Trujillo</t>
  </si>
  <si>
    <t>https://ultimasnoticias.com.ve/noticias/pulso/distribuidora-trujillana-de-alimentos-cuenta-con-nueva-sede/</t>
  </si>
  <si>
    <t>EDC Network Comunicaciones, S.C.S</t>
  </si>
  <si>
    <t>La prestación de servicios de telecomunicaciones a empresas operadoras de telecomunicaciones y otras empresas prestadoras de servicios a escala nacional</t>
  </si>
  <si>
    <t>Conexión  de internet</t>
  </si>
  <si>
    <t xml:space="preserve">Esta empresa fue fundada por la empresa Electricidad de Caracas e inició operaciones en el año 2001.  Pasó a ser empresa estatal, luego de que la Electricidad de Caracas fuera adquirida por el gobierno nacional. </t>
  </si>
  <si>
    <t>Empresa operativa, filial de Corpoelec, C. A.  Es una empresa de Telecomunicaciones habilitada para la instalación, operación y comercialización de servicios de telecomunicación,  destinada a satisfacer las necesidades de los operadores de telecomunicaciones y clientes corporativos en Venezuela a escala  nacional.</t>
  </si>
  <si>
    <t>Av. Vollmer, entre Av. Alameda y Av. Caracas, Torre MPPEE, Piso 11, San Bernardino, Caracas.
  (0212) 502.34.19 / (0212) 502.33.93</t>
  </si>
  <si>
    <t>Sociedad en Comandita Simple </t>
  </si>
  <si>
    <t>Según el Acta de Asamblea Extraordinaria de Accionistas de Comunicaciones Móviles EDC, C.A. (COMMOVIL), celebrada en fecha 08 de mayo de 2024 y publicada en la Gaceta Oficial No. 43.028 del 13 de diciembre de 2024, se designaron a las siguientes personas como miembros de la Junta Directiva de COMMOVIL, C.A.:
Presidenta: Ingeborg Susana Herrera Poleo
Miembros principales: Damián Manuel Lópex Murga, Gustavo Rafael Núñez Díaz, Vianney Miguel Rojas García y Stalin Agustín Da Silva Betancourt
Miembros suplentes: Miguel Alexander López Mujica, Emelys Josefina Morillo de Torrealba, Luis Alberto Verde Coronado y Derwin Amaro Dumont Puerta</t>
  </si>
  <si>
    <t xml:space="preserve">100%  Estatal </t>
  </si>
  <si>
    <t>Corpoelec, C.A.</t>
  </si>
  <si>
    <t>corpoelec.gob.ve
http://edcnetwork.co.ve/
https://pandectasdigital.blogspot.com/2021/01/resolucion-mediante-la-cual-se-designa_62.html
https://transparencia.org.ve/wp-content/uploads/2016/07/energia-electrica-Memoria-2015-3.pdf
https://transparencia.org.ve/wp-content/uploads/2016/07/Memoria_y_Cuenta_2012_Tomo_I.pdf
https://transparencia.org.ve/project/epe-ii-estudio-sector-telecomunicaciones/</t>
  </si>
  <si>
    <t>Utilidades eléctricas</t>
  </si>
  <si>
    <t>Electricidad de Caracas Finance BV es una empresa financiera de CA La Electricidad de Caracas.</t>
  </si>
  <si>
    <t>Profesor JH Bavincklaan 7 1183 AT, Amstelveen, Países Bajos</t>
  </si>
  <si>
    <t>Países Bajos</t>
  </si>
  <si>
    <t>https://www.bloomberg.com/profile/company/0779412D:NA</t>
  </si>
  <si>
    <t>Electrificación del Caroní, S.A. (EDELCA)</t>
  </si>
  <si>
    <t>Esta empresa fue creada el 2 de junio de 2003 (hace más de 18 años)</t>
  </si>
  <si>
    <t>Provincia Panamá, Panamá</t>
  </si>
  <si>
    <t>Adalberto Ordoñez, suscriptor, director y secretario; Armando Pérez Subero, tesorero y director; Emigdio Anguizola, representante y agente; José E. Díaz Peña, director y voz ;  Néstor Elías Chayele Pérez,  presidente y director; y Oswaldo J. Artiles Centeno, director y vicepresidente</t>
  </si>
  <si>
    <t>Número de compañia
434350
Número de empresa nativa
434350S</t>
  </si>
  <si>
    <t>https://opencorporates.com/companies/pa/434350</t>
  </si>
  <si>
    <t>Empresa Aeronáutica Nacional, S.A. (EANSA)</t>
  </si>
  <si>
    <t>Diseño, ensamblaje, integración y pruebas de aeronaves, satélites y vehículos lanzadores de satélites, así como el desarrollo de cualquier tipo de actividad relacionada con la fabricación, mantenimiento, reparación, certificación de aeronaves, partes, componentes, equipos aeronáuticos, investigación y desarrollo aeronáutico y espacial.</t>
  </si>
  <si>
    <t>Aeronaves, satélites, equipos aeronáuticos</t>
  </si>
  <si>
    <t xml:space="preserve">Mediante el Decreto Nº 4.125, publicado en laNormativa  Gaceta Nº 41.819 del  11 de febrero de 2020, l se autorizó la creación de una Empresa del Estado, bajo la forma de sociedad anónima, que se denominará «Empresa Aeronáutica Nacional, S.A., (EANSA)», la cual queda adscrita al Ministerio del Poder Popular para el Transporte a través del Consorcio Venezolano de Industrias Aeronáuticas y Servicios Aéreos, S.A., CONVIASA
</t>
  </si>
  <si>
    <t>Base Aérea Libertador, Maracay, estado Aragua</t>
  </si>
  <si>
    <t>Junta Directiva, integrada por un (1) Presidente o Presidenta, quien será designado por el Ministro el Poder Popular para el Transporte; y seis (6) Directores Principales con sus suplentes propuestos por la máxima autoridad.                                   1-El Presidente del Consorcio Venezolano de Industrias Aeronáuticas y Servicios Aéreos, S.A. CONVIASA o un representante por él designado.
2. El Presidente del Instituto Nacional de Aeronáutica Civil (INAC) o un representante por él designado.
3. El Ministro del Poder Popular de Industrias y Producción Nacional, o un representante por él designado.
4. El Viceministro de Educación para la Defensa, o un representante por él designado.
5. Un Representante de la Fuerza Armada Nacional Bolivariana (FANB).
6. Un Representante de la sociedad anónima Bolivariana de Aeropuertos (BAER)</t>
  </si>
  <si>
    <r>
      <t xml:space="preserve"> </t>
    </r>
    <r>
      <rPr>
        <b/>
        <sz val="12"/>
        <color theme="1"/>
        <rFont val="Calibri"/>
      </rPr>
      <t xml:space="preserve">Presidente </t>
    </r>
    <r>
      <rPr>
        <sz val="12"/>
        <color theme="1"/>
        <rFont val="Calibri"/>
      </rPr>
      <t>según Resolución N° 032 de fecha 03/08/2020 en Gaceta Oficial Nº 41.935 de fecha 4/8/2020:</t>
    </r>
    <r>
      <rPr>
        <b/>
        <sz val="12"/>
        <color theme="1"/>
        <rFont val="Calibri"/>
      </rPr>
      <t xml:space="preserve"> </t>
    </r>
    <r>
      <rPr>
        <sz val="12"/>
        <color theme="1"/>
        <rFont val="Calibri"/>
      </rPr>
      <t xml:space="preserve">General de División </t>
    </r>
    <r>
      <rPr>
        <b/>
        <sz val="12"/>
        <color theme="1"/>
        <rFont val="Calibri"/>
      </rPr>
      <t xml:space="preserve"> </t>
    </r>
    <r>
      <rPr>
        <sz val="12"/>
        <color theme="1"/>
        <rFont val="Calibri"/>
      </rPr>
      <t>Julio Emerio Cárdenas Sandia, en condición de encargado</t>
    </r>
  </si>
  <si>
    <t>El G/D de la Aviación Julio Emerio Cárdenas Sandia, ha sido Vicerrector de la Región Capital  de la Universidad de las Fuerzas Armadas (UNEFA) y  Director de la Dirección de Mantenimiento y Desarrollo Aeronáutico (Dimadea)</t>
  </si>
  <si>
    <t>100%  Estatal, 80% Consorcio Venezolano de Industrias Aeronáuticas y Servicios Aéreos, S.A., CONVIASA y 20% Ministerio del Poder Popular para la Defensa</t>
  </si>
  <si>
    <t xml:space="preserve"> Ministerio del Poder Popular para el Transporte 
Consorcio Venezolano de Industrias Aeronáuticas y Servicios Aéreos, S.A. CONVIASA</t>
  </si>
  <si>
    <t>Adscrita al Consorcio Venezolano de Industrias
Aeronáuticas y Servicios Aéreos, S.A. CONVIASA</t>
  </si>
  <si>
    <r>
      <rPr>
        <sz val="12"/>
        <color theme="1"/>
        <rFont val="Calibri"/>
      </rPr>
      <t xml:space="preserve">Microjuris
https://venemil.wordpress.com/2010/08/10/acto-de-reconocimiento-en-dimadea/
La Fuerza Armada venezolana tiene luz propia en la corrupción (https://transparencia.org.ve/wp-content/uploads/2018/06/La-Fuerza-Armada-Venezolana-tiene-luz-propia-en-la-corrupci%C3%B3n.pdf)
https://transparencia.org.ve/wp-content/uploads/2020/10/Los-militares-y-su-rol-en-las-Empresas-Propiedad-del-Estado.pdf
</t>
    </r>
    <r>
      <rPr>
        <sz val="12"/>
        <color rgb="FF000000"/>
        <rFont val="Calibri"/>
      </rPr>
      <t>https://transparencia.org.ve/wp-content/uploads/2020/07/III-PODER-MILITAR-CRIMEN-Y-CORRUPCIOON.pdf</t>
    </r>
  </si>
  <si>
    <t>Empresa Agropecuaria de la Fuerza Armada Nacional Bolivariana, (AGROFANB)</t>
  </si>
  <si>
    <t>MISIÓN:
Producir, procesar, distribuir, comercializar, exportar e importar toda clase de productos e insumos agropecuarios, satisfacer las demandas de la Fuerza Armada Nacional Bolivariana; así como también la preparación, conducción de esfuerzos y medios conjuntos, que contribuyan al desarrollo nacional y el aseguramiento físico de áreas estratégicas y zonas fronterizas en nuestro territorio nacional, para coadyuvar con la soberanía y seguridad alimentaria de la sociedad, en atención a la políticas establecidas por el estado venezolano.
VISIÓN:
Ser la principal empresa productora agroalimentaria de abastecimiento a la Fuerza Armada Nacional Bolivariana, así como también contribuir con la soberanía alimentaria del país y la distribución oportuna, a precios justos de sus productos agrícolas, avícolas, pecuarios, lácteos, porcinos, forestales, alineados con el plan socialista de la nación simón bolívar 2013-2019 (plan de la patria), comprometiendo al talento humano militar y civil en el sistema productivo del sector primario de la economía nacional y fortalecer la unión cívico militar, que bajo el principio de corresponsabilidad, asegure el desarrollo integral de la nación partiendo de los principios socialistas.</t>
  </si>
  <si>
    <t>Arroz, maíz, café y sorgo</t>
  </si>
  <si>
    <t xml:space="preserve">Esta empresa se crea el 22 de agosto de 2013 por medio del  Decreto N° 316 publicado en la Gaceta Oficial Nº 40.234, el cual autoriza la creación de una Empresa del Estado, bajo la forma de Compañía Anónima, que se denominará EMPRESA AGROPECUARIA DE LA FUERZA ARMADA NACIONAL BOLIVARIANA (AGROFANB), la cual funcionará como empresa matriz, y tendrá la tenencia y representación de sus acciones. Organización para la producción, procesamiento y distribución de productos agropecuarios.
</t>
  </si>
  <si>
    <t>Empresa operativa,  dedicada a la producción, procesamiento y distribución de productos agropecuarios para satisfacer la demanda de la institución castrense.</t>
  </si>
  <si>
    <t>Complejo Cultural Simón Bolívar, frente a la Academia del Ejército. Fuerte Tiuna.</t>
  </si>
  <si>
    <t xml:space="preserve">
Estará conformada por la Asamblea General de Accionistas, que será el órgano supremo de dirección y administrada por una Junta Directiva, integrada por el Presidente de la Empresa y por los Gerentes de las distintas AGROFANB regionales, quienes serán de libre nombramiento y remoción de la Ministra o el Ministro del Poder Popular para la Defensa.
</t>
  </si>
  <si>
    <t xml:space="preserve"> Misión Alimentación
CLAP</t>
  </si>
  <si>
    <t>CASOS DE ESTUDIO Sector Agroalimentario (https://transparencia.org.ve/project/epe-ii-casos-sector-agroalimentario/)
AgroFANB y Agropatria: Gobierno y los militares en control del deprimido campo venezolano (https://www.controlciudadano.org/tag/agrofanb)
Gobierno privilegia a Agrofanb y limita insumos a productores privados (http://www.el-nacional.com/noticias/economia/gobierno-privilegia-agrofanb-limita-insumos-productores-privados_226441)
AgroFANB y Agropatria: Gobierno y los militares en control del deprimido campo venezolano (https://transparencia.org.ve/project/agrofanb-agropatria-gobierno-los-militares-control-del-deprimido-campo-venezolano/)
El Gobierno venezolano encomienda a los militares la producción de alimentos (https://www.abc.es/internacional/abci-gobierno-venezolano-encomienda-militares-produccion-alimentos-201602282324_noticia.html)
Los documentos del general Padrino (http://www.sebastianasinsecretos.com/2017/03/06/los-documentos-del-general-padrino/)
Crisis alimentaria se agravó por corrupción, según ONG Transparencia Venezuela (https://efectococuyo.com/economia/crisis-alimentaria-se-agravo-por-corrupcion-segun-ong-transparencia-venezuela/)
Chavistas solicitan la intervención de Agropatria, Agrofanb y Cuspal por corrupción (http://800noticias.com/chavistas-solicitan-la-intervencion-de-agropatria-agrofanb-y-cuspal-por-corrupcion)
El hambre como negocio (https://transparencia.org.ve/project/epe-ii-estudio-sector-agroalimentario/)
Agrofanb, la empresa agropecuaria de la Fuerza Armada (https://poderopediave.org/agrofanb-la-empresa-agropecuaria-de-la-fuerza-armada/)
20 empresas, 20 ruinas (https://poderopediave.org/20-empresas-20-ruinas/)</t>
  </si>
  <si>
    <t>Microjuris
https://poderopediave.org/?s=Empresa+Agropecuaria+de+la+Fuerza+Armada+Nacional+Bolivariana%2C+%28AGROFANB%29
https://poderopediave.org/persona/alexander-velasquez/
http://www.mindefensa.gob.ve/viplanificacion/index.php/agrofanb-p/
https://historico.prodavinci.com/2016/09/02/actualidad/estos-son-los-18-jefes-militares-encargados-de-cada-producto-basico-segun-el-plan-rubro-por-rubro/
https://transparencia.org.ve/project/epe-ii-estudio-sector-agroalimentario/
La Fuerza Armada venezolana tiene luz propia en la corrupción (https://transparencia.org.ve/wp-content/uploads/2018/06/La-Fuerza-Armada-Venezolana-tiene-luz-propia-en-la-corrupci%C3%B3n.pdf)
https://transparencia.org.ve/wp-content/uploads/2020/10/Los-militares-y-su-rol-en-las-Empresas-Propiedad-del-Estado.pdf
https://transparencia.org.ve/wp-content/uploads/2020/07/III-PODER-MILITAR-CRIMEN-Y-CORRUPCIOON.pdf
http://www.controlciudadano.org/web/wp-content/uploads/Red-de-Empresas-Militares-en-Venezuela.pdf
https://www.controlciudadano.org/</t>
  </si>
  <si>
    <t>Hato San Francisco</t>
  </si>
  <si>
    <t>http://www.apure.gob.ve/  https://twitter.com/search?q=Empresa%20Batalla%20de%20Mucuritas&amp;src=typed_query&amp;f=live</t>
  </si>
  <si>
    <t>Empresa Bolivariana de Infraestructura del estado Nueva Esparta (EBOINFRANE)</t>
  </si>
  <si>
    <t>Empresa destinada a la construcción de obras de infraestructura dentro del estado</t>
  </si>
  <si>
    <t>Originalmente esta empresa era propiedad de la gobernación de Nueva Esparta, al perder el PSUV las elecciones regionales de 2017, fue transferida al gobierno central</t>
  </si>
  <si>
    <t>Av. Simon Bolivar La Asunción</t>
  </si>
  <si>
    <t>https://twitter.com/eboinfrane?lang=es</t>
  </si>
  <si>
    <t>Empresa Comercializadora de Miranda, S.A. (EMCOMIRSA)</t>
  </si>
  <si>
    <t xml:space="preserve">Distribución de alimentos  </t>
  </si>
  <si>
    <t>Produce y distribuye todo tipo de productos alimenticios</t>
  </si>
  <si>
    <t>Emcomirsa es una empresa estadal que coordina la activación, junto a las comunidades organizadas Puntos Alternativos, espacios que expenden alimentos y productos de limpieza de manera directa a precios más económicos, mediante una alianza con la industria mirandina</t>
  </si>
  <si>
    <t>Charallave, Valles del Tuy</t>
  </si>
  <si>
    <t>http://www.miranda.gob.ve/index.php/empresarios-de-valles-del-tuy-donan-productos-para-combatir-covid-19-en-la-region/
http://www.minci.gob.ve/tag/empresa-comercializadora-de-miranda-s-a-emcomirsa/</t>
  </si>
  <si>
    <t>Empresa de Alimentos Cojedes, S.A.</t>
  </si>
  <si>
    <t>Calle Sucre Cruce Con Manrique San Carlos</t>
  </si>
  <si>
    <t>Empresa de comercialización del estado Mérida (EMCOMERSA)</t>
  </si>
  <si>
    <t xml:space="preserve">Materiales de construcción </t>
  </si>
  <si>
    <t>Empresa para comercialización de materiales de construcción</t>
  </si>
  <si>
    <t>Av Gonzalo Picon, Mérida, Venezuela</t>
  </si>
  <si>
    <t>Ministerio del Poder Popular de Planificación
Corporación para la protección del pueblo del estado Mérida S.A. (CORPOMÉRIDA, S.A.)</t>
  </si>
  <si>
    <t>https://comunicacioncontinua.com/emcomersa-sigue-beneficiando-a-meridenos-con-material-de-construccion/</t>
  </si>
  <si>
    <t xml:space="preserve">Textil </t>
  </si>
  <si>
    <t>Empresa dedicada a la confección de textiles y lencería</t>
  </si>
  <si>
    <t xml:space="preserve"> Municipio Trujillo, Trujillo </t>
  </si>
  <si>
    <t>https://www.vtv.gob.ve/gobierno-trujillo-impulsa-creacion-confeccion-textil/</t>
  </si>
  <si>
    <t>Empresa de Construcción para la Infraestructura del estado Apure (COINAPURE)</t>
  </si>
  <si>
    <t>Empresa destinada la gestión y seguimiento de obras de infraestructura en la entidad</t>
  </si>
  <si>
    <t xml:space="preserve">Av. Caracas, Edificio Importllano, Sector Centro
cp/localidad:
7001 San Fernando de Apure 
</t>
  </si>
  <si>
    <t>http://www.apure.gob.ve/  https://twitter.com/coinapure?lang=es 
http://www.minec.gob.ve/minec-apure-rehabilita-espacios-de-su-sede/</t>
  </si>
  <si>
    <t>Maquinaria agrícola</t>
  </si>
  <si>
    <t>Es una empresa que ofrece maquinaria especializada para la actividad agrícola y pecuaria del estado</t>
  </si>
  <si>
    <t xml:space="preserve">Municipio Carache, Trujillo </t>
  </si>
  <si>
    <t xml:space="preserve">Carache </t>
  </si>
  <si>
    <t>https://ultimasnoticias.com.ve/noticias/pulso/trujillo-cuenta-con-una-nueva-empresa-de-desarrollo-agroindustrial/</t>
  </si>
  <si>
    <t>Empresa de Distribución de Productos e Insumos Venezuela Productiva, C.A.</t>
  </si>
  <si>
    <t>Ejercer dirección, organización y representación de empresas destinadas a actividades productivas del Estado, sistribuir a escala nacional los productos e insumos elaborados por empresas nacionales, públicas y privadas, fabricar y comercializar cualquier tipo de productos.</t>
  </si>
  <si>
    <t>Productos e insumos para empresas y consumidores particulares</t>
  </si>
  <si>
    <t>El  8 de febrero de 2013, el presidente Nicolás Maduro emitió el decreto No. 9.383 para la creación de la Empresa de Distribución de Productos e Insumos Venezuela Productiva, C.A.,  que apareció en la Gaceta Oficial No. 40.109 del 13 de  febrero de 2013. En Noviembre 2017 se modifican los estatutos sociales, ampliando sus objetivos y cambiando de adscripción, lo que se hace efectivo luego de la publicación en G.O. de febrero de 2018. También se adscribe a la Vicepresidencia Sectorial de Economía el 100% de las acciones. 
En el Decreto extraordinario N° 6.382 del 15 de junio de 2018 se modifica la denominación del Ministerio del Poder Popular para Industrias Básicas, Estratégicas y Socialistas, por la de Ministerio del Poder Popular de Industrias y Producción Nacional, esta empresa aparece adscrita al Ministerio del Poder Popular de Industrias y Producción Nacional .</t>
  </si>
  <si>
    <t>Empresa operativa, se ha anunciado que se han abierto un total de 11 tiendas</t>
  </si>
  <si>
    <t>Av. Urdaneta, esquina de Pelota a Ibarra. Edificio Central. Piso 11 Caracas, Distrito Capital.</t>
  </si>
  <si>
    <t>Presidente(a), Vicepresidente(a) y tres directores(ras) principales con sus suplentes. Son de libre nombramiento y remoción por parte del Vicepresidente Sectorial de Economía.</t>
  </si>
  <si>
    <r>
      <rPr>
        <b/>
        <sz val="12"/>
        <color rgb="FF000000"/>
        <rFont val="Calibri"/>
      </rPr>
      <t>Presidente</t>
    </r>
    <r>
      <rPr>
        <sz val="12"/>
        <color rgb="FF000000"/>
        <rFont val="Calibri"/>
      </rPr>
      <t xml:space="preserve"> según Resolución N° VSE 004-2020 de fecha 16/09/2020 en Gaceta Oficial N° 41.967 de fecha 17/09/2020: MY. José Holberg Zambrano González
</t>
    </r>
    <r>
      <rPr>
        <b/>
        <sz val="12"/>
        <color rgb="FF000000"/>
        <rFont val="Calibri"/>
      </rPr>
      <t>Directores Principales</t>
    </r>
    <r>
      <rPr>
        <sz val="12"/>
        <color rgb="FF000000"/>
        <rFont val="Calibri"/>
      </rPr>
      <t xml:space="preserve"> según Acta en Gaceta Oficial N° 42.212 de fecha 14/09/2021: Joselit de la Trinidad Ramírez Camacho, Antonio José Pérez Suarez y Miguel Ángel Ramones Galviz
</t>
    </r>
    <r>
      <rPr>
        <b/>
        <sz val="12"/>
        <color rgb="FF000000"/>
        <rFont val="Calibri"/>
      </rPr>
      <t>Directores Suplentes</t>
    </r>
    <r>
      <rPr>
        <sz val="12"/>
        <color rgb="FF000000"/>
        <rFont val="Calibri"/>
      </rPr>
      <t xml:space="preserve"> según Acta en Gaceta Oficial N° 42.212 de fecha 14/09/2021: Jesús Alejandro Ramírez Sanguinetti, Luis Alfredo Pérez Martínez y Alexander José Ramírez Rojas
</t>
    </r>
  </si>
  <si>
    <t>José Holberg Zambrano González, también presidente de la Fundación Pueblo Soberano desde 2016 según G.O. 40.908</t>
  </si>
  <si>
    <t>Registro Mercantil Quinto de Distrito Capital, en fecha 16 de mayo de 2013, bajo N° 47, Tomo 60-A. La última modificación en el mismo Registro en fecha 15 de enero de 2018, bajo el N° 3, Tomo 9-A</t>
  </si>
  <si>
    <t>Casa matriz que operará las empresas del Estado de comercialización de bienes estratégicos para el bienestar de la población. Será ente de adscripción de COMERSSO, S.A.</t>
  </si>
  <si>
    <t>Responsable del Programa Mi Casa Bien Equipada</t>
  </si>
  <si>
    <r>
      <rPr>
        <sz val="12"/>
        <color theme="1"/>
        <rFont val="Calibri"/>
      </rPr>
      <t xml:space="preserve">mpat.gob.ve / G.O. 41.350 de 28/02/2018
Microjuris
La Fuerza Armada venezolana tiene luz propia en la corrupción (https://transparencia.org.ve/wp-content/uploads/2018/06/La-Fuerza-Armada-Venezolana-tiene-luz-propia-en-la-corrupci%C3%B3n.pdf)
https://transparencia.org.ve/wp-content/uploads/2020/10/Los-militares-y-su-rol-en-las-Empresas-Propiedad-del-Estado.pdf
</t>
    </r>
    <r>
      <rPr>
        <sz val="12"/>
        <color rgb="FF000000"/>
        <rFont val="Calibri"/>
      </rPr>
      <t>https://transparencia.org.ve/wp-content/uploads/2020/07/III-PODER-MILITAR-CRIMEN-Y-CORRUPCIOON.pdf</t>
    </r>
  </si>
  <si>
    <t>Empresa de Gestión Integral de Residuos Sólidos S.A. (EGIDSA)</t>
  </si>
  <si>
    <t xml:space="preserve">Es una empresa para la gestión y recolección de residuos sólidos  </t>
  </si>
  <si>
    <t>https://www.anzoategui.gob.ve/         
https://www.anzoategui.gob.ve/index.php/destacados/85-egidsa-realizo-inspeccion-en-vertederos-del-estado
https://www.anzoategui.gob.ve/index.php/destacados/178-egidsa-busca-optimizar-recoleccion-del-servicio-de-basura-en-la-zona-norte</t>
  </si>
  <si>
    <t>Empresa de la Construcción del Estado Trujillo, S.A. (EMCONTRU)</t>
  </si>
  <si>
    <t>Empresa destinada a la producción y distribución de concreto, agregado, premezclado y materiales para la construcción.</t>
  </si>
  <si>
    <t>Eje Vial, Valera, frente al Cementerio Jardines de La Paz</t>
  </si>
  <si>
    <t>Valera</t>
  </si>
  <si>
    <t>Gobernación de  Trujillo</t>
  </si>
  <si>
    <t>https://emcontruweb.wordpress.com/sede-principal-valera/</t>
  </si>
  <si>
    <t>Empresa de Minas Taguanes 200 C.A.</t>
  </si>
  <si>
    <t>Empresa para extracción de material destinado a la construcción de casas</t>
  </si>
  <si>
    <t>Calle Via Principal En Cantera El Cocuy Casa Nro S/n Sector Caño De Indio Tinaquillo Cojedes Cojedes</t>
  </si>
  <si>
    <t>Tinaquillo</t>
  </si>
  <si>
    <t>Empresa de Comercio Exterior del estado Lara (Emcoex Lara)</t>
  </si>
  <si>
    <t>Fortalecer el desarrollo económico de la entidad a través del comercio internacional (operaciones de exportación e importación) mediante el Terminal Intermodal Puerto Seco</t>
  </si>
  <si>
    <t>Operaciones de exportación e importación</t>
  </si>
  <si>
    <t>Final de la avenida “Antonio Benítez Méndez”, en la Zona Industrial de Barquisimeto</t>
  </si>
  <si>
    <t>Coronel Juan Carlos Romero (Presidente)</t>
  </si>
  <si>
    <t>https://lara.gob.ve/20628/
https://www.laprensalara.com.ve/nota/38182/2021/10/siete-empresas-fueron-impulsadas-en-lara</t>
  </si>
  <si>
    <t xml:space="preserve">Créditos </t>
  </si>
  <si>
    <t>Empresa de Minerales Estratégicos Reservados en Lara (EmerLara C.A.)</t>
  </si>
  <si>
    <t xml:space="preserve">Minerales metálicos </t>
  </si>
  <si>
    <t>Formular, gestionar, controlar y evaluar las acciones dirigidas a desarrollar la actividad minera</t>
  </si>
  <si>
    <t>https://www.laprensalara.com.ve/nota/100000014/2019/11/gobierno-de-lara-aprueba-nuevos-planes-de-inversion-y-presupuesto
https://noticiasinfovenezuela.wordpress.com/2019/12/31/noticias-info-carmen-melendez-en-el-2019-han-nacido-innovadores-productores-y-creativos-dispuestos-a-trabajar-por-la-nacion/</t>
  </si>
  <si>
    <t>Empresa de Minerales No Metálicos Jacinto Lara, C.A.</t>
  </si>
  <si>
    <t>Empresa para la comercialización procesamiento, exploración, explotación, almacenamiento, circulación, transporte distribución y exportación de minerales no metálicos y agregados de la construcción</t>
  </si>
  <si>
    <t>Municipio Iribarren, estado Lara</t>
  </si>
  <si>
    <t>Empresa de Producción Social Café &amp; Chocolate "La Primogénita" C.A.</t>
  </si>
  <si>
    <t>Café y cacao</t>
  </si>
  <si>
    <t>Empresa destinada a producir de café y chocolate</t>
  </si>
  <si>
    <t>Empresa de Producción Social Comercializadora de Alimentos C.A.</t>
  </si>
  <si>
    <t>Distribución de Carnes, Pollos, Distribuidores de Quesos, Comercialización de Productos Lácteos, Quesos, Carnes, Mayoristas de Carnes y Pollos, Carne de Res, Venta al Mayor de Quesos</t>
  </si>
  <si>
    <t>Calle La Marina C/C Calle Rendón, Cumaná</t>
  </si>
  <si>
    <t>http://www.cgesucre.gob.ve/ces_web/index.php?idPagina=13
https://infoguia.com/is.asp?emp=eps-comercializadora-de-alimentos-cumana&amp;clte=99612352&amp;ciud=106</t>
  </si>
  <si>
    <t>Empresa de Producción Social Comercializadora de Insumos para la Pesca y Venta de Especies Marinas, C.A.</t>
  </si>
  <si>
    <t xml:space="preserve">Empresa destinada a la venta de insumos para la pesca y especies marinas </t>
  </si>
  <si>
    <t>Empresa de Producción Social Constructora Nacional de Rieles y Perfiles, C.A.</t>
  </si>
  <si>
    <t xml:space="preserve">Misión
Empresa Básica del Estado integrante del Tren Hierro y Acero constituida con el objetivo de instalar y operar una Planta dirigida a la producción de rieles de vías férreas y perfiles para la fabricación de estructuras metálicas  orientada a satisfacer la demanda nacional y latinoamericana tanto de rieles ferroviarios como de elementos estructurales utilizados en la construcción de viviendas, edificaciones, puentes y bienes de capital-, soporte fundamental de importantes planes nacionales como la Gran Misión Vivienda Venezuela y el Plan Ferroviario Nacional, a ser administrada con criterios de calidad, eficiencia, rentabilidad, protección del medio ambiente, solidaridad y responsabilidad social, en gestión articulada con organizaciones comunitarias de su ámbito de influencia local, regional, nacional e internacional, todo en concordancia con principios del socialismo bolivariano. </t>
  </si>
  <si>
    <t>Producción de rieles y estructuras metálicas</t>
  </si>
  <si>
    <t>Empresa de Producción Social Constructora Nacional de Rieles para Vías Férreas y Estructuras Metálicas para ser destinadas en la Construcción de Viviendas y Otras Aplicaciones, C.A. fue creada mediante Decreto Nº 4.228 del ciudadano Presidente de la República Bolivariana de Venezuela de fecha 23 de enero de 2006, adscrita al Ministerio de Industrias Básicas y Minería. 
Estuvo adscrita al Ministerio del Poder Popular de  Industrias Básicas, Estratégicas y Socialistas. Por el Decreto extraordinario N° 6.382 del 15 de junio de 2018 se  modifica la denominación del Ministerio del Poder Popular para Industrias Básicas, Estratégicas y Socialistas, por la de Ministerio del Poder Popular de Industrias y Producción Nacional que dirige Tareck El Aissami, se presume que esta empresa debería estar adscrita a dicho Ministerio.</t>
  </si>
  <si>
    <t>Calle Coquivacoa, Qta. Catalina, Nº. 41-A-3, Central Tacarigua, Valencia</t>
  </si>
  <si>
    <t>Carlos Arvelo</t>
  </si>
  <si>
    <t xml:space="preserve">Presidencia (1); Área Técnica (10); Área Administración (3); Área Legal (2); Área Político-Social (2). </t>
  </si>
  <si>
    <r>
      <rPr>
        <sz val="12"/>
        <color theme="1"/>
        <rFont val="Calibri"/>
      </rPr>
      <t xml:space="preserve">http://www.derechos.org.ve/pw/wp-content/uploads/EPS-Rieles-y-Perfiles.pdf
http://www.derechos.org.ve/pw/wp-content/uploads/18-1202CUENTA-EPS-Rieles-y-Perfiles.pdf
</t>
    </r>
    <r>
      <rPr>
        <sz val="12"/>
        <color rgb="FF000000"/>
        <rFont val="Calibri"/>
      </rPr>
      <t>https://transparencia.org.ve/wp-content/uploads/2018/11/EPE-II-Sector-Metalurgia_DeF.pdf</t>
    </r>
  </si>
  <si>
    <t xml:space="preserve">Empresa de Producción Social de Carne y sus Derivados del Estado Portuguesa S.A. (EPSCEP) </t>
  </si>
  <si>
    <t>Empresa destinada a garantizar el consumo de productos cárnicos a la población del estado</t>
  </si>
  <si>
    <t>Guanare 3350</t>
  </si>
  <si>
    <t>https://www.yumpu.com/es/document/view/11490243/republica-bolivariana-de-venezuela-contraloria-del-estado-portuguesa</t>
  </si>
  <si>
    <t>Empresa de Producción Social de Cemento Cerro Azul, C.A.</t>
  </si>
  <si>
    <t>Visión
Ser una empresa líder en la producción de cemento a nivel nacional en armonía con el medio ambiente, con una visión integral, incluyente y participativa de las comunidades.
Misión
Producir cemento altamente competitivo, en cuanto a calidad y precio, destinado a apoyar el desarrollo de la infraestructura y el plan de vivienda del país, bajo el esquema de un desarrollo endógeno y en el marco de las líneas estratégicas de la nación.</t>
  </si>
  <si>
    <t>Creada en el año 2005 en el marco del acuerdo suscrito entre la Estatal Bolivariana de Venezuela y la Estatal Islámica de Irán, a través de la Empresa Ehdasse Sanat Corporation con la finalidad de garantizar la construcción de una Planta de Cemento ubicada en el Sector el Pinto del Estado Monagas. El contrato inicial de la construcción de la planta en 2005 por 193,8 millones de dólares se otorgó a una empresa estatal iraní, que se apoyó a su vez en dos subcontratistas privadas iraníes. Se detectaron errores en los estudios geológicos realizados por los iraníes para la ubicació de la planta y de las minas de caliza y arcilla (fuentes de materia prima). Hubo que hacer una nueva investigación que supuso millones de dólares adicionales a los estimados originalmente.
El proyecto original se proponía construir y poner en funcionamiento una planta con una capacidad de producción de un millón de toneladas de cemento anuales, lo que en su momento representaría el 12% de la producción nacional. La meta trazada era de entregar la planta en tres años (2008), lo cual no se cumplió. Se inauguró en 2015, seis años más de lo previsto, y sin haber sido terminada en su totalidad. Aunque ha crecido su producción, su signifi cación en el conjunto sigue siendo poca. Su producción actual no alcanza sino al 10% de su meta de producción esperada originalmente.
Cuando se expropian las empresas cementeras, todas las empresa de ese sector son adscritas al: Ministerio de Obras Publicas y Vivienda (2008); más tarde pasan al Ministerio de Industrias Básicas y Minería (2009); poco tiempo después se transﬁeren al Ministerio para la Ciencia, la Tecnología y las Industrias Intermedias (2010), Del cual pasarán al Ministerio de Industrias (2011), en donde quedarán hasta que en se crea el Ministerio de Industrias Básidas, Socialistas y Estratégicas (junio, 2016), y unos meses después pasarán a estar adscritas al Ministerio de Hábitat y Vivienda (noviembre, 2016).En sólo ocho años las industrias cementeras pasaron por siete organismos de adscripción diferentes.
En el Decreto extraordinario N° 6.382 del 15 de junio de 2018 se modifica la denominación del Ministerio del Poder Popular para Industrias Básicas, Estratégicas y Socialistas, por la de Ministerio del Poder Popular de Industrias y Producción Nacional, esta empresa aparece adscrita al Ministerio del Poder Popular de Industrias y Producción Nacional .</t>
  </si>
  <si>
    <t>A 12 Km. de Quiriquire, Sector las Brisas, Parroquia El Pinto, Municipio Piar, Edo. Monagas</t>
  </si>
  <si>
    <t>Piar</t>
  </si>
  <si>
    <t>Ministerio del Poder Popular para Hábitat y Vivienda
Corporación Socialista del Cemento</t>
  </si>
  <si>
    <t>Empresa de Producción Social de Insumos Básicos para la Construcción de Viviendas, C.A.</t>
  </si>
  <si>
    <t>Insumos y materiales para la construcción</t>
  </si>
  <si>
    <t>Producción de insumos básicos para la construcción de viviendas a bajo costo</t>
  </si>
  <si>
    <t>Insumos de construcción</t>
  </si>
  <si>
    <t>Creada según el Decreto N° 4.229 de fecha 23 de enero de 2006, publicado en la Gaceta Oficial No. 38.363 de esa misma fecha.  El 7 de noviembre de 2008  se publica su acta constitutiva en la Gaceta Oficial No.  39.054
Estuvo adscrita al Ministerio del Poder Popular de  Industrias Básicas, Estratégicas y Socialistas. Por el Decreto extraordinario N° 6.382 del 15 de junio de 2018 se  modifica la denominación del Ministerio del Poder Popular para Industrias Básicas, Estratégicas y Socialistas, por la de Ministerio del Poder Popular de Industrias y Producción Nacional que dirige Tareck El Aissami, se presume que esta empresa debería estar adscrita a dicho Ministerio.</t>
  </si>
  <si>
    <t>Resolución Nº 025 de fecha 23 de agosto de 2018, mediante la cual se designa al ciudadano Francisco Antonio Jimenez Miranda Gaceta Oficial de la República Bolivariana de Venezuela N° 41.471 de fecha 30 de agosto de 2018</t>
  </si>
  <si>
    <t>1.500.000 acciones de Bs. 1.000 cada una pertenecen en 100% a la Compañía Anónima de las Industrias Básicas C.A.</t>
  </si>
  <si>
    <t>Empresa de Producción Social de Pulpa y Papel, C.A.    (PULPACA)</t>
  </si>
  <si>
    <t>Pulpa y papel</t>
  </si>
  <si>
    <t>Misión
Transformar madera para producir y comercializar papel prensa, pulpa blanqueada, tofa y lignosulfonatos, para satisfacer las necesidades a nivel nacional y de aliados internacionales, a través de una base tecnológicamente innovadora y enmarcados en la ecoeficiencia y la democracia participativa, contribuyendo en la construcción del tejido socio-productivo.
Visión
Consolidarse como empresa líder en la industria de pulpa y papel, fomentando la soberanía socio-productiva y nuevas tecnologías con calidad ambiental, de acuerdo a los planes estratégicos de desarrollo de la nación.</t>
  </si>
  <si>
    <t>En 1980, el Fondo de Inversiones de Venezuela (FIV) inició un plan maestro para aprovechar las plantaciones de pino y en 1984 la CVG planteó la reactivación del proyecto y la posibilidad de fabricar papel periódico.En 1986, la CVG (Corporación Venezolana de Guayana) procedió a contratar los servicios de una empresa consultora para realizar los estudios de mercado y factibilidad económica financiera de la planta de pulpa quimiotermo-mecánica y papel periódico y el proyecto de ingeniería
En 1986, Proforca tenía un capital social de Bs. 500 millones, distribuidos en un 52% para la CVG y un 48% para Conare (Compañía Nacional de Reforestacion). El objetivo de su programa forestal era la plantación de 530 mil has., cuyo potencial productivo se calculaba en 4 millones de metros cubicos de madera anualmente. También fue creada en el mismo estado Monagas (Caripito) la CVG Maderera San Juan con el fin de explotar racionalmente, industrializar y comercializar los recursos forestales y, fundamentalmente, los manglares del oriente de Venezuela. El capital social de Bs. 50.000.000 estaba repartido en un 51% para la CVG y un 49% para la Fundación para el Desarrollo del Estado Monagas.
CVG Proforca en 1987, la Bowater Inc. manifestó interés en la construcción de la planta de pulpa y papel periódico (200 mil toneladas anuales) y entró en conversaciones con la CVG y empresarios nacionales. En abril de 1988 se formalizó el anuncio de la asociación entre CVG, Fondo de Inversiones, Gruprensa y la Bowater y la Abitibi Price, para la instalación de la planta capaz de entrar a producir a partir de 1991 unas 400 mil t/a, lo que significaría un ahorro de 220 millones de dólares anuales. En aquella oportunidad, la participación de la CVG y el FIV estaba fijada en un 36%, mientras Gruprensa tomaba el 15% y las dos compañías extranjeras el 49%.
En el año 2001, y por mandato presidencial se le encarga a la empresa Servicios Forestales C.A. (SERFOCA) el estudio de prefactibilidad para el proyecto Orinoco, estudio que contrata a la empresa consultora JAAKKO PÖYRY, que arroja como conclusión la factibilidad del mismo. En el 2003, la empresa METSO (Finlandesa) desarrolló un estudio de preingeniería para una fabrica de 400.000 TM/año de pulpa PGW (pulping grounwood – pulpa mecánica de muela) en el 2004, es actualizado dicho estudio por SERFOCA y el JPMC. La conclusión de dicho estudio por SERFOCA es entregar el proyecto a METSO como un proyecto IPC (llave en mano) totalmente manejado por esa empresa (Transnacional) incluyendo un aserradero de 170.000 m3/año, y un área plantada 150.000 ha de las mejores plantaciones de pino de CVG-PROFORCA, esto sin la participación de CVG-PROFORCA como accionista, y en caso de serlo, tendría que cubrir el costo de las acciones con volúmenes de madera en pie. Es decir, que CVG-PROFORCA no tendrá beneficio por concepto de trasformación de nuestra materia prima.
En el año 2005, se establece la Empresa de Pulpa y Papel, C.A. (PULPACA), Según Decreto Nº 4.197, publicado en Gaceta Oficial de la República Bolivariana de Venezuela Nº 38.345, de fecha 28 de diciembre de 2005, mediante el cual se autoriza la creación de la Empresa del Estado PULPACA. 09 de septiembre de 2007 el Presidente de la República Bolivariana de Venezuela Hugo Rafael Chavez Frías y el Ministerio del Poder Popular para las Industrias Básicas y Minería (MIPPBAM), con la Compañía Nacional de Industrias Básicas (CONIBA), en el Programa Alo Presidente de la misma fecha, anuncian el relanzamiento de la EMPRESA PULPACA como Empresa de Pulpa y Papel, C.A. (PULPACA).
Estuvo adscrita al Ministerio del Poder Popular para Industrias Básicas, Estratégicas y Socialista.
En el Decreto extraordinario N° 6.382 del 15 de junio de 2018 se modifica la denominación del Ministerio del Poder Popular para Industrias Básicas, Estratégicas y Socialistas, por la de Ministerio del Poder Popular de Industrias y Producción Nacional, esta empresa aparece adscrita al Ministerio del Poder Popular de Industrias y Producción Nacional .</t>
  </si>
  <si>
    <t xml:space="preserve">Km 21 carretera nacional Ciudad Guayana - Maturín, vía puente Orinokia, local campamento Pulpaca, zona   industrial Macapaima, Edo. Anzoátegui, Zona postal 8013.                                                        </t>
  </si>
  <si>
    <t>La última información obtenida indica que según la Resolución N° DM/036-2017 publicada en la Gaceta Nº 41.253 del 9 de octubre de 2017,  se designó a José Luis Sánchez, como Presidente de la Junta Directiva de la Empresa de Producción Social Pulpa y Papel, C.A. (PULPACA), y a las ciudadanas y ciudadanos que se indican, como Miembros Principales y Suplentes de la Junta Directiva de la referida Empresa: Jhan Carlos Urdaneta, Omar José Marrero Romero, Orlando Ramón Ortegano Quevedo, Orlando José Gutiérrez Figueroa, Ricaurte Leonett Leonett, Vanesa Coromoto Escalona Sánchez, Francisco Antonio Salas Blanco, George Alcides Rodríguez Hernández.</t>
  </si>
  <si>
    <t>José Luis Sánchez  egresó en diciembre de 2012 del Ministerio de Petróleo y Minería.</t>
  </si>
  <si>
    <t>Pulpaca, la estatal que suministraría papel periódico pero se deshilachó entre la corrupción roja (https://www.lapatilla.com/2019/08/26/pulpaca-la-estatal-que-suministraria-papel-periodico-pero-se-deshilacho-entre-la-corrupcion-roja-fotos/)
Asamblea Nacional destapa nuevos “chanchullos” del régimen (https://elpolitico.com/asamblea-nacional-destapa-nuevos-chanchullos-del-regimen/)
Guaidó: Entre la corrupción de Pdvsa y Odebrecht hay $ 80 millardos (https://www.elnacional.com/asamblea-nacional/guaido-entre-corrupcion-pdvsa-odebrecht-hay-millardos_216203/)
Villasmil: Revolución ¿bonita? No, ¡corrupta! (https://americanuestra.com/villasmil-revolucion-bonita-no-corrupta/)
Denunciarán retrasos en obras de Pulpaca ante la Contraloría (https://www.lapatilla.com/2014/02/11/denunciaran-retrasos-en-obras-de-pulpaca-ante-la-contraloria/?fb_comment_id=659941160714819_6271716)
Censura financiera acaba con medios impresos venezolanos (https://transparencia.org.ve/reportaje-principal/)
Obreros protestaron por retrasos en obras de Pulpaca (https://fuerachavez.wordpress.com/2011/06/08/obreros-protestaron-por-retrasos-en-obras-de-pulpaca/)</t>
  </si>
  <si>
    <t>Microjuris
https://www.pulpaca.info.ve/
https://www.cuentasclarasdigital.org/2017/02/removidos-presidentes-de-alucasa-rialca-y-pulpaca/</t>
  </si>
  <si>
    <t>Empresa de Producción Social de Servicios de Laminación del Aluminio, C.A. (SERLACA)</t>
  </si>
  <si>
    <t xml:space="preserve">Misión
Desarrollar la industria laminadora de aluminio, a nivel nacional, a partir de: diseño, ejecución de estudios, planes de asistencia técnica y producción y suministro de materia prima, con alto valor agregado, para satisfacer los requerimientos de la industria nacional transformadora; con personal altamente motivado y comprometido, implementando tecnologías que permitan la preservación del medio ambiente, contribuyendo con la calidad de vida de los ciudadanos y con la consolidación de una sociedad participativa y protagónica, que fortalezca el Modelo de Producción Socialista, con justicia y responsabilidad social. </t>
  </si>
  <si>
    <t>Láminas de aluminio</t>
  </si>
  <si>
    <t>El 28 de diciembre de 2005, mediante el Decreto N° 4.193, se autoriza  la creación de una empresa del Estado, bajo la forma de compañía anónima, denominada EMPRESA DE PRODUCCIÓN SOCIAL DE SERVICIOS DE LAMINACIÓN DEL ALUMINIO, C.A., adscrita al Ministerio de Industrias Básicas y Minería, con domicilio en Caicara, estado Bolívar, pudiendo establecer oficinas y dependencias en cualquier otro estado del país y del extranjero, previa autorización de la Casa Matriz, COMPAÑÍA NACIONAL DE LAS INDUSTRIAS BÁSICAS, C.A. y su duración será de cincuenta (50) años.  Publicado en la Gaceta Oficial  N° 38.345.
Estuvo adscrita al Ministerio del Poder Popular para Industrias Básicas, Estratégicas y Socialista.
En el Decreto extraordinario N° 6.382 del 15 de junio de 2018 se modifica la denominación del Ministerio del Poder Popular para Industrias Básicas, Estratégicas y Socialistas, por la de Ministerio del Poder Popular de Industrias y Producción Nacional, esta empresa aparece adscrita al Ministerio del Poder Popular de Industrias y Producción Nacional .
Mediante la Resolución N° 024 publicada en la Gaceta Nº 41.776 del 6 de diciembre de 2019 ,  se transfiere a la Empresa CVG Aluminios del Caroní, S.A. (CVG ALCASA), los activos de la Empresa de Producción Social de Servicios de Laminación de Aluminio, Compañía Anónima, C.A. (SERLACA). En virtud de la transferencia acordada en esta Resolución, se instruye iniciar los trámites pertinentes por ante el Fondo de Desarrollo Nacional (FONDEN), para las modificaciones necesarias en lo que respecta al proyecto adelantado por la Empresa de Producción Social de Servicios de Laminación de Aluminio, Compañía Anónima C.A. (SERLACA) y su respectivo cierre administrativo.</t>
  </si>
  <si>
    <t>No tenemos información que permita corroborar el el nivel de actividad de esta empresa, se creó en la época de CONIBA, pero se ordenó su cierre administrativo y traspaso de activos a ALCASA</t>
  </si>
  <si>
    <t xml:space="preserve">Calle Juajuillita, Sector El Rincón, edificio CVG, Caicara del Orinoco, estado Bolívar </t>
  </si>
  <si>
    <t>Cedeño</t>
  </si>
  <si>
    <t xml:space="preserve">La Junta Interventora de la Corporación Venezolana de Guayana
mediante Providencia Administrativa No. 0025 del 22 de agosto de 2024 publicada en la Gaceta Oficial No. 42.947 de la misma fecha, se designa al ciudadano Enrique Javier
Díaz Urbáez, como Presidente de SERLACA
</t>
  </si>
  <si>
    <t>Enrique Javier Díaz Urbáez fue jefe de división de ingeniería industrial de Venalum.</t>
  </si>
  <si>
    <t>Inscrita por ante el Registro Mercantil Segundo de la Circunscripción Judicial del Estado Bolívar, con sede en Ciudad Bolívar, de fecha 26 de enero de 2006, bajo el Nº 69, Tomo 1-A-Sdo.</t>
  </si>
  <si>
    <t>Edo. Bolívar: La empresa estatal Serlaca promete laminar aluminio sin aluminio (http://periodicoellibertario.blogspot.com/2020/10/edo-bolivar-la-empresa-estatal-serlaca.html)
“En Alcasa y Serlaca desconocen a Khan” (https://juanmartorano.wordpress.com/2011/07/28/%E2%80%9Cen-alcasa-y-serlaca-desconocen-a-khan%E2%80%9D/)
La EPS SERLACA…un caso que debe ser investigado (https://www.aporrea.org/contraloria/a191123.html)
Paralizadas obras de construcción de Serlaca (https://www.bnamericas.com/es/noticias/paralizadas-obras-de-construccion-de-serlaca)
Caicara Del Orinoco el espejo de una realidad (https://elluchador.info/web/2019/04/04/caicara-del-orinoco-el-espejo-de-una-realidad/)
Ruidos oscuros en Serlaca del estado Bolívar (https://www.aporrea.org/actualidad/a178868.html)
Serlaca: laminar aluminio sin aluminio (https://www.correodelcaroni.com/opinion/serlaca-laminar-aluminio-sin-aluminio/)
¿Sanciones? Sí, Luis… Las 18 obras millonarias que el chavismo prometió y NUNCA concluyó (https://quepasaenvenezuela.org/2020/07/04/sanciones-si-luis-las-18-obras-millonarias-que-el-chavismo-prometio-y-nunca-concluyo/)</t>
  </si>
  <si>
    <r>
      <rPr>
        <sz val="12"/>
        <color theme="1"/>
        <rFont val="Calibri"/>
      </rPr>
      <t xml:space="preserve">Microjuris
http://www.derechos.org.ve/pw/wp-content/uploads/MEMORIA-EPS-Serlaca-Listo.pdf
https://vlexvenezuela.com/vid/jhony-producci-aluminio-eps-serlaca-354883702
</t>
    </r>
    <r>
      <rPr>
        <sz val="12"/>
        <color rgb="FF000000"/>
        <rFont val="Calibri"/>
      </rPr>
      <t>https://transparencia.org.ve/wp-content/uploads/2018/11/EPE-II-Sector-Metalurgia_DeF.pdf</t>
    </r>
  </si>
  <si>
    <t>Empresa de Producción Social de Tubos sin Costura, C.A.</t>
  </si>
  <si>
    <t>Fabricar tuberías de acero sin costura de diferentes diámetros y características, para ser suministrados a la industria petrolera nacional como productos de alto valor agregado, para contribuir a la Soberanía Petrolera.</t>
  </si>
  <si>
    <t>Tubos</t>
  </si>
  <si>
    <t>La Empresa Producción Social de Tubos Sin Costura, C.A., fue creada bajo el Decreto Nº 4.194, de fecha 26 de diciembre 2005. Esta Empresa de Producción Social fue  tutelada por la Compañía Nacional de Industrias Básicas (Coniba), la cual estuvo adscrita al Ministerio del Poder Popular para las Industrias Básicas y Minería (Mppibam). Actualmente está adscrito al Ministerio del Poder Popular para Industrias Básicas, Estratégicas y Socialistas a través de la Corporación Siderúrgica de Venezuela S.A. 
Estuvo adscrita al Ministerio del Poder Popular para Industrias Básicas, Estratégicas y Socialista.
En el Decreto extraordinario N° 6.382 del 15 de junio de 2018 se modifica la denominación del Ministerio del Poder Popular para Industrias Básicas, Estratégicas y Socialistas, por la de Ministerio del Poder Popular de Industrias y Producción Nacional, esta empresa aparece adscrita al Ministerio del Poder Popular de Industrias y Producción Nacional .</t>
  </si>
  <si>
    <t>No tenemos información que permita corroborar el el nivel de actividad de esta empresa, se creó en la época de CONIBA</t>
  </si>
  <si>
    <t>Edif. Tamanaco I, Ofic. I, Nivel Mezz., Centro, Puerto Ordaz, estado Bolívar</t>
  </si>
  <si>
    <t>Según Resolución Nº DM/025-2017, se designó al ciudadano Ángel Alberto Berroterán Vidarte, como Presidente de la Junta Directiva de la Empresa de Producción Social de Tubos sin Costura, C.A. , el 5 de septiembre de 2017</t>
  </si>
  <si>
    <t>Inscrita por ante el Registro Mercantil Primero de la Circunscripción Judicial del Estado Bolívar, con sede en Puerto Ordaz, en fecha veintiséis (26) de Enero de 2006, bajo el Nº 40, Tomo 4-A- Pro</t>
  </si>
  <si>
    <t>Obras inconclusas en Bolívar prueban corrupción del régimen (https://www.lapatilla.com/2020/09/14/obras-inconclusas-en-bolivar-prueban-corrupcion-del-regimen/)
Sidor: la crisis de una de las principales empresas nacionalizadas por Chávez (https://www.bbc.com/mundo/noticias/2014/08/140723_venezuela_sidor_chavez_dp)
Al rescate de Sidor se le salieron las costuras (https://armando.info/Reportajes/Details/2621)</t>
  </si>
  <si>
    <r>
      <rPr>
        <sz val="12"/>
        <color theme="1"/>
        <rFont val="Calibri"/>
      </rPr>
      <t xml:space="preserve">Microjuris
</t>
    </r>
    <r>
      <rPr>
        <sz val="12"/>
        <color rgb="FF000000"/>
        <rFont val="Calibri"/>
      </rPr>
      <t>https://vlexvenezuela.com/tags/empresa-produccion-social-tubos-sin-costura-2541140</t>
    </r>
    <r>
      <rPr>
        <sz val="12"/>
        <color theme="1"/>
        <rFont val="Calibri"/>
      </rPr>
      <t xml:space="preserve">
https://transparencia.org.ve/wp-content/uploads/2018/11/EPE-II-Sector-Metalurgia_DeF.pdf</t>
    </r>
  </si>
  <si>
    <t>Empresa de Producción Social Empaquetadora Domingo Montes, C.A.</t>
  </si>
  <si>
    <t>Empaquetadora</t>
  </si>
  <si>
    <t>Empresa dedicada a empaquetar productos alimenticios</t>
  </si>
  <si>
    <t>Calle Principal del Sector La Peña, Galpón S/N°, Parroquia San Lorenzo, Cumanacoa</t>
  </si>
  <si>
    <t>Empresa de Producción Social Fábrica de Pupitres y Mobiliarios Escolar, C.A.</t>
  </si>
  <si>
    <t xml:space="preserve">Mobiliario </t>
  </si>
  <si>
    <t xml:space="preserve">Empresa destinada a la fabricación de material mobiliaria escolar </t>
  </si>
  <si>
    <t>Empresa de Producción Social Heladería Cacique Maraguey, C.A.</t>
  </si>
  <si>
    <t>Helados</t>
  </si>
  <si>
    <t xml:space="preserve">Empresa destinada a la producción y venta de helados   </t>
  </si>
  <si>
    <t>Avenida Bolívar, Casco Histórico, Plaza Bolívar de la Gobernación del Estado Sucre, Cumaná</t>
  </si>
  <si>
    <t>Empresa de Producción Social La Batalla</t>
  </si>
  <si>
    <t>Procesadora</t>
  </si>
  <si>
    <t xml:space="preserve">Empresa procesadora de leche y de productos lácteos </t>
  </si>
  <si>
    <t xml:space="preserve">Parroquia Dolores del municipio Pedro Gual </t>
  </si>
  <si>
    <t>Pedro Gual</t>
  </si>
  <si>
    <t>http://www.avn.info.ve/contenido/empresa-producci%C3%B3n-social-quotla-batallaquot-reinici%C3%B3-su-producci%C3%B3n-barinas</t>
  </si>
  <si>
    <t>Empresa de Producción Social Lanceros de Guaicaipuro</t>
  </si>
  <si>
    <t>Fue inaugurada el 23 de junio de 2007 por el Presidente Hugo Chávez.
Estuvo adscrita al Ministerio del Poder Popular de  Industrias Básicas, Estratégicas y Socialistas. Por el Decreto extraordinario N° 6.382 del 15 de junio de 2018 se  modifica la denominación del Ministerio del Poder Popular para Industrias Básicas, Estratégicas y Socialistas, por la de Ministerio del Poder Popular de Industrias y Producción Nacional que dirige Tareck El Aissami, se presume que esta empresa debería estar adscrita a dicho Ministerio.</t>
  </si>
  <si>
    <t>Empresa operativa. No tenemos información de las capacidades de producción actuales de la empresa</t>
  </si>
  <si>
    <t>Zona industrial Paracotos, Fundo El Paují, Tácata, Estado Miranda, Venezuela.</t>
  </si>
  <si>
    <t>José Carrillo, Coordinador General, Planta de Inyección de Plastico Lanceros de Guaicaipuro.</t>
  </si>
  <si>
    <t>Misión Ché Guevara</t>
  </si>
  <si>
    <r>
      <rPr>
        <sz val="12"/>
        <color theme="1"/>
        <rFont val="Calibri"/>
      </rPr>
      <t xml:space="preserve">http://www.todochavez.gob.ve/todochavez/2382-inauguracion-de-la-planta-de-inyeccion-de-plasticos-lanceros-de-guaicaipuro
https://transparencia.org.ve/wp-content/uploads/2016/07/Memoria-Industrias.pdf
https://www.aporrea.org/misiones/n97111.html
</t>
    </r>
    <r>
      <rPr>
        <sz val="12"/>
        <color rgb="FF000000"/>
        <rFont val="Calibri"/>
      </rPr>
      <t>https://twitter.com/josecachito9?lang=ar</t>
    </r>
  </si>
  <si>
    <t xml:space="preserve">Empresa de Producción Social Minera Nacional, C.A. </t>
  </si>
  <si>
    <t xml:space="preserve">Su objetivo principal es desarrollar la industria minera en todo el territorio nacional a través de labores de exploración, explotación, aprovechamiento racional y sustentable, procesamiento e industrialización de los minerales, con especial énfasis en el oro y los diamantes, así como su comercialización, tanto en el mercado nacional como internacional, así como efectuar estudios y proyectos en el ramo de la minería, y programas de asistencia técnica a pequeños mineros. </t>
  </si>
  <si>
    <t>Explotación de minerales</t>
  </si>
  <si>
    <t>La empresa de Producción Social Minera Nacional, C.A., es una empresa del Estado venezolano creada por el presidente Hugo Chávez, mediante el decreto N° 4.201 de fecha 26 de diciembre de 2005, con la principal misión de ejecutar políticas públicas mineras con proyectos sustentables para el aprovechamiento, transformación y comercialización de minerales, principalmente oro y diamantes, que apoyen y fortalezcan el ejercicio de la soberanía de los recursos minerales, bajo un modelo con alto contenido de conservación.</t>
  </si>
  <si>
    <t>Empresa operativa, pero se tiene la siguiente información: Proyectos en los que están involucrados que señalan en un PLAN OPERATIVO ANUAL DEL 2012, que afirmó lo siguiente: 
1.  Desarrollo endógeno de Planta Integral de Carbón y Coque Metalúrgico , Lobatera Táchira. (Fondo Chino). De acuerdo a un informe de Pasantía Industrial del Departamento de  Minas UCV del 2016, se tiene “Desde el inicio de la construcción de la planta en el año 2005 hasta el año 2012 se logró tener un avance de construcción del 60 %, pero por consecuencia de la completa paralización y falta de mantenimiento de las obras desde el 2012 hasta el 2016, se generó un desgaste considerable en los equipos que seguramente van a menguar el avance establecido en un porcentaje menor”
2. Unidad Socio Productiva para la Extracción de Cuarzo Metalúrgico, Miamo, El Cintillo, Bolívar. (Convenio Cuba Venezuela).
3. Supervisión y Control de la extracción de carbón de Fila Maestra, Anzoategui.
4. Solicitaron las áreas de oro y diamante, denominadas Guaniamo 6 y La Salvación 1 al 7, Dtto. Cedeño, Bolívar.
5. Solicitaron las áreas para coltán, llamadas Demina 1 y Demina 2 en sector El Burro, Cedeño, Bolívar.</t>
  </si>
  <si>
    <t>Mediante la Resolución N° 00007, de fecha 30 de agosto de 2017 publicada en la Gaceta Nº 41.230 del  6 de septiembre de 2017,  se nombró a Yonatthan Debray´s Torres Rivas, titular de la cédula de identidad N° V-11.408.819, como Presidente, en calidad de Encargado, de la Empresa de Producción Social Minera Nacional, C.A., empresa Filial de la Corporación Venezolana de Minería, S.A (CVM), ente adscrito al Ministerio del Poder Popular de Desarrollo Minero Ecológico.</t>
  </si>
  <si>
    <t>Expectativas y desconfianza marcan reestructuración del sector minero con Arreaza a la cabeza (http://www.correodelcaroni.com/index.php/economia/item/54565-expectativas-y-desconfianza-marcan-reestructuracion-del-sector-minero-con-arreaza-a-la-cabeza)</t>
  </si>
  <si>
    <t>Microjuris
http://www.desarrollominero.gob.ve/
https://transparencia.org.ve/wp-content/uploads/2018/11/EPE-II-Resumen-ejecutivo-Transparencia-Venezuela.pdf
https://transparencia.org.ve/project/epe-ii-estudio-sector-mineria/
http://transparencia.org.ve/oromortal/project/el-oro-venezolano-se-funde-entre-la-ilegalidad-y-la-muerte/</t>
  </si>
  <si>
    <t>Empresa de Producción Social para la Concentración de Mineral de Hierro C.A.</t>
  </si>
  <si>
    <t>Tratamiento del mineral de hierro</t>
  </si>
  <si>
    <t>Tiene por objeto el tratamiento del mineral de hierro de bajo tenor, con técnicas de concentración que permitan su reutilización para el suministro a la industria nacional; efectuar estudios, proyectos y programas de asistencia técnica de concentración de mineral de hierro, con especial énfasis en las pequeñas y medianas industrias.</t>
  </si>
  <si>
    <t>Tratamiento de mineral de hierro</t>
  </si>
  <si>
    <t>El 28 de diciembre  de 2005 mediante el Decreto N° 4.196, se autoriza la creación de una empresa del Estado, bajo la forma de compañía anónima, denominada EMPRESA DE PRODUCCIÓN SOCIAL PARA LA CONCENTRACIÓN DE MINERAL DE HIERRO, C.A., adscrita al Ministerio de Industrias Básicas y Minería, con domicilio en Puerto Ordaz, estado Bolívar, pudiendo establecer oficinas y dependencias en cualquier otro estado del país y en el extranjero, previa autorización de la Casa Matriz, COMPAÑÍA NACIONAL DE LAS INDUSTRIAS BÁSICAS, C.A.  Este Decreto fue publicado en la  Gaceta Oficial Nº 38.345.
Estuvo adscrita al Ministerio del Poder Popular de  Industrias Básicas, Estratégicas y Socialistas. Por el Decreto extraordinario N° 6.382 del 15 de junio de 2018 se  modifica la denominación del Ministerio del Poder Popular para Industrias Básicas, Estratégicas y Socialistas, por la de Ministerio del Poder Popular de Industrias y Producción Nacional que dirige Tareck El Aissami, se presume que esta empresa debería estar adscrita a dicho Ministerio.</t>
  </si>
  <si>
    <t>No tenemos información que permita corroborar el que esta empresa esté operativa, en el año 2016 amparada en  un convenio firmado con CORPOELEC supuestamente se iniciaria  la construcción del proyecto de suministro de energía eléctrica para la Planta de Concentración de Mineral de Hierro y la EPS Siderúrgica Nacional, en el municipio Angostura, del estado Bolívar.</t>
  </si>
  <si>
    <t>Angostura</t>
  </si>
  <si>
    <r>
      <rPr>
        <sz val="12"/>
        <color theme="1"/>
        <rFont val="Calibri"/>
      </rPr>
      <t>Microjuris</t>
    </r>
    <r>
      <rPr>
        <sz val="12"/>
        <color rgb="FF000000"/>
        <rFont val="Calibri"/>
      </rPr>
      <t xml:space="preserve">
https://transparencia.org.ve/wp-content/uploads/2018/11/EPE-II-Sector-Metalurgia_DeF.pdf
https://transparencia.org.ve/project/epe-ii-estudio-sector-mineria/</t>
    </r>
  </si>
  <si>
    <t>Empresa de Producción Social Recuperadora de Materias Primas, C.A. (REMAPCA)</t>
  </si>
  <si>
    <t>Procesamiento de materiales reciclables metálicos y no metálicos</t>
  </si>
  <si>
    <t>MISIÓN
Asegurar el suministro de materias primas secundarias a los sectores transformadores del país; partiendo de la recuperación, procesamiento y comercialización de materiales reciclables metálicos y  no metálicos, cumpliendo con la preservación del medio ambiente y contribuyendo con el incremento de la calidad de vida de los ciudadanos y cuidadanas.
VISIÓN
Ser la Empresa EPS Recuperadora de Materias Primas, C.A., a nivel nacional de mayor eficiencia en cuanto a la recuperación procesamiento y comercialización de materiales reciclables metálicos y no metálicos; con la mayor contribución al mejoramiento de la calidad de vida de los ciudadanos y ciudadanas.
OBJETO
 La recuperación, procesamiento, transformación y comercialización en el mercado venezolano, de todo tipo de desechos, residuos y materias primas reciclables, en los sectores domésticos, comercial e industrial a nivel nacional, así como efectuar estudios, proyectos y programas de asistencia técnica para pequeñas y medianas industrias, impulsar la protección ambiental, clasificación y reúso de residuos por parte de la población, la eficiencia en la utilización de recursos, garantizar el uso y aprovechamiento racional con sostenibilidasd ambiental.</t>
  </si>
  <si>
    <t xml:space="preserve">Se autorizó, el 28 de diciembre de 2005,  la creación de una empresa del Estado, denominada EMPRESA DE PRODUCCIÓN SOCIAL RECUPERADORA DE MATERIAS PRIMAS, C.A., bajo la forma de compañía anónima, adscrita al Ministerio de Industrias Básicas y Minería, con domicilio en Trujillo, estado Trujillo, pudiendo establecer oficinas y dependencias en cualquier otro estado del país y en el extranjero, previa autorización de la Casa Matriz, COMPAÑÍA NACIONAL DE LAS INDUSTRIAS BÁSICAS, C.A. y con una duración de 50 años. Actualmente se encuentra adscrita al Ministerio del Poder Popular para Industrias Básicas, Estratégicas y Socialistas, su domicilio según la página del web del Ministerio es en Caracas. La Corporación de Industrias Intermedias de Venezuela S.A. (CORPIVENSA), es la propietaria del 100% de las acciones de REMAPCA.
Estuvo adscrita al Ministerio del Poder Popular para Industrias Básicas, Estratégicas y Socialista.
En el Decreto extraordinario N° 6.382 del 15 de junio de 2018 se modifica la denominación del Ministerio del Poder Popular para Industrias Básicas, Estratégicas y Socialistas, por la de Ministerio del Poder Popular de Industrias y Producción Nacional, esta empresa aparece adscrita al Ministerio del Poder Popular de Industrias y Producción Nacional .
Con el Decreto Nº 3.781 de fecha 14 de marzo de 2019,  se ordena la fusión por absorción de la Empresa de Producción Social Recuperadora de Materias Primas, C.A., (REMAPCA) con la Corporación Ecosocialista Ezequiel Zamora, S.A., (CORPOEZ), publicado en la Gaceta Oficial de la República Bolivariana de Venezuela N° 41.598 de esa misma fecha. </t>
  </si>
  <si>
    <t>Calle Santa Ana, Edificio Centro Peñafiel, Piso 6 Oficina 6-A, 6-B Boleita Sur, Caracas</t>
  </si>
  <si>
    <t>Mediante la Resolución Nº 033 publicada en la Gaceta Nº 41.513  del 30 de octubre de 2018 ,  se designó a la ciudadana Wendy Esther Pinto Castillo, como Presidenta de la Empresa de Producción Social Recuperadora de Materias Primas, C. A.</t>
  </si>
  <si>
    <t xml:space="preserve">También mediante Decreto Nº 3.155 de fecha 9 de noviembre de 2017, se nombró a a Wendy Esther Pinto Castillo, como Superintendenta de Bienes Públicos, publicado en la Gaceta Oficial de la República Bolivariana de Venezuela N° 41.275 de esa misma fecha. </t>
  </si>
  <si>
    <t>Inscrita según Acta Constitutiva y Estatutos Sociales en el Registro Mercantil Primero de la Circunscripción Judicial del Estado Trujillo, bajo el Nro. 8, Tomo 1-A, de fecha 27/01/2006</t>
  </si>
  <si>
    <r>
      <rPr>
        <sz val="12"/>
        <color theme="1"/>
        <rFont val="Calibri"/>
      </rPr>
      <t xml:space="preserve">http://www.minppibes.gob.ve/web-final/EntesAdscritos.php
https://ve.microjuris.com
https://remapca.wordpress.com/acerca-de/
https://transparencia.org.ve/wp-content/uploads/2018/11/EPE-II-Resumen-ejecutivo-Transparencia-Venezuela.pdf
https://pandectasdigital.blogspot.com/2019/03/decreto-n-3781-mediante-el-cual-se.html
https://vlexvenezuela.com/vid/diosa-produccia-recuperadora-remapca-499018014
</t>
    </r>
    <r>
      <rPr>
        <sz val="12"/>
        <color rgb="FF000000"/>
        <rFont val="Calibri"/>
      </rPr>
      <t>https://transparencia.org.ve/project/epe-ii-estudio-sector-basura/</t>
    </r>
  </si>
  <si>
    <t>Empresa de Producción Social Siderúrgica Nacional, C.A.</t>
  </si>
  <si>
    <t xml:space="preserve">Visión
Ser una empresa de referencia mundial en la fabricación de aceros bajo un nuevo concepto de economía socialista.
Misión
Contribuir al desarrollo industrial del país mediante la fabricación eficiente de productos siderúrgicos, para satisfacer la demanda nacional con énfasis en la economía social y en el aprovechamiento óptimo de los recursos naturales de la nación. </t>
  </si>
  <si>
    <t>Productos siderúrgicos</t>
  </si>
  <si>
    <t>Se autorizó, el 28 de diciembre de 2005,  la creación de una empresa del Estado, denominada  EMPRESA DE PRODUCCIÓN SOCIAL SIDERÚRGICA NACIONAL, C.A., bajo la forma de compañía anónima, adscrita al Ministerio de Industrias Básicas y Minería, con domicilio en Puerto Ordaz, estado Bolívar,  pudiendo establecer oficinas y dependencias en cualquier otro estado del país y en el extranjero, previa autorización de la Casa Matriz, COMPAÑÍA NACIONAL DE LAS INDUSTRIAS BÁSICAS, C.A. y con una duración de 50 años. 
Estuvo adscrita al Ministerio del Poder Popular para Industrias Básicas, Estratégicas y Socialista.
En el Decreto extraordinario N° 6.382 del 15 de junio de 2018 se modifica la denominación del Ministerio del Poder Popular para Industrias Básicas, Estratégicas y Socialistas, por la de Ministerio del Poder Popular de Industrias y Producción Nacional, esta empresa aparece adscrita al Ministerio del Poder Popular de Industrias y Producción Nacional .Esta empresa aparece adscrita a dicho ministerio en el Decreto  N° 6.382.</t>
  </si>
  <si>
    <t>No se tiene información de las capacidades de producción actuales de la empresa</t>
  </si>
  <si>
    <t>Calle Aro , Puerto Ordáz , estado Bolívar</t>
  </si>
  <si>
    <r>
      <rPr>
        <b/>
        <sz val="12"/>
        <color theme="1"/>
        <rFont val="Calibri"/>
      </rPr>
      <t>Presidente</t>
    </r>
    <r>
      <rPr>
        <sz val="12"/>
        <color theme="1"/>
        <rFont val="Calibri"/>
      </rPr>
      <t xml:space="preserve"> según Resolución N° 003 de fecha 03/02/2021 en Gaceta Oficial N° 42.066 de fecha 10/02/2021:  Augusto Monasterios Gómez      </t>
    </r>
  </si>
  <si>
    <r>
      <rPr>
        <sz val="12"/>
        <color theme="1"/>
        <rFont val="Calibri"/>
      </rPr>
      <t xml:space="preserve">Microjuris
</t>
    </r>
    <r>
      <rPr>
        <sz val="12"/>
        <color rgb="FF000000"/>
        <rFont val="Calibri"/>
      </rPr>
      <t>https://transparencia.org.ve/wp-content/uploads/2018/11/EPE-II-Resumen-ejecutivo-Transparencia-Venezuela.pdf</t>
    </r>
    <r>
      <rPr>
        <sz val="12"/>
        <color theme="1"/>
        <rFont val="Calibri"/>
      </rPr>
      <t xml:space="preserve">
https://transparencia.org.ve/wp-content/uploads/2018/11/EPE-II-Sector-Metalurgia_DeF.pdf</t>
    </r>
  </si>
  <si>
    <t>Empresa de Producción Socialista de Lácteos General Rafael Urdaneta</t>
  </si>
  <si>
    <t>Lácteos</t>
  </si>
  <si>
    <t>Esta empresa elaborara diferentes tipos de queso y derivados lácteos</t>
  </si>
  <si>
    <t>La planta  fue inaugurada por Hugo Chávez en 2007 con 32 trabajadores. En 2019 la Empresa de Producción Socialista de Lácteos General Rafael Urdaneta fue activada en el municipio La Cañada de Urdaneta, por la gobernación del Zulia. La planta producirá quesos y derivados lácteos, con leche proveniente del Complejo Agroindustrial El Diluvio-Palmar, ubicado en el municipio Jesús Enrique Lossada</t>
  </si>
  <si>
    <t>Municipio La Cañada de Urdaneta, estado Zulia</t>
  </si>
  <si>
    <t>La Cañada de Urdaneta</t>
  </si>
  <si>
    <r>
      <rPr>
        <b/>
        <sz val="12"/>
        <color theme="1"/>
        <rFont val="Calibri"/>
      </rPr>
      <t>Gerente</t>
    </r>
    <r>
      <rPr>
        <sz val="12"/>
        <color theme="1"/>
        <rFont val="Calibri"/>
      </rPr>
      <t>: Guillermo Quevedo</t>
    </r>
  </si>
  <si>
    <t>https://versionfinal.com.ve/ciudad/gobernacion-activa-empresa-de-produccion-lactea-general-rafael-urdaneta/ 
http://mismisiones.blogspot.com/2009/03/planta-procesadora-de-lacteos-rafael.html
https://ultimasnoticias.com.ve/noticias/pulso/planta-procesadora-de-lacteos-activan-en-zulia/</t>
  </si>
  <si>
    <t>Empresa de Producción Socialista INDUGRAM, C.A.</t>
  </si>
  <si>
    <t>Refinar aceite de palma aceitera, palmiste, grasas y aceites industriales</t>
  </si>
  <si>
    <t>Aceites y grasas vegetales </t>
  </si>
  <si>
    <t>El 11 de agosto de 2008, PDVAL compró la totalidad de las acciones de las empresas INDUGRAM, C.A. y PRODUCTOS LA FINA, C.A., dedicadas al procesamiento de aceite especializado en palma aceitera en Venezuela, ubicadas en Valencia, Estado Carabobo y Tinaquillo, Estado Cojedes, respectivamente. INDUGRAM, C.A. es refinadora de aceite de palma, palmiste, grasas y aceites industriales y PRODUCTOS LA FINA, C.A. produce mantecas industriales y margarinas.  Posteriormente, INDUGRAM C.A. fue adscrita, a la Corporación Venezolana de Alimentos, CVA, luego,  a la Corporación Única de Servicios Productivos y Alimentarios, C.A.   del Ministerio para la Alimentación
.</t>
  </si>
  <si>
    <t>Empresa operativa. El Ministerio de Alimentación menciona la alianza de la empresa Indugram y de Productos La Fina con la empresa Oro Rojo en labores de mantenimiento . Luego, aparecieron denuncias de los trabajadores en medios locales porque la alianza con Oro Rojo ocasionó intermitencia en la producción, incumplimiento del contrato colectivo y amenazas de la pérdida de 240 puestos de trabajo</t>
  </si>
  <si>
    <t>Local E-3, Urbanización Zona Industrial Corpoindustria, Tinaquillo, Cojedes - Teléfono: (0258) 7660001 / (0258) 7661734</t>
  </si>
  <si>
    <t>Inscrita en el Registro de Información Fiscal (RIF) bajo el Nº G-200097897, inscrita por ante el Registro Mercantil Primero de la circunscripción judicial del estado Carabobo, en fecha 20 de febrero de 2003, bajo el Nº 28, Tomo 6-A</t>
  </si>
  <si>
    <t>Ministerio del Poder Popular para la Alimentacion</t>
  </si>
  <si>
    <t>Cojedes | Trabajadores de La Fina en Tinaquillo protestan por mejoras laborales (https://elpitazo.net/los-llanos/cojedes-trabajadores-de-la-fina-en-tinaquillo-protestan-por-mejoras-laborales/)
Trabajadores de Indugram-La Fina exigen respeto a sus derechos y mejoras laborales (https://acicojedes.com/trabajadores-de-indugram-la-fina-exigen-respeto-a-sus-derechos-y-mejoras-laborales/)</t>
  </si>
  <si>
    <t xml:space="preserve">Microjuris
mpa.gob.ve
https://www.reportero24.com/2015/08/21/sebastiana-barraez-%EF%BB%BFquien-es-el-coronel-raga/
https://transparencia.org.ve/project/epe-ii-estudio-sector-agroalimentario/
La Fuerza Armada venezolana tiene luz propia en la corrupción (https://transparencia.org.ve/wp-content/uploads/2018/06/La-Fuerza-Armada-Venezolana-tiene-luz-propia-en-la-corrupci%C3%B3n.pdf)
https://transparencia.org.ve/wp-content/uploads/2020/10/Los-militares-y-su-rol-en-las-Empresas-Propiedad-del-Estado.pdf
https://transparencia.org.ve/wp-content/uploads/2020/07/III-PODER-MILITAR-CRIMEN-Y-CORRUPCIOON.pdf
https://transparencia.org.ve/wp-content/uploads/2016/07/Alimentaci%C3%B3n-Tomo-I.pdf
https://class987fm.com/2022/09/08/trabajadores-de-indugram-y-productos-la-fina-exigen-mejoras-ante-la-alianza-oro-rojo%EF%BF%BC/ </t>
  </si>
  <si>
    <t>Empresa de Propiedad Social Agropatria, S.A. (AGROPATRIA, S.A.)</t>
  </si>
  <si>
    <t>Producción, distribución y comercialización de insumos agrarios.</t>
  </si>
  <si>
    <t xml:space="preserve">Insumos agrarios, equipos y materiales para la producción agropecuaria </t>
  </si>
  <si>
    <r>
      <rPr>
        <sz val="12"/>
        <color theme="1"/>
        <rFont val="Calibri"/>
      </rPr>
      <t>AGROPATRIA S.A.  es una empresa creada por el gobierno del presidente Hugo Chávez, creada a raíz de la confiscación de Agroisleña, que habia sido fundada en 1958 por el empresario nacido español Enrique Fraga Afonso, en Palo Negro estado Aragua. Esa empresa fue desarrollándose gradualmente desde entonces hasta convertirse en un conglomerado de empresas, con varios socios, entre los cuales el principal accionista era un consorcio español llamado Agroinsumos Iberoamericanos, con sucursales en todo el pais.  Formaban parte de este amplio conglomerado: Insecticidas Internacionales, C.A., Inica, Semillas Híbridas de Venezuela, C.A., Sehiveca, Proyefa, C.A., Venezolana de Riego, C.A. Verica, Operador Logístico Agrícola, C.A., Olaca, Serviform, C.A., Syntec, C.A., Servigranos y ocho silos de almacenaje.  Agroisleña prestaba diversos servicios a los productores agropecuarios entre los cuales estaba la venta de insumos, fertilizantes, equipos y vehiculos; financiaba a los productores y daba asistencia técnica permanente. Este conglomerado fue expropiado el 3 de octubre de 2010 por el  gobierno del Presidente Hugo Chávez.  El gobierno crea entonces la empresa Agropatria, como una empresa de propiedad social, es decir, el Estado y otros socios, tales como cooperativas, gremios, sindicatos y otras organizaciones sociales. 
El 6 de marzo de 2012 mediante Decreto N° 8.826 publicado en la  Gaceta Oficial Nº 39.877, se autoriza la creación de una Empresa del Estado, bajo la forma de Sociedad Anónima que se denominará Empresa de Propiedad Social AGROPATRIA, S.A., pudiendo utilizar a todos los efectos la denominación de AGROPATRIA, la cual funcionará como empresa matriz.
El 1 de julio de 2014 se publica en la Gaceta Nº 40.444 la Resolución N° DM/040/2014, mediante la cual se autoriza al Banco Bicentenario, Banco Universal, C.A., a otorgar a la Empresa de Propiedad Social Agropatria, S.A., créditos al financiamiento del Sector Agrícola para el año 2014. Posteriormente se autoriza con los mismos fines al Banco Agrícola de Venezuela C.A. 
El 24 de octubre de 2016 mediante Decreto N° 2.498 publicado en la Gaceta Oficial Nº 41.015  , mediante el cual se incorpora a la Empresa de Propiedad Social Agropatria, S.A., adscrita al Ministerio del Poder Popular para la Agricultura Productiva y Tierras, las Plantas de Silos Altagracia de Orituco,  Aragua de Barcelona, Barinas II, y Juana Ramírez La Avanzadora, entre otros; de propiedad estatal, a los fines de su gestión, administración y operación,</t>
    </r>
    <r>
      <rPr>
        <sz val="12"/>
        <color rgb="FFFF0000"/>
        <rFont val="Calibri"/>
      </rPr>
      <t xml:space="preserve">
</t>
    </r>
    <r>
      <rPr>
        <sz val="12"/>
        <color theme="1"/>
        <rFont val="Calibri"/>
      </rPr>
      <t xml:space="preserve">
El 13 de octubre de 2016 a través del Decreto N° 2.492 publicado en la Gaceta Oficial 41.012 , se autoriza la creación de una empresa del Estado bajo la forma de sociedad anónima denominada Fibras de Venezuela, S.A. pudiendo identificarse a través de las siglas FIBRAVENSA, la cual estará adscrita a la Empresa de Propiedad Social Agro Patria, S.A., ente a su vez adscrito al MPP para la Agricultura Productiva y Tierras. Tendrá por objeto social: la producción, transformación, comercialización, distribución, venta y exportación de productos y subproductos elaborados a base de Fibras de Sisal y de otros tipos de fibras naturales, tales como: Kenaf, Yute, Fique, Coco y Cocuiza, así como la importación de: materia prima a base de fibra de sisal, de maquinaria, equipos, repuestos, partes y piezas para uso interno de la empresa, referente a mantenimiento, sustitución, mejora de activos y mejorar la calidad de vida de los ciudadanos y ciudadanas que cultivan el rubro y que habitan las zonas.</t>
    </r>
  </si>
  <si>
    <t>Empresa operativa. El Complejo de Silos Chaguaramas del estado Guárico perteneciente a Agropatria fue dado en alianza estratégica a la empresa Consorcio Veinca, vinculado también con el Central Pio Tamayo. Algunas tiendas fueron concedidas al Grupo Eveba, propietario de Agrollano 1910 C.A., que pertenece a los hermanos libaneses Majed Khalil Majzoub y Khaled Khalil Majzoub. Según nota de Tal Cual, se realizó una Alianza Estratégica de 20 años de duración en el caso de la tienda de Machiques, estado Zulia.
Ver ALIADOS PRIVADOS en control de empresas estatales (https://transparenciave.org/wp-content/uploads/2021/12/Aliados-privados-en-control-de-empresas-estatales-1.pdf)</t>
  </si>
  <si>
    <t>Sede central:  Calle Independencia Norte, No. 39-18, Cagua, Estado Aragua.0424 7341210.                   Tiene tiendas en todo el país. </t>
  </si>
  <si>
    <t>La Junta Directiva está conformada por un Presidente y cuatro (4) Directores, cada uno con sus respectivos suplentes.</t>
  </si>
  <si>
    <t xml:space="preserve">El capital Social de creación de AGROPATRIA fue de Bs. 50.000, el cual está dividido en 5 acciones norminativas y no convertibles al portador. </t>
  </si>
  <si>
    <r>
      <rPr>
        <b/>
        <sz val="12"/>
        <color theme="1"/>
        <rFont val="Calibri"/>
      </rPr>
      <t>Presidente:</t>
    </r>
    <r>
      <rPr>
        <sz val="12"/>
        <color theme="1"/>
        <rFont val="Calibri"/>
      </rPr>
      <t xml:space="preserve"> Pedro Luis Malaver Ruiz
</t>
    </r>
    <r>
      <rPr>
        <b/>
        <sz val="12"/>
        <color theme="1"/>
        <rFont val="Calibri"/>
      </rPr>
      <t>Directores Principales</t>
    </r>
    <r>
      <rPr>
        <sz val="12"/>
        <color theme="1"/>
        <rFont val="Calibri"/>
      </rPr>
      <t xml:space="preserve"> según Resolución N° 342 de fecha 3/10/2020 en Gaceta Oficial N° 41.997 de fecha 30/10/2020: Edgar Alexander Caraballo Aguilera, Dayana Carolina Carrillo Rojas, Olssy Santiago Monsalve Moreno, Menry Rafael Fernández Pereira
</t>
    </r>
    <r>
      <rPr>
        <b/>
        <sz val="12"/>
        <color theme="1"/>
        <rFont val="Calibri"/>
      </rPr>
      <t xml:space="preserve">Directores Suplentes </t>
    </r>
    <r>
      <rPr>
        <sz val="12"/>
        <color theme="1"/>
        <rFont val="Calibri"/>
      </rPr>
      <t>según Resolución N° 342 de fecha 3/10/2020 en Gaceta Oficial N° 41.997 de fecha 30/10/2020: Alfredo José Mora Álvarez, Alexander Navas Niño, Hernan José Díaz Rangel, Anibal Augusto Fuentes Rondón</t>
    </r>
  </si>
  <si>
    <t>Pedro Malaver,  se ha desempeñado como presidente del Fondo para el Desarrollo Agrícola (FONDAS), Viceministro de Economía Comunal y Presidente del Servicio Autónomo Fondo Nacional del Poder popular (SAFONAPP), asumió la presidencia de la EPS, encargada de la Producción y comercialización de insumos agrícolas en el país.</t>
  </si>
  <si>
    <t>El Ministerio del Poder Popular para la Agricultura y Tierras ha suscrito 3 acciones, el Ministerio del Poder Popular para la Alimentación ha suscrito y pagado 1 acción, y el Ministerio del Poder Popular para el Comercio ha suscrito y pagado una acción.</t>
  </si>
  <si>
    <t>Inscrita por ante el Registro Mercantil que llevaba el Juzgado de Primera Instancia en lo Civil Mercantil y del Transito de la Circunscripción Judicial del estado Aragua, bajo el número 78, Tomo 1, de fecha veintiuno (21) de mayo de 1958, con última reforma inscrito por ante el Registro Mercantil Segundo estado Aragua, anotada bajo el Nº 18, Tomo 31-A.</t>
  </si>
  <si>
    <t>Empresa Fibras de Venezuela, S.A. (FIBRAVENSA), empresa adscrita a la Empresa de Propiedad Social Agropiatra S.A.</t>
  </si>
  <si>
    <t>Casos de Estudio Sector Agroalimentario (https://transparencia.org.ve/project/epe-ii-casos-sector-agroalimentario/)
Bonnie, Clyde y "el dotorcito"de las importaciones agrícolas ( https://armando.info/Reportajes/Details/2489)
Agropatria, una expropiación venezolana, ¿caso testigo del plan K para Vicentin? (https://www.clarin.com/rural/agropatria-expropiacion-venezolana-caso-testigo-plan-k-vicentin-_0_0P26SNrqy.html)
Bonnie, Clyde y "el doctorcito" 
 "Agropatria lamentablemente está llena de corrupción" (http://www.albatv.org/Agropatria-lamentablemente-esta.html)
Así es cómo se están robando los insumos agrícolas (https://www.aporrea.org/contraloria/n326182.html)
AgroFANB y Agropatria: Gobierno y los militares en control del deprimido campo venezolano (https://transparencia.org.ve/project/agrofanb-agropatria-gobierno-los-militares-control-del-deprimido-campo-venezolano/)
AgroFANB y Agropatria: Gobierno y los militares en control del deprimido campo venezolano (https://www.controlciudadano.org/tag/agrofanb)
Chavistas solicitan la intervención de Agropatria, Agrofanb y Cuspal por corrupción (http://800noticias.com/chavistas-solicitan-la-intervencion-de-agropatria-agrofanb-y-cuspal-por-corrupcion)
Condenan a administrador de Agropatria por corrupción (https://canaldenoticia.com/condenan-administrador-agropatria-corrupcion/)
A 6 años de la expropiación | De Agroisleña a Agropatria: corrupción y crisis laboral (http://www.vidaagro.com.ve/a-6-anos-de-la-expropiacion-de-agroislena-a-agropatria-corrupcion-y-crisis-laboral/)
CORRUPCIÓN: Gobierno admite quiebra de Agropatria (http://www.reportero24.com/2012/10/01/corrupcion-gobierno-admite-quiebra-de-agropatria/)
CORRUPCIÓN: Empresa que absorbió Agropatria fue investigada por la Contraloría (https://www.reportero24.com/2012/05/21/corrupcion-empresa-que-absorbio-agropatria-fue-investigada-por-la-contraloria/)
Fedeagro: Fallas de Agropatria afectan producción de arroz, maíz blanco y café (http://efectococuyo.com/economia/fedeagro-fallas-de-agropatria-afectan-produccion-de-arroz-maiz-blanco-y-cafe/)
Trabajadores de Agropatria Morón protestaron por beneficios laborales (http://www.el-nacional.com/noticias/economia/trabajadores-agropatria-moron-protestaron-por-beneficios-laborales_152325)
Fiscalía acusa a empleado de Agropatria de revender productos desde su casa (https://elestimulo.com/elinteres/fiscalia-acusa-a-empleado-de-agropatria-de-revender-productos-desde-su-casa/)
ULTIMA HORA| Desfalco billonario en Venezuela: Cómo el Ministro Castro Soteldo, Alvaro Pulido y Majed Khalil usaron Agropatria y PDVSA para robar a los ciudadanos». (https://6tovision.com/ultima-hora-desfalco-billonario-en-venezuela-como-el-ministro-castro-soteldo-alvaro-pulido-y-majed-khalil-usaron-agropatria-y-pdvsa-para-robar-a-los-ciudadanos/)
ALIADOS PRIVADOS en control de empresas estatales (https://transparenciave.org/wp-content/uploads/2021/12/Aliados-privados-en-control-de-empresas-estatales-1.pdf)</t>
  </si>
  <si>
    <r>
      <rPr>
        <sz val="12"/>
        <color theme="1"/>
        <rFont val="Calibri"/>
      </rPr>
      <t>Microjuris
http://paginasamarillas.infoguia.net/pagam/pagam.asp?emp=agropatria-caracas&amp;clte=24409186&amp;ciud=41&amp;estd=25.      agropatria.com.ve
http://www.agropatria.com.ve/node/Designado%20Pedro%20Malaver%20como%20nuevo%20presidente%20de%20la%20EPS%20Agropatria
https://poderopediave.org/?s=Empresa+de+Propiedad+Social+AGROPATRIA+S.A.
https://transparencia.org.ve/project/epe-ii-estudio-sector-agroalimentario/
https://vlexvenezuela.com/vid/agropatria-389157008
https://www.bancaynegocios.com/privatizaciones-antibloqueo-empresa-agrollano-2910-toma-control-de-red-de-tiendas-agropatria/                          
https://armando.info/el-matrimonio-bendecido-por-castro-soteldo-tiene-de-todo/
https://talcualdigital.com/a-la-calladita-el-chavismo-reprivatiza-empresas-que-expropio-y-llevo-al-colapso/
https://transparencia.org.ve/wp-content/uploads/2021/12/Aliados-privados-en-control-de-empresas-estatales-1.p</t>
    </r>
    <r>
      <rPr>
        <u/>
        <sz val="12"/>
        <color rgb="FF1155CC"/>
        <rFont val="Calibri"/>
      </rPr>
      <t>df</t>
    </r>
  </si>
  <si>
    <t>Empresa de Propiedad Social Algodones del Orinoco C.A.</t>
  </si>
  <si>
    <t xml:space="preserve">Agroalimentario y textil </t>
  </si>
  <si>
    <t>Procesamiento de algodon para producir insumos para la industria textil,  extracción de aceite y fabricación de alimentos para animales y la produccion de textiles.</t>
  </si>
  <si>
    <t> Inicialmente, la Empresa de Propiedad Social Algodones del Orinoco,  fue creada con el nombre de Empresa de Producción Social para el Desmote de Algodón, adscrita al Ministerio de Industrias Básicas MIBAM, según decreto No. 4.194, publicado en Gaceta Oficial N° 38.345 del 28-12-2005 con el objetivo de crear en sinergia con los productores de Cabruta y zonas vecinas una empresa para industrializar el algodón en rama como materia prima para la industria textil venezolana.  En abril de 2011 fue adscrita a la Vicepresidencia de la Estatal, de acuerdo con la Gaceta Oficial N° 39.660 del 26-04-2011, y cambió su denominación a Empresa de Propiedad Social Algodones del Orinoco, C.A.  En Enero 2011 se culminó con éxito la Planta de Desmotado y en septiembre 2011 la Planta Deslintadora. El  15 de Abril del 2011 se inició la fase de construcción para una Planta Textil.  En el 2013 las inversiones se centraron en las Plantas de Extracción de Aceites de Algodón y Alimentos Balanceados para Animales. También se asignó a Algodones del Orinoco la recuperación, una vez expropiada, de la antigua textilera Silka, C.A.. Actualmente en dichas instalaciones se construye en Los Teques, el Centro de Formación y Confección.  
El Gobierno Nacional oficializó la adquisición forzosa de un lote de terreno, así como bienhechurías que en él se encuentran, ubicado en el sector El Rincón, urbanización San Camilo de Los Teques, estado Miranda, presuntamente propiedad de la empresa Silka, C.A. Así lo establece el decreto número 7.792, publicado en Gaceta Oficial número 39.550, de fecha jueves 11 de noviembre de 2010, donde se especifica que en dichos espacios, se ejecutará la obra Proyecto de Extensión Urbana de la Empresa Socialista Algodones del Orinoco, C.A. La normativa legal especifica que dicha obra será ejecutada por la empresa de Producción Social Algodones del Orinoco, adscrita al Ministerio del Poder Popular para la Agricultura y Tierras (MAT). Los bienes expropiados pasaron libres de gravamen o limitaciones al patrimonio de la empresa de Producción Social Algodones del Orinoco, C.A., de conformidad con lo dispuesto en el artículo 11 de la Ley de Expropiación por Causa de Utilidad Pública o Social.</t>
  </si>
  <si>
    <t>Empresa operativa.   Tiene plantas procesadoras de algodón, de extracción de aceite y alimentos para animales en Cabruta, estado Guárico y en Los Teques, estado Miranda una planta textil. . </t>
  </si>
  <si>
    <t xml:space="preserve">Ubicada en Cabruta, estado Guárico. </t>
  </si>
  <si>
    <t>Las Mercedes</t>
  </si>
  <si>
    <r>
      <rPr>
        <sz val="12"/>
        <color theme="1"/>
        <rFont val="Calibri"/>
      </rPr>
      <t xml:space="preserve">Microjuris
https://runrun.es/wp-content/uploads/2020/09/GOE-6.574.pdf
mpat.gob.ve
</t>
    </r>
    <r>
      <rPr>
        <sz val="12"/>
        <color rgb="FF000000"/>
        <rFont val="Calibri"/>
      </rPr>
      <t>https://transparencia.org.ve/project/epe-ii-estudio-sector-agroalimentario/</t>
    </r>
  </si>
  <si>
    <t>Empresa de Propiedad Social Carpintería Cacique Tiuna, S.A.</t>
  </si>
  <si>
    <t>Carpintería</t>
  </si>
  <si>
    <t>Tiene por objeto la transformación, distribución, importación, exportación, almacenamiento y comercialización al mayor y al detal de productos y bienes de madera, destinados a satisfacer a la comunidad</t>
  </si>
  <si>
    <t>Camas, puertas y estibas</t>
  </si>
  <si>
    <t>Fue creada el 15 de febrero de 2011 por el gobierno del presidente Hugo Chávez,  mediante el Decreto N° 8.054 según Gaceta Oficial No. 39.616.  El 28 de junio de 2011 mediante Decreto N° 8.298,  se dicta la Reforma Parcial del Decreto N° 8.054, de fecha 15 de febrero de 2011, publicado en la Gaceta Oficial de la República Bolivariana de Venezuela N° 39.616, de la misma fecha.
Estuvo adscrita al Ministerio del Poder Popular para Industrias Básicas, Estratégicas y Socialista.
En el Decreto extraordinario N° 6.382 del 15 de junio de 2018 se modifica la denominación del Ministerio del Poder Popular para Industrias Básicas, Estratégicas y Socialistas, por la de Ministerio del Poder Popular de Industrias y Producción Nacional, esta empresa aparece adscrita al Ministerio del Poder Popular de Industrias y Producción Nacional .</t>
  </si>
  <si>
    <t>Empresa operativa, participó en la Expo Venezuela Potencia 2018</t>
  </si>
  <si>
    <t xml:space="preserve">Calle Macarapana, Galpón No. 1,  Urb. Cacique Tiuna,  Fuerte Tiuna. Caracas. </t>
  </si>
  <si>
    <r>
      <rPr>
        <sz val="12"/>
        <color theme="1"/>
        <rFont val="Calibri"/>
      </rPr>
      <t xml:space="preserve">Microjuris
</t>
    </r>
    <r>
      <rPr>
        <sz val="12"/>
        <color rgb="FF000000"/>
        <rFont val="Calibri"/>
      </rPr>
      <t>https://transparencia.org.ve/wp-content/uploads/2016/07/Memoria-Industrias.pdf</t>
    </r>
  </si>
  <si>
    <t>Empresa de Propiedad Social Caupolican Ovalles, C.A. (CAUPOCA)</t>
  </si>
  <si>
    <t xml:space="preserve"> Ejecución de obras de infraestructura, transferencia de tecnología, asistencia técnica, prestación de servicios en ese Campo, Urbanismo, Ornato, Sistemas de Esparcimiento y Recreación, Parques, Pinturas, Limpieza de Terrenos, Desmalezamiento, Canales y Mantenimiento de Alumbrado, Servicios Técnicos de Topografía, Cálculos, Dibujos, Mesuras, Replanteamiento</t>
  </si>
  <si>
    <t>https://docplayer.es/93934873-Contraloria-del-estado-anzoategui-barcelona-estado-anzoategui.html</t>
  </si>
  <si>
    <t>Empresa de Propiedad Social de Acopio, Distribución y Comercialización de Insumos Alimentarios (REDIAL S.A.)</t>
  </si>
  <si>
    <t>Red de acopio, distribución, comercialización de insumos alimenticios del edo. Portuguesa</t>
  </si>
  <si>
    <t>Entre Calles 15 Y 16 Carrera 5, Guanare 3350, Portuguesa</t>
  </si>
  <si>
    <r>
      <rPr>
        <b/>
        <sz val="12"/>
        <color theme="1"/>
        <rFont val="Calibri"/>
      </rPr>
      <t>Presidente</t>
    </r>
    <r>
      <rPr>
        <sz val="12"/>
        <color theme="1"/>
        <rFont val="Calibri"/>
      </rPr>
      <t>: Ronald Guevara</t>
    </r>
  </si>
  <si>
    <t>Ronald Guevara es cuñado del gobernador de Portuquesa Rafael Calles</t>
  </si>
  <si>
    <t>https://www.portuguesa.gob.ve/ 
http://www.avn.info.ve/contenido/empresa-socialista-alimentos-activ%C3%B3-puntos-compra-caf%C3%A9-portuguesa 
https://www.yumpu.com/es/document/view/11510559/republica-bolivariana-de-venezuela-contraloria-del-estado-portuguesa</t>
  </si>
  <si>
    <t>Empresa de Propiedad Social de Transporte Bus Taguanes S.A.</t>
  </si>
  <si>
    <t>Anteriormente se llamaba Bus Cojedes</t>
  </si>
  <si>
    <t>Av Ricaurte, San Carlos 2201, Cojedes</t>
  </si>
  <si>
    <t>Presidente: Franqui Blanco</t>
  </si>
  <si>
    <t>Según la Resolución Nº 095 de fecha 1° de diciembre de 2017,  Franqui Estiben Blanco Angulo, es también Director Estadal en el estado Cojedes del Ministerio del Poder Popular para el Transporte, publicada en la Gaceta Oficial de la República Bolivariana de Venezuela N° 41.291 de esa misma fecha.</t>
  </si>
  <si>
    <t>Irregularidades en la venta de más de 100 pailas de aceite por parte de Franklin Blanco, presidente de la Empresa Socialista de Transporte Bustaguanes, dependiente de la gobernación a una empresa fuera de la jurisdicción (malversación, venta con sobre precio) (Olvera, 2019). (https://www.entornointeligente.com/partido-comunista-en-cojedes-denuncia-corrupcin-en-bustaguanes/)
Partido Comunista en Cojedes denuncia corrupción en la empresa Bus Taguanes (https://elpitazo.net/los-llanos/partido-comunista-en-cojedes-denuncia-corrupcion-en-la-empresa-bus-taguanes/)</t>
  </si>
  <si>
    <t>https://twitter.com/bus_taguanes?lang=en
https://ultimasnoticias.com.ve/noticias/pulso/24-unidades-de-transporte-yutong-fueron-reactivadas-en-cojedes/#:~:text=Por%20su%20parte%20Franqui%20Blanco,la%20estabilizaci%C3%B3n%20y%20mantenimiento%20preventivo
Microjuris
https://transparencia.org.ve/wp-content/uploads/2016/07/Memoria-2015-GDC.pdf 
http://www.contraloriadecojedes.gob.ve/index.php?sub=RI&amp;comp=LO
https://www.datocapital.com.ve/empresas/Empresa-De-Propiedad-Social-De-Transporte-Bus-Taguanes-Sa.html</t>
  </si>
  <si>
    <t>Empresa de Propiedad Social Indirecta Comunal "Proveeduría de Repuestos Sucre"</t>
  </si>
  <si>
    <t>Repuestos para automóviles</t>
  </si>
  <si>
    <t xml:space="preserve">Repuestos de uso frecuente para conductores de transporte público </t>
  </si>
  <si>
    <t>Creada en el año 2015, Proveeduría de Insumos y Repuestos en el estado Sucre  creada por el gobierno bolivariano, con la promesa de  suministrar productos a unos mil 200 transportistas</t>
  </si>
  <si>
    <t>Calle La Marina C/C El Salao</t>
  </si>
  <si>
    <t>https://www.entornointeligente.com/gobierno-inaugura-la-primera-proveeduria-de-insumos-y-repuestos-del-estado-sucre/</t>
  </si>
  <si>
    <t>Empresa de Propiedad Social Maderas del Orinoco, C.A. (Maderas del Orinoco, C.A.)</t>
  </si>
  <si>
    <t>Misión
Desarrollar una gestión forestal e industrial de la madera, mediante la implementación de una dinámica organizativa y funcional, que permita garantizar un aprovechamiento sustentable de las plantaciones, comprometido con la mejora continua y el desarrollo sostenible del país.
Visión
 Lograr la sostenibilidad de la empresa Maderas del Orinoco, C.A., por la vía de la integración y creación de conciencia productiva de todos los actores del proceso forestal e industrial y generar aportes tangibles a la Nación como ente custodio del patrimonio forestal del Estado venezolano.
Objetivo
Lograr el equilibrio ecológico, económico, organizativo y funcional del ciclo productivo forestal que ejecuta Maderas del Orinoco, a través de generar la conciencia en todos los participantes en el proceso, que cambie la dinámica actual.</t>
  </si>
  <si>
    <t>Establece, administra, maneja, aprovecha, protege y transforma plantaciones de las especies: Pino caribe, Acacia mangium, Eucalipto urophylla, Caraipa llanorum (saladillo) y Tectona grandis (teca).</t>
  </si>
  <si>
    <t>A través de los experimentos con plantaciones de pino Caribe entre los años 1.961 y 1965, en la localidad de Cachipo, al norte Monagas, se da inicio al camino de lo que es hoy Maderas del  Orinoco. La idea inicial era determinar la factibilidad forestal de las llanuras del sur de los estados Monagas y Anzoátegui, hasta que en 1.969, la Corporación Venezolana de Guayana inicia un programa de desarrollo forestal de la población de Uverito (sur Monagas). Gracias al éxito obtenido, en 1.972 se realiza la segunda plantación en la sabana, bajo la responsabilidad del desaparecido Ministerio de Agricultura y Cría. La expansión exitosa de la especie continua, y en agosto de 1975 nace la Compañía Nacional de Reforestación (Conare), organismo que asumió la responsabilidad sobre las plantaciones que siguió dando crecimiento a los bosques en las zonas de Coloradito, Centella y Mesa de los Hachos (sur Anzoátegui) en 1.979.
Por disposición del Gobierno Nacional, en febrero de 1.988 es constituida C.V.G. Productos Forestales de Oriente, C.A. (CVG PROFORCA), con la Corporación Venezolana de Guayana y Conare como accionistas (85 % y 15 % del total, respectivamente). Durante el gobierno del presidente Hugo Chávez la empresa es transferida de manera estratégica al Ministerio del Poder Popular para la Agricultura y Tierras en el año 2010, con la intención de impulsar políticas agroforestales enmarcadas en el Plan Socialista Forestal Nacional.
La dinámica de cambio y su orientación revolucionaria-socialista, enfocada al crecimiento sostenido de las comunidades y la industria maderera nacional, da un nuevo vuelco para lograr que el 2 de noviembre 2.012, por disposición del presidente Chávez y su equipo de gobierno, se publique en Gaceta Oficial número 40.042, el cambio de denominación de la Sociedad Mercantil CVG Productos Forestales de Oriente, C.A. (PROFORCA) a MADERAS DEL ORINOCO, C.A., empresa tutelada por el Ministerio del Poder Popular para Industrias.  El 6 de marzo de 2012, según el Decreto No. 8.824, publicado en Gaceta Oficial No. 39.877, su nombre fue modificado a "Empresa de Propiedad Social Maderas del Orinoco C.A.". Actualmente está adscrita  Ministerio del Poder Popular para Habitat y Vivienda a través de la Corporación Socialista de Economía Forestal, C.A.
Son los responsables de manejar más de 400.000 Ha de plantaciones de Pino Caribe, las demás especies mencionadas en la página web no constituyen especies en cantidades comercialmente explotables.
Además del manejo de las plantaciones cuentan con un aserradero (el más grande del estado Monagas) el cual sufre continuas paradas a consecuencia de problemas laborales o problemas de mantenimiento. 
Su presidente es miembro del Movimiento Tupamaro y desconocedor del tema forestal. Esta empresa ha sufrido una inmensa cantidad de cambios en su presidencia a lo largo de los últimos años.
En el Decreto extraordinario N° 6.382 del 15 de junio de 2018 se modifica la denominación del Ministerio del Poder Popular para Industrias Básicas, Estratégicas y Socialistas, por la de Ministerio del Poder Popular de Industrias y Producción Nacional, esta empresa aparece adscrita al Ministerio del Poder Popular de Industrias y Producción Nacional .
En G.O. 42.324 de fecha 22/02/2022, Se varía la adscripción de la Empresa MADERAS DEL ORINOCO, C.A. del Ministerio del Poder Popular de Industrias y Producción Nacional al Ministerio del Poder Popular de Industrias y Producción Nacional.
Nota de Armando.info señala que Maderas del Orinoco fue absorbida por Mavetur, empresa mixta conformada en 2019 entre Maderas del Orinoco y la turca Glenmore Project Insaat. Sin embargo, aunque registrada en Turquía, Glenmore Project pertenece a Alex Saab y Álvaro Pulido. Pero las operaciones de Maderas del Orinoco habían pasado a control de los socios de Saab desde 2018.</t>
  </si>
  <si>
    <t>Nota de Armando info señala que desde 2018 el control de la empresa fue cedido a socios de Alex Saab, situación que se legaliza en 2019 cuando se crea la empresa mixta Mavetur, entre Maderas del Orinoco y Glenmore Project Insaat.</t>
  </si>
  <si>
    <t>Carretera Nacional Los Barrancos de Fajardo-Maturín, estado Monagas.</t>
  </si>
  <si>
    <t>Presidencia, Gerencia General y cuatro gerencias:  Comercialización, Aserradero, Construcción y Aprovechamiento Forestal</t>
  </si>
  <si>
    <t>Registro Mercantil de la Circunscrpción Juficial del Estado Bolivar, bajo el No. 34, Tomo A No. 4, folios 234 al 249 vto., el 26 de febrero de 1988.</t>
  </si>
  <si>
    <t>Maderas de Venezuela y Turquía (MAVETUR, S.A.)</t>
  </si>
  <si>
    <t>Microjuris
mphv.gob.ve
http://maderasdelorinoco.gob.ve/
https://poderopediave.org/organizacion/maderas-del-orinoco/
https://armando.info/se-hizo-el-turco-para-serruchar-el-negocio-de-la-madera/</t>
  </si>
  <si>
    <t xml:space="preserve">Empresa de Propiedad Social Planta Batalla El Juncal </t>
  </si>
  <si>
    <t>Fabricar tuberías de grandes diámetros para la expansión de la industria petrolera, gasífera y petroquímica nacional</t>
  </si>
  <si>
    <t>Tuberías de acero con costura helicoidal</t>
  </si>
  <si>
    <t xml:space="preserve">Se origina de la estatización de Helisold de Venezuela S.A. (HELVESA).
El 30 de octubre 2008, el Parlamento venezolano declaró hoy de utilidad pública e interés social la empresa Helvesa, fabricante de tuberías de grandes diámetros para la industria petrolera, gasífera y petroquímica Nacional. El complejo industrial, ubicado en el estado de Anzoátegui, es propiedad de Helisold de Venezuela S.A. y es una de las tres empresas que controlaban  el mercado de tubos para la industria petrolera venezolana. El presidente de la comisión parlamentaria de Energía y Minas, Ángel Rodríguez, estimó que la decisión permitirá la expansión de la industria petrolera, gasífera y petroquímica nacional y contribuirá a la autosuficiencia en un área estratégica para el país. De esta forma, el Estado venezolano obtendría una participación de cerca de 20 por ciento en el sector. Rodríguez precisó que las otras dos compañías seguirán siendo particulares: Soldaduras y Tuberías de Oriente C.A, la de mayor capacidad instalada y participación en el mercado, e Imosa, de un tamaño similar al de Helvesa. Para la fecha, Helvesa tenía una capacidad de producción de 50 mil toneladas métricas anuales, con la utilización de un sistema de fabricación muy confiable y seguro y se proyecta ampliar en un año el potencial a 80 mil toneladas. El diputado explicó que Helvesa opera bajo muy malas condiciones, es objeto de un litigio en tribunales, tiene problemas de flujo de caja y está parcialmente paralizada desde su intervención en 1985, a raíz de la caída del Banco de Comercio, e indicó que existían grandes deudas con unos 250 ejecutivos, empleados y obreros por la acumulación de pasivos laborales, incluyendo seguro social, paro forzoso, política habitacional y vacaciones.
En Gaceta Oficial Nº 39.052 del 5 de noviembre de 2008 se publicó el acuerdo mediante el cual, la Asamblea Nacional, se declara de utilidad pública e interés social, la ejecución de la obra Fabricación Industrial de Tuberías de Grandes Diámetros para la Expansión de la Industria Petrolera, Gasífera y Petroquímica Nacional, y en consecuencia, la operatividad, el uso y el aprovechamiento de los bienes, muebles e inmuebles y demás bienhechurías que conforman el Complejo Industrial Helisold de Venezuela, S.A. HELVESA, ubicado en el municipio Bolívar del estado Anzoátegui, propiedad se atribuye a la sociedad mercantil Helisold de Venezuela, S.A., necesarios para la fabricación industrial de tuberías de grandes diámetros para la expansión de la industria petrolera, gasífera y petroquímica nacional; y se  exhorta al Ejecutivo Nacional que proceda a tomar todas las providencias conducentes, de acuerdo a la Ley de Expropiación por Causa de Utilidad Pública o Social, proceda a dictar el correspondiente Decreto de Expropiación.
El 6 de noviembre de 2008, mediante Decreto N° 6.502, se ordena la adquisición forzosa de los bienes muebles e inmuebles, bienhechurías y demás materiales que formen parte o se hallen dentro de los inmuebles que conforman el complejo Industrial Helisold de Venezuela, S.A. HELVESA, requeridos para la ejecución de la obra "Fabricación Industrial de Tuberías de Grandes Diámetros para la Expansión de la Industria Petrolera, Gasífera y Petroquímica Nacional", que consistirá en la operatividad, uso y aprovechamiento de dicho complejo industrial, que se ejecutará a través de Petróleos de Venezuela, S.A. o la filial que esta designe. Este Decreto fue publicado en la Gaceta Nº 39.053.
Luego de ser manejada inadecuadamente por el sector privado y mantenerse como activo del Fondo de Garantías de Depósitos y Protección Bancaria (Fogade), en el año 2009, PDVSA Industrial asumió las operaciones de Helvesa, al siguiente año fue denominada  Empresa de Propiedad Social  Planta Batalla El Juncal y reinaugurada.
El 30 de abril de 2014 se vuelve a reinagurar la Planta Metalúrgica Batalla el Juncal, ubicada en el sector Potocos del estado Anzoátegui, por el ministro de Petróleo y Minería, Rafael Ramírez, equie xpresó que dicha planta, reinaugurada por el Gobierno Nacional. forma parte del conglomerado de empresas nacionales de tuberías y que esta, a su vez, es filial de Pdvsa Industrial.
</t>
  </si>
  <si>
    <t>Empresa operativa, se desconoce su capacidad de producción actual. Ha sido reinaugurada al menos dos veces</t>
  </si>
  <si>
    <t>Zona Industrial Los Potocos, municipio Simón Bolívar, estado Anzoátegui</t>
  </si>
  <si>
    <t>Registro de Comercio llevado por ante el Juzgado Segundo de Primera Instancia en lo Civil y Mercantil de la Circunscripción Judicial del Estado Anzoátegui, en fecha 9 de marzo de 1976, bajo el N° 49, Tomo A.</t>
  </si>
  <si>
    <t>Unas 12 empresas en Anzoátegui han pasado a control del gobierno (http://media.eltiempo.com.ve/EL_TIEMPO_VE_web/18/diario/docs/0622315001287380211.pdf)
(Anzoátegui) Trabajadores de Pdvsa exigieron mejoras salariales (http://www.noticiascandela.informe25.com/2016/06/anzoategui-trabajadores-de-pdvsa.html)
Trabajadores de “Batalla del Juncal" protestan por deudas laborales (http://www.noticiascandela.informe25.com/2011/05/trabajadores-de-batalla-del-juncal.html)
Trabajadores de antigua Helvesa exigen a Pdvsa aumento de sueldo. Barcelona-Anzoátegui (http://ciberprotesta.over-blog.com/article-trabajadores-de-antigua-helvesa-exigen-a-pdvsa-aumento-de-sueldo-barcelona-anzoategui-75287244.html)</t>
  </si>
  <si>
    <t>250 trabajadores antes de ser expropiada</t>
  </si>
  <si>
    <r>
      <rPr>
        <sz val="12"/>
        <color theme="1"/>
        <rFont val="Calibri"/>
      </rPr>
      <t xml:space="preserve">Microjuris
https://www.aporrea.org/actualidad/n123247.html
http://www.correodelorinoco.gob.ve/planta-batalla-juncal-es-ejemplo-crecimiento-industrias-basicas/
</t>
    </r>
    <r>
      <rPr>
        <sz val="12"/>
        <color rgb="FF000000"/>
        <rFont val="Calibri"/>
      </rPr>
      <t>https://transparencia.org.ve/wp-content/uploads/2018/11/EPE-II-Sector-Hidrocarburos-1.pdf</t>
    </r>
  </si>
  <si>
    <t>Empresa de Propiedad Social Valle Los Tacariguas, S.A.</t>
  </si>
  <si>
    <t>Unificar y establecer políticas agrícolas en el eje Aragua-Carabobo, enmarcadas en el Plan de la Patria, ensencialmente para la producción agropecuaria</t>
  </si>
  <si>
    <t>Hortalizas, leguminosas, cereales, frutas y tubérculos</t>
  </si>
  <si>
    <t>El 22 de noviembre de 2011, el Ejecutivo Nacional autorizó la creación de la Empresa de Propiedad Social Valle Los Tacariguas S.A., adscrita al Ministerio del Poder Popular para la Agricultura y Tierras, según decreto  N° 8.616 publicado en la Gaceta Oficial N° 39.805. Esta empresa tiene bajo su control alrededor de 15.000 hectareas en los estados Aragua y Carabobo,  que anteriormente estaban bajo el control de productores privados, y que fueron expropiadas por el gobierno. </t>
  </si>
  <si>
    <t>Carretera Nacional San Joaquín-Guacara, Sector Carballí // Autopista Regional del Centro, diagonal al peaje de Guacara, al lado de Agropatria</t>
  </si>
  <si>
    <t xml:space="preserve">General Denny Erney Veliz Sanz, es su actual  Presidente en calidad de (Encargado), según la Resolución DM N° 010/2020 publicada en la Gaceta No. 41.817  el 07 de febrero de 2020 </t>
  </si>
  <si>
    <t>El General Denny Erney Veliz Sanzha fue presidente de Café Madrid, también fue Director  de Participación Activa para el Desarrollo Nacional de la Aviación Militar Bolivariana</t>
  </si>
  <si>
    <r>
      <rPr>
        <sz val="12"/>
        <color theme="1"/>
        <rFont val="Calibri"/>
      </rPr>
      <t xml:space="preserve">Microjuris
https://epsvallelostacariguas.jimdosite.com/
mapt.gob.ve
http://www.aviacion.mil.ve/?page_id=7159
https://epsvallelostacariguas.jimdosite.com/acerca-de-nosotros/
https://transparencia.org.ve/project/epe-ii-estudio-sector-agroalimentario/
La Fuerza Armada venezolana tiene luz propia en la corrupción (https://transparencia.org.ve/wp-content/uploads/2018/06/La-Fuerza-Armada-Venezolana-tiene-luz-propia-en-la-corrupci%C3%B3n.pdf)
https://transparencia.org.ve/wp-content/uploads/2020/10/Los-militares-y-su-rol-en-las-Empresas-Propiedad-del-Estado.pdf
</t>
    </r>
    <r>
      <rPr>
        <sz val="12"/>
        <color rgb="FF000000"/>
        <rFont val="Calibri"/>
      </rPr>
      <t>https://transparencia.org.ve/wp-content/uploads/2020/07/III-PODER-MILITAR-CRIMEN-Y-CORRUPCIOON.pdf</t>
    </r>
  </si>
  <si>
    <t>Ha recibido asesoramiento cubano para la producción de semillas</t>
  </si>
  <si>
    <t>Empresa de Propiedad Social Viviendas de Mi Patria Querida S.A.</t>
  </si>
  <si>
    <t>Vivienda</t>
  </si>
  <si>
    <t>Gobernación de Anzoátegui</t>
  </si>
  <si>
    <t>https://www.anzoategui.gob.ve/index.php/gobernacion/estructura-organizativa/21-gabinetes-sectoriales
https://es.scribd.com/document/420479475/patria</t>
  </si>
  <si>
    <t xml:space="preserve">Empresa encargada de la gestión y recolección de desechos sólidos dentro de la entidad </t>
  </si>
  <si>
    <t>Misión Hábitat</t>
  </si>
  <si>
    <t>http://amazonas.gob.ve/ 
https://www.aporrea.org/regionales/a279657.html</t>
  </si>
  <si>
    <t>Empresa de Sistema de Comunicaciones de la Fuerza Armada Nacional Bolivariana, S.A.  (EMCOFANB, S.A.)</t>
  </si>
  <si>
    <t>Comunicaciones/ manufactura y servicios</t>
  </si>
  <si>
    <t>Divulgación a través del espectro radioeléctrico, bajo la modalidad de señal abierta y los medios de comunicación escrita, tecnológicos o cualquier otro, la visión real de la FANB y la difusión de programas diversos.  Esta empresa presta también servicios de mantenimiento e instalación de sistemas electrónicos y fabrica fibra óptica y equipos de radio.</t>
  </si>
  <si>
    <t>Información y divulgación: Circuito Tiuna FM, TVFANB, Fábrica de radios, fábrica de TV-TDA, periódico El Patriota, fábrica de fibra óptica. Prestación de servicios</t>
  </si>
  <si>
    <t>El 20 de agosto de 2013,  mediante  el decreto presidencial N° 313, publicado en la Gaceta Oficial N° 40.232, la Presidencia de la Estatal autorizó la creación de una compañía matriz del Estado denominada Empresa de Sistema de Comunicaciones de la Fuerza Armada Nacional Bolivariana, S.A., adscrita al Ministerio del Poder Popular para la Defensa.   
La Televisora de la Fuerza Armada Nacional Bolivariana (TVFANB) es un canal de televisión abierta venezolano, operado por la Empresa de Sistemas de Comunicaciones de la Fuerza Armada Nacional Bolivariana (EMCOFANB) y propiedad del estado. Fue lanzado el 28 de diciembre de 2013 y su programación consiste en vídeos informativos sobre la Fuerza Armada Nacional Bolivariana de Venezuela. En mayo de 2013, el presidente venezolano Nicolás Maduro ordenó a la FANB la creación de un canal cuya programación se base en informar sobre las actividades que realiza el ejército. Maduro autorizó su lanzamiento el 29 de octubre de 2013. Posteriormente, la empresa encargada de la estación fue creada el 26 de noviembre de 2013 por la entonces ministra de Defensa Carmen Meléndez. 
En gaceta 42.266 del 30/11/2021, se constituyó la Comisión de Contrataciones</t>
  </si>
  <si>
    <t>Empresa operativa.  Empresa matriz de Circuito Tiuna FM,  FANB Tv.  Tiene bajo su control una empresa fabricante de fibra óptica y una de radio.</t>
  </si>
  <si>
    <t>Edificio Sede del Ministerio del Poder Popular para la Defensa, Fuerte Tiuna, municipio Bolivariano Libertador, Distrito Capital.</t>
  </si>
  <si>
    <t xml:space="preserve">Asamblea de Accionistas. Presidida por Ministro de la Defensa o Comandante Estrategico Operacional o el Presidente de la Empresa.  Junta Directiva   integrada por 7 miembros: Ministro, Comandante estratégico operacional, viceministro de los servicios para la defensa, viceministro de educación para la defensa, viceministro de planificación y desarrollo para la defensa, el presidente y  el vicepresidente de la empresa. </t>
  </si>
  <si>
    <t xml:space="preserve">Bs. 100.000 representado por cien acciones con un valor de un mil bolívares </t>
  </si>
  <si>
    <t xml:space="preserve">Mediante la Resolución N° 049869 del Despacho de la Viceministra de Servicios, Personal y Logística, del Ministerio del Poder Popular para la Defensa, emitida el 22 de febrero de 2023 y publicada en la  Gaceta Nº 42.578 del 28 de febrero de 2023, se nombraron a los siguientes ciudadanos como miembros de la Junta Directiva:
Presidente de la Junta Directiva: Mayor General Danny Ramón Sandrea
Vicepresidente de la Junta Directiva: General de Brigada Bencir Eloy Guerrero Ochea
Directores principales: Coronel Carlos Jesús Márquez Moreno, Coronel Elio Rodolfo Mundaray Zollilla, Coronel Régulo Adolfo Silva Herrera, Coronel Edgardo José Hernández González y Coronel María Gabriela León Sánchez
Directores suplentes: Capitán de Navío Pastor Padilla Pérez, Teniente Coronel Erick Alexei Chacón Cuevas, Mayor Leonaldo Antonio Romero Villalobos, Mayor Joseph Gregori González Mogollón y Mayor Nil Alvi Antón López
Según Resolución No. 057441 del 8 de noviembre de 20224 y publicada en la Gaceta Oficial No. 43.085 del 12 de marzo de 2025, se designa al ciudadano General de División Adolfo Enrique Rodríguez Cepeda, como Presidente de la Empresa de Sistema de Comunicaciones de la Fuerza Armada Nacional Bolivariana, S.A., de la Dirección General de Empresas y Servicios del Despacho del Viceministro de Servicios para la Defensa. </t>
  </si>
  <si>
    <t>El presidente anterior era Danny Ramón Ferrer Sandrea, Mayor General de la Guardia Nacional Bolivariana. También fue Viceministro de Servicios para la Defensa, había sido Comandante del Cuartel General del Segundo Comando y Jefatura de Estado Mayor de la Comandancia General de la Guardia Nacional Bolivariana.
El General de División Adolfo Enrique Rodríguez Cepeda de la GNB, cuando era General de Brigada fue  Presidente Ejecutivo
del Canal de Televisión Digital Abierta para la Fuerza Armada Nacional Bolivariana, (TVFANB) C.A., de la Empresa de Sistema de Comunicaciones de la Fuerza Armada Nacional Bolivariana S.A y Comandante de la Zona N°62 en el estado Bolívar, en el año 2019.</t>
  </si>
  <si>
    <t>Empresa Mixta Militar de Tecnología TECNOMAR. Circuito Tiuna FM.  FANB TV</t>
  </si>
  <si>
    <r>
      <rPr>
        <sz val="12"/>
        <color theme="1"/>
        <rFont val="Calibri"/>
      </rPr>
      <t xml:space="preserve">Microjuris
http://www.mindefensa.gob.ve/emcofanb/
http://www.el-nacional.com/noticias/politica/fanb-monta-emporio-industrial-con-empresas-propias-mixtas_24717
https://es.wikipedia.org/wiki/Televisora_de_la_Fuerza_Armada_Nacional_Bolivariana
http://diarioelvistazo.com/gb-adolfo-rodriguez-cepeda-nuevo-comandante-zona-n-62-bolivar/
La Fuerza Armada venezolana tiene luz propia en la corrupción (https://transparencia.org.ve/wp-content/uploads/2018/06/La-Fuerza-Armada-Venezolana-tiene-luz-propia-en-la-corrupci%C3%B3n.pdf)
https://transparencia.org.ve/wp-content/uploads/2020/10/Los-militares-y-su-rol-en-las-Empresas-Propiedad-del-Estado.pdf
https://transparencia.org.ve/wp-content/uploads/2020/07/III-PODER-MILITAR-CRIMEN-Y-CORRUPCIOON.pdf
https://www.wilsoncenter.org/sites/default/files/media/uploads/documents/PRESENTATION%20SAN%20MIGUEL.pdf
</t>
    </r>
    <r>
      <rPr>
        <sz val="12"/>
        <color rgb="FF000000"/>
        <rFont val="Calibri"/>
      </rPr>
      <t>http://www.controlciudadano.org/web/wp-content/uploads/Red-de-Empresas-Militares-en-Venezuela.pdf</t>
    </r>
  </si>
  <si>
    <t>Empresa de Transporte Aéreocargo del Sur, S.A. (EMTRASUR)</t>
  </si>
  <si>
    <t>Planificación, administración, control de las operaciones y actividades de carga aérea y correo nacional e internacional, conforme a las leyes y regulaciones que rigen la materia.</t>
  </si>
  <si>
    <t>Carga aérea y correo nacional e internacional</t>
  </si>
  <si>
    <t>Junta Directiva, integrada por 1 Presidente, 6 Directores
Principales y sus respectivos suplentes.</t>
  </si>
  <si>
    <t>Presidente según Resolución N° 015 de fecha 24/12/2021 en Gaceta Oficial N° 42.265 de fecha 29/11/2021: César José Pérez Salas</t>
  </si>
  <si>
    <t>La presunta relación entre avión venezolano detenido en Argentina, con los intentos de Irán de atacar a israelíes (https://www.semana.com/mundo/articulo/la-presunta-relacion-entre-avion-venezolano-detenido-en-argentina-con-los-intentos-de-iran-de-atacar-a-israelies/202254/) 
Argentina: fiscal imputa a piloto iraní de avión venezolano (https://www.independentespanol.com/ap/argentina-fiscal-imputa-a-piloto-irani-de-avion-venezolano-b2106434.html)
Justicia argentina ordenó que siete tripulantes del avión venezolano-iraní sigan retenidos (https://www.lapatilla.com/2022/08/01/tripulantes-avion-venezolano-irani-retenidos/)
Avión venezolano-iraní: la FOTO que mostraría al piloto como miembro de la guardia revolucionaria de Irán (https://www.lapatilla.com/2022/08/02/avion-venezolano-irani-la-foto-que-mostraria-al-piloto-como-miembro-de-la-guardia-revolucionaria-de-iran/)
Justicia de EEUU quiere confiscar el avión venezolano-iraní retenido en Argentina (https://www.lapatilla.com/2022/08/02/eeuu-avion-venezolano-irani/)
La revelación de Paparoni sobre los tripulantes del avión venezolano-iraní (https://www.lapatilla.com/2022/08/04/revelacion-paparoni-tripulantes-avion/)
El FBI allanó el avión venezolano iraní retenido en Ezeiza (https://tn.com.ar/politica/2022/08/11/la-justicia-avalo-el-pedido-de-incautacion-del-avion-irani-venezolano-retenido-en-ezeiza/)
Avión venezolano iraní: Paraguay investiga un vínculo entre la tripulación y los acusados por el crimen de un fiscal en Colombia (https://www.clarin.com/politica/avion-venezolano-irani-paraguay-investiga-vinculo-tripulacion-acusados-crimen-fiscal-colombia_0_7bZhQFUXBW.html)
EEUU agradeció a Argentina por atender petición de incautar el avión venezolano-iraní (https://www.lapatilla.com/2022/08/12/eeuu-argentina-avion-venezolano/)
Piden investigar a dos gerentes de Emtrasur y tres tripulantes del avión venezolano-iraní (https://www.lapatilla.com/?p=4957417)
Exclusivo: Irán traficó oro desde Venezuela con el avión incautado en Ezeiza para financiar operaciones de Hezbollah en Medio Oriente (https://www.infobae.com/politica/2022/11/24/exclusivo-iran-trafico-oro-desde-venezuela-con-el-avion-incautado-en-ezeiza-para-financiar-operaciones-de-hezbollah-en-medio-oriente/)
Justicia de EE.UU. ordena confiscar definitivamente el avión Emtrasur de la aerolínea Conviasa detenido en Argentina (Detalles) (https://rdnoticiasven.net/justicia-de-ee-uu-ordena-confiscar-definitivamente-el-avion-emtrasur-de-la-aerolinea-conviasa-detenido-en-argentina-detalles/)
Chavismo rechazó decisión de Argentina de retener la aeronave de Emtrasur (https://www.lapatilla.com/2023/12/30/chavismo-rechazo-decision-de-argentina-de-retener-la-aeronave-de-emtrasur/)
Argentina le cobra al chavismo por el estacionamiento del avión Emtrasur y no es nada barato (https://tyht.cgixix.com/2024/02/06/argentina-le-cobra-al-chavismo-por-el-estacionamiento-del-avion-emtrasur-y-no-es-nada-barato/)
Stella Lugo y Hezbolá salpicados por un nuevo escándalo con el avión de Emtrasur en Argentina (https://www.lapatilla.com/2024/02/09/stella-lugo-y-hezbola-salpicados-por-un-nuevo-escandalo-con-el-avion-de-emtrasur-en-argentina/)
Estados Unidos decomisará avión venezolano de Emtrasur retenido en Argentina (https://puntodecorte.net/estados-unidos-decomisara-avion-venezolano-de-emtrasur/)
Aterriza en Florida el avión venezolano-iraní de Emtrasur decomisado por EEUU (https://tyht.cgixix.com/2024/02/12/aterriza-en-florida-el-avion-venezolano-irani-de-emtrasur-decomisado-por-eeuu/)
“El bandido de Milei se robó el avión”, dijo Maduro sobre el caso de Emtrasur (https://buff.ly/3HXKTme)
El dinero voló, los helicópteros no (https://armando.info/newsletter/el-reportaje-en-tu-correo-el-dinero-volo-los-helicopteros-no/)
Presidente de Emtrasur cayó en Maiquetía con enorme cargamento de cocaína que se dirigía a Afganistán (https://www.lapatilla.com/2024/08/24/presidente-de-emtrasur-cayo-en-maiquetia-con-enorme-cargamento-de-cocaina-que-se-dirigia-a-afganistan/)
Van 14  detenidos: Lo que se sabe sobre el presidente de Emtrasur y el vínculo con mega incautación de cocaína en Maiquetía (https://www.lapatilla.com/2024/08/25/van-14-detenidos-lo-que-se-sabe-sobre-el-presidente-de-emtrasur-y-el-vinculo-con-mega-incautacion-de-cocaina-en-maiquetia/)
La guerra de poder tras los 3 mil kilos de cocaína que involucra al aeropuerto, un avión y funcionarios al servicio del Estado venezolano (https://www.infobae.com/venezuela/2024/08/27/la-guerra-de-poder-tras-los-3-mil-kilos-de-cocaina-que-involucra-al-aeropuerto-un-avion-y-funcionarios-al-servicio-del-estado-venezolano/)</t>
  </si>
  <si>
    <t>Empresa de Transporte Bus Trujillo C.A.</t>
  </si>
  <si>
    <t>Transporte de pasajeros urbano e interurbano</t>
  </si>
  <si>
    <t>Presidente: Ing. Darwin Pérez</t>
  </si>
  <si>
    <t>Ministerio del Poder Popular para Transporte</t>
  </si>
  <si>
    <t>En decadencia servicio de Bus Trujillo (http://www.diarioeltiempo.com.ve/sitio/en-decadencia-servicio-de-bus-trujillo)
Empleados de Bus Trujillo exigen despido de su gerente (http://www.diarioeltiempo.com.ve/sitio/empleados-de-bus-trujillo-exigen-despido-de-su-gerente)
Venezuela sin transporte público y llena de cementerios Yutong al no construir la ensambladora (https://transparencia.org.ve/cementerios-de-autobuses-muestran-la-insostenibilidad-de-los-acuerdos-con-la-empresa-yutong/)
Trabajadores priorizados se quejan de Bus Trujillo (https://diariodelosandes.com/site/trabajadores-priorizados-se-quejan-de-bus-trujillo/)</t>
  </si>
  <si>
    <r>
      <rPr>
        <sz val="12"/>
        <color theme="1"/>
        <rFont val="Calibri"/>
      </rPr>
      <t xml:space="preserve">http://www.mppt.gob.ve/
https://twitter.com/bus_trujillo?lang=en
</t>
    </r>
    <r>
      <rPr>
        <sz val="12"/>
        <color rgb="FF000000"/>
        <rFont val="Calibri"/>
      </rPr>
      <t>https://twitter.com/bus_trujillo/status/1283842323240165379?lang=en</t>
    </r>
  </si>
  <si>
    <t>Empresa encargada de obras de vialidad y la administración de los peajes trujillanos</t>
  </si>
  <si>
    <t>Jiménez, municipio Pampanito</t>
  </si>
  <si>
    <t>Pampanito</t>
  </si>
  <si>
    <t>http://www.radiomundial.com.ve/article/mejoran-vialidad-en-trujillo</t>
  </si>
  <si>
    <t>Empresa Fibras de Venezuela S.A. FIBRAVENSA.  (antigua Sisaltex)</t>
  </si>
  <si>
    <t>Bienes utilitarios y decorativos con base en sisal</t>
  </si>
  <si>
    <t>Producción, transformación, comercialización, distribución, venta y exportación de productos y subproductos elaborados a base de Fibras de Sisal y de otros tipos de fibras naturales, tales como: Kenaf, Yute, Fique, Coco y Cocuiza, así como la importación de: materia prima a base de fibra de sisal, de maquinaria, equipos, repuestos, partes y piezas para uso interno de la empresa, referente a mantenimiento, sustitución, mejora de activos y mejorar la calidad de vida de los ciudadanos y ciudadanas que cultivan el rubro y que habitan las zonas.</t>
  </si>
  <si>
    <t>Fábrica de sacos, mecates, cordeles.</t>
  </si>
  <si>
    <t xml:space="preserve">En Gaceta Nº 41.012 del 19 de octubre de 2016, mediante el decreto N° 2.492,  se autorizó la creación de una Empresa del Estado bajo la forma de sociedad anónima denominada Fibras de Venezuela, S.A. pudiendo identificarse a través de las siglas FIBRAVENSA, la cual aparece adscrita a la Empresa de Propiedad Social Agropatria, S.A., ente a su vez adscrito al Ministerio del Poder Popular para la Agricultura Productiva y Tierras. Esta empresa fue creada paera operar y admisnistrar los activos de la empresa Sisaltex, expropiada por el Gobierno Nacional </t>
  </si>
  <si>
    <t>Vía Barquisimeto-Duaca, estado Lara</t>
  </si>
  <si>
    <t>Mediante la Resolución N° DM/003/2017publicada en la Gaceta Nº 41.102  del 23 de febrero de 2017  , se designó al ciudadano Francisco José Torín Bueno, como Presidente de la Empresa Fibras de Venezuela, FIBRAVENSA, S.A., adscrita a la Empresa de Propiedad Social Agropatria, S.A., ente a su vez adscrito a este Ministerio del Poder Popular para la Agricultura Productiva y Tierra.</t>
  </si>
  <si>
    <t>Ministerio del Poder Popular para la Agricultura Productiva y Tierras
Empresa de Propiedad Social Agropatria, S.A.</t>
  </si>
  <si>
    <t>Es parte de la Empresa de Propiedad Social Agropatria</t>
  </si>
  <si>
    <t>http://www.correodelorinoco.gob.ve/fibras-venezuela-aumentara-produccion-270-mil-kilos/comment-page-1/
Microjuris
https://transparencia.org.ve/wp-content/uploads/2018/11/EPE-II-Sector-Agroalimentario.pdf</t>
  </si>
  <si>
    <t>Empresa Fundaregión Producción C.A.</t>
  </si>
  <si>
    <t>Prolongación Calle 3, Coro 4101, Falcón</t>
  </si>
  <si>
    <t xml:space="preserve">
.
</t>
  </si>
  <si>
    <t>Empresa Fundaregión Producción, C.A  (contraloriaestadofalcon.gob.ve › IAG › DCAD › FUND.)</t>
  </si>
  <si>
    <t>Empresa Grannacional de Café Venedom, S.A</t>
  </si>
  <si>
    <t> Producir, procesar,  intercambio, distribución y comercialización de café dentro de la Mancomunidad de Dominica</t>
  </si>
  <si>
    <t xml:space="preserve">La creación de la empresa Grannacional de Café Venedom fue una acción conjunta del gobierno de Venezuela y la Mancomunidad de Dominica para fortalecer las alianzas del mercado INTRA-ALBA para configurar una zona de comercio justo. Fue creada por el Decreto Presidencial Nº 8.296, Gaceta Oficial Nº 39.703, el 29 de junio de 2011.  La Corporación Venezolana del Café de Venezuela posee el 51% de las acciones mientras que la Mancomunidad de Dominica el 49%. El 23 de junio de 2016 se adscribió a la Corporación de Desarrollo Agricola, S.A.  CODEAGRO a través de la Corporación Venezola del Café, S.A. </t>
  </si>
  <si>
    <t>Esta empresa fue creada para operar  como una compañía mixta entre el gobierno de Venezuela y el gobierno de Dominica.  No hay información sobre la situación actual</t>
  </si>
  <si>
    <t>Establecida en la isla de Dominica.  Sin embargo, suponemos que tiene su sede en Venezuela en la sede de la Corporación de Desarrollo Agrícola, S.A. en Caracas</t>
  </si>
  <si>
    <t>Bs. 4.120.000 equivalente a US$ 980.000</t>
  </si>
  <si>
    <t>51% Corporación Venezolana del Café;  49% Mancomunidad de Dominica</t>
  </si>
  <si>
    <t xml:space="preserve">Ministerio del Pode Popular para la Agricultura Productiva y Tierras
Corporación de Desarrollo Agrícola, S.A. CODEAGRO.
Corporación Nacional de Café, S.A. </t>
  </si>
  <si>
    <t>Por donde metió la lupa, Transparencia Venezuela halló guisos en empresas del Estado (https://efectococuyo.com/la-humanidad/por-donde-metio-la-lupa-transparencia-venezuela-hallo-chanchullos-en-empresas-del-estado/)</t>
  </si>
  <si>
    <t>Microjuris
Mapt.gob.ve
https://transparencia.org.ve/wp-content/uploads/2018/11/EPE-II-Sector-Agroalimentario.pdf
https://transparencia.org.ve/project/sector-cafetalero/informe-disenado-empresas-propiedad-del-estado-cafe-3/?utm_source=rss&amp;utm_medium=rss&amp;utm_campaign=informe-disenado-empresas-propiedad-del-estado-cafe-3</t>
  </si>
  <si>
    <t>Dominica</t>
  </si>
  <si>
    <t>Empresa Grannacional Socio Productiva Venezuela y Bolivia del Alba, S.A.</t>
  </si>
  <si>
    <t>Proyectos</t>
  </si>
  <si>
    <t>Ejecución de proyectos en las áreas de polímeros, leche, maíz, y cualquier otra área y sector productivo a fin de fortalecer el plan estratégico para garantizar la más beneficiosa complementación productiva, acceso a los mercados internacionales, ampliación de empleos, capacitación y asistencia técnica. Así como, cualquier otro acto lícito que sea necesario para el cumplimiento de su objeto.</t>
  </si>
  <si>
    <t>Ejecución de proyectos</t>
  </si>
  <si>
    <t>La "EMPRESA GRAN NACIONAL SOCIO PRODUCTIVA VENEZUELA Y BOLIVIA DEL ALBA" se creó en el año 2008, mediante Decreto Nº 6.468 publicado en la  Gaceta Nº 39.048  del 30 de octubre de 2008</t>
  </si>
  <si>
    <t>Ciudad de Caracas, Distrito Capital, de la República Bolivariana de Venezuela y una agencia, dependencia o sucursal en la República de Bolivia</t>
  </si>
  <si>
    <t>Decreto Nº 6.468</t>
  </si>
  <si>
    <t>Asamblea General de Accionistas, que será el órgano supremo de dirección y estará administrada por una Junta Directiva, la cual estará integrada por 1 Presidente, y por 4 Directores, con sus respectivos suplentes designados por el ciudadano Ministro del Poder Popular para la Economía Comunal, previa aprobación del Presidente de la República Bolivariana de Venezuela.</t>
  </si>
  <si>
    <t>Bolivia</t>
  </si>
  <si>
    <t>Empresa Integral de Producción Agraria Socialista José Inacio de Abreu e Lima, S.A.</t>
  </si>
  <si>
    <t xml:space="preserve">Granos y cereales </t>
  </si>
  <si>
    <t>Producir productos agrícolas</t>
  </si>
  <si>
    <t>Soya, maní, maíz, caraotas y otros productos agropecuarios</t>
  </si>
  <si>
    <t xml:space="preserve">La Empresa Integral de Producción Agraria  José Ignacio Abreu e Lima fue creada por el gobierno nacional el 28 de febrero de 2012 con el objetivo de ser un proyecto de agricultura sustentable con base en el cultivo de soya y  otros alimentos.  En ese entonces, el proyecto lo promovió el Instituto Nacional de Desarrollo Rural INDER.   El proyecto estuvo a cargo de la empresa brasileña Odebrecht. En realidad, esta empresa venía operando desde 2011, como parte de los convenios de cooperación internacional entre Brasil y Venezuela.
Una inversión que superó los 600 millones de dólares para una producción que durante más de año y medio estuvo en cero. En sus mejores tiempos, la Empresa Integral de Producción Agraria Socialista José Ignacio de Abreu e Lima S.A. logró sembrar 14.958 hectáreas de soya, de las 35.000 hectáreas prometidas por los expresidentes Luis Inácio Lula Da Silva, de Brasil; y Hugo Chávez, de Venezuela, cuando acordaron la creación de este complejo a través de un convenio bilateral firmado en 2009. Estuvo adscrita al Ministerio del Poder Popular para las Comunas y los Movimientos Sociales, ahora adscrita al Ministerio del Poder Popular para la Agricultura Productiva y Tierra </t>
  </si>
  <si>
    <t>El Tigre, estado Anzoátegui.</t>
  </si>
  <si>
    <t xml:space="preserve">Simón Rodríguez </t>
  </si>
  <si>
    <t>Denuncian presunto desfalco en Complejo Agroindustrial Jose Ignacio Abreu e Lima (http://diarioelvistazo.com/denuncian-presunto-desfalco-en-complejo-agroindustrial-jose-ignacio-abreu-e-lima/)
La soya que nunca nos comimos (http://elestimulo.com/climax/la-soya-que-nunca-nos-comimos/)
Odebrecht y el silencio de Maduro (II) (http://www.el-nacional.com/noticias/columnista/odebrecht-silencio-maduro_226559)
Reportan pérdida de 60% en planta de sorgo en Anzoátegui (https://elestimulo.com/elinteres/reportan-perdida-de-60-del-sorgo-en-complejo-abreu-e-lima/)
Corrupción, dolo y descuido en el complejo Agroidustrial José Inácio de Abreu e Lima (https://www.aporrea.org/contraloria/a267628.html)
CORRUPCIÓN: La soya perdida del Abreu e Lima (https://www.reportero24.com/2013/10/09/corrupcion-la-soya-perdida-del-abreu-e-lima/)</t>
  </si>
  <si>
    <r>
      <rPr>
        <sz val="12"/>
        <color theme="1"/>
        <rFont val="Calibri"/>
      </rPr>
      <t xml:space="preserve">Microjuris
Mapt.gob.ve
https://transparencia.org.ve/wp-content/uploads/2018/11/EPE-II-Sector-Agroalimentario.pdf
</t>
    </r>
    <r>
      <rPr>
        <sz val="12"/>
        <color rgb="FF000000"/>
        <rFont val="Calibri"/>
      </rPr>
      <t>https://transparencia.org.ve/wp-content/uploads/2016/07/memoria-de-comunas.pdf</t>
    </r>
    <r>
      <rPr>
        <sz val="12"/>
        <color theme="1"/>
        <rFont val="Calibri"/>
      </rPr>
      <t xml:space="preserve">
</t>
    </r>
  </si>
  <si>
    <t>Empresa Integral de Producción Agraria Socialista Valle de Quíbor, S.A.</t>
  </si>
  <si>
    <t>Administrar el sistema de riego y promover la produccion agropecuaria</t>
  </si>
  <si>
    <t>Mantenimiento y operación del servicio de riego para la producción de hortalizas y productos agropecuarios</t>
  </si>
  <si>
    <t>El 28 de febrero de 2012,  la Presidencia de la Estatal mediante el decreto N° 8.818 autorizó al INDER  para la constitución de la Empresa Integral de Producción Agraria Socialista Valle de Quibor S.A.  </t>
  </si>
  <si>
    <t xml:space="preserve">Quíbor, estado Lara. </t>
  </si>
  <si>
    <t>Jiménez</t>
  </si>
  <si>
    <t>Un presidente, un vicepresidente y un director administrativo</t>
  </si>
  <si>
    <t>Bs. 10.000</t>
  </si>
  <si>
    <t>Según Resolución No. 038/2024 del 20 de septiembre de 2024 publicada en la Gaceta Oficial No.  42.983 del  11 de octubre de 2024,  se designa al ciudadano Douglas Enrique Hernández Barrios, como Presidente de la Empresa Integral de Producción Agraria Socialista Valle de Quíbor, S.A., y a su vez Presidente de su Junta Directiva, adscrita al Instituto Nacional de Desarrollo Rural (INDER), del Ministerio del Poder Popular para la Agricultura Productiva y Tierras</t>
  </si>
  <si>
    <t>Militar del Ejército Douglas Enrique Hernández Barrios, fue Director ejecutivo en la Contraloría General de la Fuerza Armada Nacional Bolivariana (Congefanb) Y Director de Personal Militar  del Ministerio del Poder Popular para la Defensa</t>
  </si>
  <si>
    <t>Ministerio del Poder Popular para la Agricultura Productiva y Tierras. 
INDER</t>
  </si>
  <si>
    <t>Mapt.gob.ve
Microjuris
http://prensainder.blogspot.com/2020/04/labores-de-mantenimiento-en-cultivos-de.html
https://transparencia.org.ve/wp-content/uploads/2018/11/EPE-II-Sector-Agroalimentario.pdf
Entes adscritos al Ministerio del Poder Popular para la Agricultura y Tierras (CAPITULO-V-Memoria-Cta2013-Tomo-I) PROVEA</t>
  </si>
  <si>
    <t>Recuperar, reciclar y procesar desechos tanto líquidos como sólidos en todo el estado Lara, contamos con la coordinación de Instuticiones Educativas, Comunidades Organizadas, Entes Gubernamentales y Empresas privadas para disminuir la contaminación en el estado Lara. 
Visión
 Ser una empresa autosustentable líder de alta referencia regional, nacional e internacional en el manejo y procesamiento de desechos sólidos y líquidos, auspiciando la reducción del calentamiento global y contaminación del ambiente, promoviendo un desarrollo socioeconómico y productivo que posibilite a la adquisición de bienes y servicios en pro del colectivo.</t>
  </si>
  <si>
    <t>Empresa  para el reciclaje de plástico y recolección de desechos sólidos</t>
  </si>
  <si>
    <t>Carrera 19 esquina calle 23 Edificio sede Gobernación del Estado Lara, Piso 08 3001 Barquisimeto, Estado Lara, Venezuela</t>
  </si>
  <si>
    <t>https://recilara.com/</t>
  </si>
  <si>
    <t>Empresa Mantenimiento, Aseo y Ornato de Trujillo, S.A. (EMAO, S.A)</t>
  </si>
  <si>
    <t xml:space="preserve">Empresa para la gestión y recolección de residuos sólidos  </t>
  </si>
  <si>
    <t>Calle 20 # 20-08, Valera</t>
  </si>
  <si>
    <t>https://noticias.trujilloendigital.com/informacion/emao-recolectado-118-toneladas-desechos-vegetales-60-solidosamp/</t>
  </si>
  <si>
    <t>Empresa Militar de Transporte de la Fuerza Armada Nacional Bolivariana, S.A. (EMILTRA)</t>
  </si>
  <si>
    <t>Transporte aéreo, acuático y terrestre</t>
  </si>
  <si>
    <t>Prestación del servicio de transporte de carga multimodal, por vía terrestre, aérea y acuática dentro y fuera del territorio de la República Bolivariana de Venezuela, en forma permanente, continua y eficaz, mediante la regulación de las actividades y planes de operación, mantenimiento, con tecnología, equipos, componentes y flotas necesarias</t>
  </si>
  <si>
    <t>Transporte de carga multimodalo para  operaciones de trasbordo de materiales y mercancías (incluyendo contenedores, palets o artículos similares utilizados para consolidación de cargas)</t>
  </si>
  <si>
    <t>El 20 de agosto de 2013  en  g aceta Nº 40.232 , mediante el decreto N° 317, se autoriza la creación de una Empresa del Estado, bajo la forma de Sociedad Anónima que se denominará «Empresa Militar de Transporte de la Fuerza Armada Nacional Bolivariana, S.A. (EMILTRA S.A.)», adscrita al Ministerio del Poder Popular para la Defensa.
Es una organización de transporte multimodal (terrestre, aéreo o marítimo) nacional o internacional de cualquier clase de mercancías; esto incluye, alimentos, insumos, equipos, materiales y maquinarias, servicios de mudanza, etc. Los bienes expedidos al público a través de la red de distribución de alimentos en manos del Estado son movilizados por esta empresa. Igualmente transporta bienes producidos por industrias estatales y equipos y materiales en general manejados por organismos gubernamentales, amén de que opera como transporte de valores al resguardo de bancos de capital estatal y privado.
En gaceta 42.221 de fecha 27/09/2021, se crea la Comisión de Contrataciones de carácter permanente perteneciente a la Empresa Militar de Transporte de la Fuerza Armada Nacional Bolivariana, S.A.</t>
  </si>
  <si>
    <t>Empresa operativa. Participó en Expotencia Venezuela 2018</t>
  </si>
  <si>
    <t>Av. Francisco de Miranda, Torre La Primera, piso 3, oficinas A, D, E, F, G , Campo Alegre, Caracas</t>
  </si>
  <si>
    <t>Bs. 139628700</t>
  </si>
  <si>
    <t xml:space="preserve">Registro Mercantil Segundo de la Circunscripción Judicial del Distrito Capital y Estado Miranda, el 20/09/2013, bajo el N° 91, Tomo 88-A-SD. </t>
  </si>
  <si>
    <t>Microjuris
https://elcooperante.com/jacinto-cabello-el-incondicional-de-diosdado-que-preside-empresa-de-transporte-militar/
http://www.mindefensa.gob.ve/mindefensa/2020/03/12/alm-erika-virguez-continuamos-venciendo-las-adversidades-del-bloqueo-economico/
La Fuerza Armada venezolana tiene luz propia en la corrupción (https://transparencia.org.ve/wp-content/uploads/2018/06/La-Fuerza-Armada-Venezolana-tiene-luz-propia-en-la-corrupci%C3%B3n.pdf)
https://transparencia.org.ve/wp-content/uploads/2020/10/Los-militares-y-su-rol-en-las-Empresas-Propiedad-del-Estado.pdf
https://transparencia.org.ve/wp-content/uploads/2020/07/III-PODER-MILITAR-CRIMEN-Y-CORRUPCIOON.pdf
http://www.controlciudadano.org/web/wp-content/uploads/Red-de-Empresas-Militares-en-Venezuela.pdf
VENDATA</t>
  </si>
  <si>
    <t>Empresa Militar para el Aprovechamiento Sustentable de Productos Forestales y Recursos Naturales, S.A. (EMASPROFORN)</t>
  </si>
  <si>
    <t>Desarrollo de las actividades primarias sustentables y endógenas del sector forestal, el aprovechamiento de recursos forestales y la actividad de transformación industrial de recursos naturales maderables en productos terminados, su incorporación a las necesidades de materia prima de las empresas del sector público nacional y de los programas de vivienda del Ejecutivo Nacional, así como su comercialización en el mercado nacional e internacional, para garantizar la satisfacción de la demanda interna y diversificar la oferta exportable de este rubro.</t>
  </si>
  <si>
    <t>Actividades primarias sustentables y endógenas del sector forestal, mediante el aprovechamiento de recursos forestales y la transformación industrial de recursos naturales maderables en productos terminados</t>
  </si>
  <si>
    <t>Mediante la creación de la Zona Económica Especial Militar de Desarrollo Forestal (Zeemdef),  EMASPROFORN tiene  la exclusividad de la explotación de productos forestales en la Altiplanicie de Nuria, ubicada entre los municipios Sifontes del estado Bolívar y Antonio Díaz del estado Delta Amacuro, la cual comprende un lote aproximado de 172.000 hectáreas, con 42 tipos de especies comerciales.</t>
  </si>
  <si>
    <t>Altiplanicie de Nuria, ubicada entre los municipios Sifontes del estado Bolívar y Antonio Díaz del estado Delta Amacuro, la cual comprende un lote aproximado de 172.000 hectáreas, con 42 tipos de especies comerciales.</t>
  </si>
  <si>
    <t xml:space="preserve"> Sifontes 
Antonio Díaz </t>
  </si>
  <si>
    <t>El Ministo del Poder Popular para la Defensa ejercerá el control accionario y representación de las acciones. La Asamblea de Acionistas es el órgano supremo de la sociedad y sus decisiones son obligatorias. La Dirección y administración de la Empresa estará a cargo de una Junta Directiva</t>
  </si>
  <si>
    <t>Capital social: Bs. 2.000.000.000,00  suscrito y pagado en un 100% por la República Bolivariana de Venezuela, por órgano del Ministerio del Poder Popular para la Defensa como unico accionista.</t>
  </si>
  <si>
    <t>Venezuela: ONG expresión preocupación por la creación de la Zona Económica Especial Militar de Desarrollo Forestal, que pondría en riesgo a los pueblos indígenas (https://www.business-humanrights.org/en/latest-news/venezuela-ong-expresa-preocupaci%C3%B3n-por-la-creaci%C3%B3n-de-la-zona-econ%C3%B3mica-especial-militar-de-desarrollo-forestal/)</t>
  </si>
  <si>
    <r>
      <rPr>
        <sz val="12"/>
        <color theme="1"/>
        <rFont val="Calibri"/>
      </rPr>
      <t xml:space="preserve">http://www.emasproforn.com/index.html
https://www.amazoniasocioambiental.org/en/radar/regimen-de-maduro-crea-compania-y-zona-militar-de-desarrollo-forestal-en-area-entre-bolivar-y-delta-amacuro/
La Fuerza Armada venezolana tiene luz propia en la corrupción (https://transparencia.org.ve/wp-content/uploads/2018/06/La-Fuerza-Armada-Venezolana-tiene-luz-propia-en-la-corrupci%C3%B3n.pdf)
https://transparencia.org.ve/wp-content/uploads/2020/10/Los-militares-y-su-rol-en-las-Empresas-Propiedad-del-Estado.pdf
https://transparencia.org.ve/wp-content/uploads/2020/07/III-PODER-MILITAR-CRIMEN-Y-CORRUPCIOON.pdf
</t>
    </r>
    <r>
      <rPr>
        <sz val="12"/>
        <color rgb="FF000000"/>
        <rFont val="Calibri"/>
      </rPr>
      <t>http://www.controlciudadano.org/web/wp-content/uploads/Red-de-Empresas-Militares-en-Venezuela.pdf</t>
    </r>
  </si>
  <si>
    <t>Empresa Minera del estado Trujillo (EMDUTRUCA)</t>
  </si>
  <si>
    <t>Empresa encargada de la explotación, la producción y la comercialización de todos los minerales metálicos</t>
  </si>
  <si>
    <t>Av. 9 Edificio Greven piso 2, Valera estado Trujillo</t>
  </si>
  <si>
    <t>Denuncias de corrupción vinculadas con EMDUTRUCA, durante el gobierno de Hugo Cabezas. Estos actos fueron documentados en informe entregado en el CLET. plus24noticias. (https://twitter.com/plus24noticias/status/372135223913230336)</t>
  </si>
  <si>
    <t xml:space="preserve">
2821 Decreto N° 2596 (trujillo.sytes.net › 2821_decreto_n0_2596_ejes_minero)
https://twitter.com/emdutruca?lang=es</t>
  </si>
  <si>
    <t>Empresa Mixta Baripetrol S.A.</t>
  </si>
  <si>
    <t xml:space="preserve">Exploración y explotación de yacimientos de hidrocarburos,  recolección, transporte y almacenamiento. </t>
  </si>
  <si>
    <t>Baripetrol es una empresa mixta constituida en 2006 por la petrolera argentina Tecpetrol (17,5%) en asociación con la petrolera estatal venezolana PDVSA (60%); la petrolera anglofrancesa Perenco (17,5%) y otra empresa petrolera internacional para la exploración y explotación del área Colón en la costa occidental del Lago de Maracaibo, Venezuela. El área produce 6.400b/d de petróleo y tiene aproximadamente 400 pozos en producción. 
En el año 2020 se propuso una nueva estrategia de negocios con las empresas mixtas: conservar acciones, vender acciones hasta el 50,1%, Fusionar/Renegociar/Portafolio y pasar al licencia.</t>
  </si>
  <si>
    <t>La junta directiva está compuesta por 5 miembros, uno de los cuales será su Presidente. Los accionistas Clase A, tendrán el derecho exclusivo de nombrar a 3 miembros  incluyendo a su Presidente, dos directores y a sus suplentes.Los accionistas Clase B tendrán el derecho exclusivo de nombrar, a 2 miembros titulares de la Junta Directiva, y a sus suplentes.</t>
  </si>
  <si>
    <t>El capital social de la Compañía será de mil Millones de Bolívares (Bs. 1.000.000.000), el cual estará dividido en cien mil (100.000) acciones comunes, con un valor nominal de diez mil Bolívares (Bs. 10.000) cada una.</t>
  </si>
  <si>
    <t>Inscrita por ante el Registro Mercantil Segundo de la Circunscripción Judicial del Distrito Federal y del Estado Miranda, en fecha 16 de Noviembre de 1978, bajo el No. 26, Tomo 127-A Segundo y domiciliada en la Ciudad de Caracas, Distrito Capital y Estado Miranda</t>
  </si>
  <si>
    <t>Ministerio del Poder Popular de Petróleo
PDVSA
CVP</t>
  </si>
  <si>
    <t>Irregularidades en el manejo y balance de pozos ocasiona pérdidas millonarias en la División Costa Occidental del Lago de PDVSA (https://elplaneta.com/news/2020/feb/16/irregularidades-en-el-manejo-y-balance-de-pozos-oc/)
Auditoría determinó irregularidades y pérdidas millonarias en las estaciones de flujo de PDVSA en la Costa Occidental del Lago (https://www.venezuelapolitica.info/auditoria-determino-irregularidades-y/)</t>
  </si>
  <si>
    <t>Microjuris
pdvsa.com 
https://www.bnamericas.com/es/perfil-empresa/baripetrol-sa
https://vlexvenezuela.com/vid/matheus-baripetrol-filial-petr-leo-304124542
https://transparencia.org.ve/wp-content/uploads/2018/11/EPE-II-Sector-Hidrocarburos.pdf</t>
  </si>
  <si>
    <t>Empresa Mixta Bolivariana CANCORFANB, S.A.</t>
  </si>
  <si>
    <t>Construcción y canteras</t>
  </si>
  <si>
    <t xml:space="preserve">Ejecución de actividades inherentes o propias para las construcciones en general; la explotación de canteras y venta de los productos primarios y sus derivados, tanto en el país, como en el exterior y todas aquellas actividades relacionadas con su objeto, podrá realizar convenios y/o alianzas estratégicas con empresas nacionales y/o extranjeras, obtener divisas de la banca nacional e internacional pública y/o privada, manufacturar, comprar, vender; y negociar con cualquier otro producto o bien relacionado con las actividades aludidas.
</t>
  </si>
  <si>
    <t>Construcción  y explotación de canteras</t>
  </si>
  <si>
    <t>El presidente de la República Bolivariana de Venezuela, Nicolás Maduro, autorizó la creación de la empresa mixta bolivariana Cancorfanb, S.A.  El Decreto Presidencial N° 900, publicado en la Gaceta Oficial 40.389 del 8 de abril del 2014, establece que la empresa estará adscrita al Ministerio del Poder Popular para la Defensa, y “tendrá por objeto social la ejecución de todas aquellas actividades inherentes o propias para las construcciones en general; así como la explotación de canteras y venta de los productos primarios y sus derivados, tanto en el país como en el exterior”.
Es una empresa mixta bolivariana para el desarrollo de todo tipo de edificaciones, incluyendo las destinadas al área de salud, instalaciones eléctricas y sistemas de aguas servidas. El capital social es compartido entre MinDefensa a través de la empresa Constructora de la Fuerza Armada Nacional Bolivariana (Construfanb) con 51% y el 49% restante por la Cantera Cordon C.A. (Cancorca), empresa familiar constituida en 1996.
Cancorfanb orientará su actividad al logro de los fines y objetivos del Estado, deberá seguir los lineamientos y las políticas que dicte el Ejecutivo Nacional.
El capital social es compartido entre MinDefensa a través de la empresa Constructora de la Fuerza Armada Nacional Bolivariana (Construfanb) con 51% y el 49% restante por la Cantera Cordon C.A. (Cancorca), empresa familiar constituida en 1996.</t>
  </si>
  <si>
    <t>Empresa operativa.</t>
  </si>
  <si>
    <r>
      <rPr>
        <b/>
        <sz val="12"/>
        <color rgb="FF000000"/>
        <rFont val="Calibri"/>
      </rPr>
      <t xml:space="preserve">Presidente: </t>
    </r>
    <r>
      <rPr>
        <sz val="12"/>
        <color rgb="FF000000"/>
        <rFont val="Calibri"/>
      </rPr>
      <t xml:space="preserve">Capitán de Navío Ronald Rafael Galindo Ortega, como Presidente 
de la Empresa Mixta Bolivariana CANCORFANB, S.A., según Resolución No.052093 del  31 de julio de 2023, publicada en la Gaceta Oficial No. 42.683
</t>
    </r>
    <r>
      <rPr>
        <b/>
        <sz val="12"/>
        <color rgb="FF000000"/>
        <rFont val="Calibri"/>
      </rPr>
      <t xml:space="preserve">
</t>
    </r>
    <r>
      <rPr>
        <sz val="12"/>
        <color rgb="FF000000"/>
        <rFont val="Calibri"/>
      </rPr>
      <t xml:space="preserve"> En la Gaceta Oficial No. 42.746 se  anuncia una  Resolución mediante la cual se nombra la Junta Directiva de la Empresa Mixta Bolivariana CANCORFANB, S.A., del Despacho del Viceministro de Planificación y Desarrollo para la Defensa pero no se tienre acceso al contenido de la Gaceta Oficial citada.
Mediante Resolución No. 057010 del 1 de octubre de 2024 publicada en la Gaceta Oficial No. 43.054 del 24 de enero de 2025, se designa al ciudadano General de Brigada Neptalí de Jesús Acosta Prieto, como Presidente de la Empresa Mixta Bolivariana CANCORFANB, S.A., del Despacho del Viceministro de Planificación y Desarrollo para la Defensa.
Según Resolución No. 058878 del 11 de marzo de 2025 del Ministerio del Poder Popular para la Defensa y publicada en la Gaceta Oficial No. 43.088 del 17 de marzo de 2025, se nombra como Miembros de la Junta Directiva de la Empresa Compañía Anónima Venezolana de Industrias Militares (CAVIM), del Despacho del Viceministro de Planiicación y Desarrollo para la Defensa, integrada por los siguientes  profesionales militares: 
</t>
    </r>
    <r>
      <rPr>
        <b/>
        <sz val="12"/>
        <color rgb="FF000000"/>
        <rFont val="Calibri"/>
      </rPr>
      <t>Presidente</t>
    </r>
    <r>
      <rPr>
        <sz val="12"/>
        <color rgb="FF000000"/>
        <rFont val="Calibri"/>
      </rPr>
      <t xml:space="preserve">: Mayor General Henry David Rodríguez Martínez
</t>
    </r>
    <r>
      <rPr>
        <b/>
        <sz val="12"/>
        <color rgb="FF000000"/>
        <rFont val="Calibri"/>
      </rPr>
      <t>Directores principales</t>
    </r>
    <r>
      <rPr>
        <sz val="12"/>
        <color rgb="FF000000"/>
        <rFont val="Calibri"/>
      </rPr>
      <t xml:space="preserve">: General de División José Darío Monsalve Maldonado, Vicealmirante Obelio Barrera Corrales, General de Brigada Neptalí De Jesús Acosta Prieto
</t>
    </r>
    <r>
      <rPr>
        <b/>
        <sz val="12"/>
        <color rgb="FF000000"/>
        <rFont val="Calibri"/>
      </rPr>
      <t>Directores suplentes</t>
    </r>
    <r>
      <rPr>
        <sz val="12"/>
        <color rgb="FF000000"/>
        <rFont val="Calibri"/>
      </rPr>
      <t>:General de División Euclides Ramón Valecillos Montilla, Coronel Josman Aníbal Méndez Castillo, Coronel Leonel Simón Monsalve Morales</t>
    </r>
  </si>
  <si>
    <t>Constructora de la Fuerza Armada Nacional Bolivariana (Construfanb) con 51% y el 49% restante por la Cantera Cordon C.A. (Cancorca)</t>
  </si>
  <si>
    <t>Negocios potables con la “revolución” (http://runrun.es/uncategorized/195222/negocios-potables-con-la-revolucion.html)
La expansión del dominio militar (http://www.el-nacional.com/noticias/politica/expansion-del-dominio-militar_220617)
La Fuerza Armada Venezolana Tiene luz propia en la corrupción (https://transparencia.org.ve/wp-content/uploads/2018/01/Informe-Corrupcio%CC%81n-2017-TV-Fuerzas-Armadas.pdf)
Pretorianismo en Venezuela (https://www.viceversa-mag.com/pretorianismo-en-venezuela/)
Maduro trata de convertir a los militares en poderosos empresarios para calmar el descontento en los cuarteles (https://www.elnuevoherald.com/noticias/mundo/america-latina/venezuela-es/article209042459.html)</t>
  </si>
  <si>
    <t>Microjuris
http://www.controlciudadano.org/web/wp-content/uploads/Red-de-Empresas-Militares-en-Venezuela.pdf
La Fuerza Armada venezolana tiene luz propia en la corrupción (https://transparencia.org.ve/wp-content/uploads/2018/06/La-Fuerza-Armada-Venezolana-tiene-luz-propia-en-la-corrupci%C3%B3n.pdf)
https://transparencia.org.ve/wp-content/uploads/2020/10/Los-militares-y-su-rol-en-las-Empresas-Propiedad-del-Estado.pdf
https://transparencia.org.ve/wp-content/uploads/2020/07/III-PODER-MILITAR-CRIMEN-Y-CORRUPCIOON.pdf
http://redav.com.ve/wp-content/uploads/2021/01/La-destruccion-constitucional-de-la-ins-tituci%C3%B3n-militar-Cecilia-Sosa-G%C3%B3mez.pdf
https://transparencia.org.ve/project/epe-ii-estudio-sector-mineria/
https://transparencia.org.ve/wp-content/uploads/2016/07/Memoria-Defensa-1.pdf
Imprenta Nacional</t>
  </si>
  <si>
    <t>Empresa Mixta Boquerón S.A.</t>
  </si>
  <si>
    <t xml:space="preserve"> La Compañía tiene como objeto la realización de las actividades de exploración en busca de yacimientos de hidrocarburos, extracción de ellos en su estado natural, recolección, transporte y almacenamiento iniciales</t>
  </si>
  <si>
    <t>La Corporación Venezolana del Petróleo (CVP), filial de Petróleos de Venezuela S.A. (PDVSA), y la compañía British Petroleum (BP), constituyeron las empresas mixtas Boquerón y Petroperijá para la explotación de petróleo en suelo venezolano, en agosto de 2006. En Boquerón S.A., la  Corporación Venezolana del Petróleo (CVP) poseía el 60% de las aciones, BP Venezuela Holding Limited el 26,66%; y PEI Venezuela GMBH el 13,33%.
Actualmente la empresa rusa Rosneft es el socio en la operación de Boquerón , S.A., con 26,7%, adquiridas a BP Venezuela Holding Limited en el año 2011.
En el año 2017, según la Agencia estatal de noticias AVN, los acuerdos suscritos este sábado están relacionados "con el bono de pago entre Rosneft y PDVSA, que son socias en cinco empresas mixtas: Petromonagas, S.A., Petromiranda, .S.A, Boquerón, S.A., Petroperijá S.A., y Petrovictoria".
En el año 2020 se propuso una nueva estrategia de negocios con las empresas mixtas: conservar acciones, vender acciones hasta el 50,1%, Fusionar/Renegociar/Portafolio y pasar al licencia.</t>
  </si>
  <si>
    <t xml:space="preserve"> La dirección y administración de la Compañía estará a cargo de una Junta Directiva compuesta por cinco (5) miembros, uno de los cuales será su Presidente. Los accionistas, Clase A, tomando la decisión en nombre de su Clase en la correspondiente Asamblea de Accionistas, tendrán el derecho exclusivo de nombrar a tres (3) miembros titulares de la Junta Directiva, incluyendo a su Presidente, y a sus respectivos suplentes, los accionistas Clase B, tomando la decisión en nombre de su Clase en la correspondiente Asamblea de Accionistas, tendrán el derecho exclusivo de nombrar, mediante el voto de la mayoría simple de las acciones Clase B, a dos (2) miembros titulares de la Junta Directiva, y a sus respectivos, suplentes.</t>
  </si>
  <si>
    <t xml:space="preserve"> Capital. El capital social de la Compañía será de mil millones de bolívares (Bs. 1.000.000.000), el cual estará dividido en cien mil (100,000) acciones comunes con un valor nominal de diez mil Bolívares (Bs. 10.000) cada una.</t>
  </si>
  <si>
    <t>Altos costos de producción y marcada baja en la producción petrolera presentó la Empresa Mixta Boquerón (https://www.venezuelapolitica.info/las-revelaciones-del-auditor-altos/?)
AN investigará venta ilegal de acciones de empresas mixtas venezolanas de Rosneft a firma rusa (https://www.elnacional.com/venezuela/an-investigara-venta-ilegal-de-acciones-de-empresas-mixtas-venezolanas-de-rosneft-a-una-empresa-rusa/)
Rosneft reportó pérdidas en empresas mixtas con PDVSA y anunció que se va de Venezuela (http://www.petroguia.com/pet/noticias/petr%C3%B3leo/rosneft-report%C3%B3-p%C3%A9rdidas-en-empresas-mixtas-con-pdvsa-y-anunci%C3%B3-que-se-va-de)</t>
  </si>
  <si>
    <t>Microjuris
www.rosneft.com/press/releases/item/183127/&amp;prev=search
https://transparencia.org.ve/wp-content/uploads/2017/04/4-Informe-empresas-estatales-del-sector-petr%C3%B3leo-editado-26abril.pdf
https://transparencia.org.ve/wp-content/uploads/2018/11/EPE-II-Sector-Hidrocarburos.pdf
Pdvsa.com    
http://petroleumag.com/wp-content/uploads/2020/04/W20-428-PDVSA-reestructuracion-11.pdf</t>
  </si>
  <si>
    <t>Rusia</t>
  </si>
  <si>
    <t>Empresa Mixta Caminos de Oriente S. A.</t>
  </si>
  <si>
    <t xml:space="preserve">Peajes </t>
  </si>
  <si>
    <t>Empresa mixta encargada de administrar los Peajes de Mesones, Los Potocos y San Juan de Unare, en el Estado Anzoátegui.</t>
  </si>
  <si>
    <t>https://twitter.com/emcdosa?lang=es</t>
  </si>
  <si>
    <t>Empresa Mixta Comercializadora de Productos Bielorrusa Venezolana, S.A. (VENBELCOM)</t>
  </si>
  <si>
    <t>Importación, exportación  y comercialización de productos</t>
  </si>
  <si>
    <t>VENBELCOM, tendría por objeto ejecutar todas las operaciones de comercio exterior relacionadas con la importación, exportación, representación, intercambio, distribución, comercialización de productos: alimenticios y de bebidas, incluyendo alcohólicas, de materias primas, insumos, bienes intermedios, bienes terminados, textiles, de talabarterías y el calzado, productos forestales, madereros y de papel, tractores, maquinarias y equipos para el establecimiento de plantaciones y aprovechamiento de la madera, elaboración de productos químicos para la preservación de la madera, insumos y materias primas para la industria alimenticia y la agricultura, así como otras que se le definan en interés de la población y la economía, a fin de apoyar y favorecer el proceso productivo de las pequeñas y medianas empresas, cooperativas y demás formas asociativas para la producción. También podrá realizar prestaciones de servicios de garantías y post-garantías de reparaciones de las maquinarias y de confecciones textiles, cuero o de madera.</t>
  </si>
  <si>
    <t>Comercialización de alimentos, bebidas (incluyendo las alcohólicas), bienes intermedios y terminados, textiles, talabartería, tractores y maquinarias, entre otros.</t>
  </si>
  <si>
    <t>El 4 de noviembre de 2010,  el gobierno de Hugo Chávez creó,  mediante el decreto 7.790, en Gaceta Oficial No. 39.545  la “Empresa Mixta Comercializadora de Productos Bielorrusa Venezolana (Venbelcom) S.A.”. La conformación de la Empresa mixta Venbelcom S.A. es producto de los acuerdos suscritos entre la Estatal Bolivariana de Venezuela y la Estatal de Belarús en marzo 2010.   Por el gobierno de Venezuela, suscribió las acciones  la empresa Suministros Venezolanos Industriales (Suvinca) C.A. Estuvo adscrita al Ministerio del Poder Popular para el Comercio y la Industria.  
En la providencia Nº 001, del 21 de julio de 2016,  se realizaron designaciones  como Miembros Principales y Suplentes de la Comisión de Contrataciones Permanente de la empresa Mixta Comercializadora de Productos Bielorrusa Venezolana (VENBELCOM), S.A.
Estuvo adscrita al Ministerio del Poder Popular para Industrias Básicas, Estratégicas y Socialista.
En el Decreto extraordinario N° 6.382 del 15 de junio de 2018 se modifica la denominación del Ministerio del Poder Popular para Industrias Básicas, Estratégicas y Socialistas, por la de Ministerio del Poder Popular de Industrias y Producción Nacional, esta empresa aparece adscrita al Ministerio del Poder Popular de Industrias y Producción Nacional .Esta empresa aparece adscrita a dicho ministerio en el Decreto  N° 6.382.
En la Gaceta Oficial Nª 42.263 se modificó la adscrición de la empresa del Ministerio del Poder Popular de Industrias y Producción Nacional, al Ministerio del Poder Popular de Economía, Finanzas y Comercio Exterior.</t>
  </si>
  <si>
    <t>Empresa operativa. El 21 de noviembre de 2017, con el propósito de unir esfuerzos institucionales y estrechar lazos de solidaridad; representantes de la Empresa Mixta Comercializadora de Productos Bielorrusa Venezolana S.A (Venbelcom) y Suministros Venezolanos Industriales C.A (Suvinca), sostuvieron un encuentro de trabajo el pasado lunes 21 de noviembre. En esta reunión participó el presidente de Suvinca, Cnel. Wilson David Herrera Bermúdez, quien recibió a Alexey Bobylev, vicepresidente de Venbelcom y Vital Bandaryk, director general de BZS y Bank Resh</t>
  </si>
  <si>
    <t>Presidente: Cnel. Wilson Herrera</t>
  </si>
  <si>
    <t xml:space="preserve">El Cnel. Wilson David Herrera Bermúdez es también presidente de Suministros Venezolanos Industriales CA (SUVINCA ) </t>
  </si>
  <si>
    <t>Venbelcom S.A. se creó con un capital social de 260 mil bolívares: Suministros Venezolanos Industriales, C.A. Suvinca suscribió 510 acciones, el 51% y las empresas bielorrusas Asociación Estatal Mercantil y Producción Belresursy y Sociedad Anónima Cerrada Trustbank, el 49% restante.</t>
  </si>
  <si>
    <t>Inscrita en el Registro Mercantil Séptimo del Distrito Capital y Estado Miranda, en fecha 19-11-2010, bajo el N° 9, Tomo 131-A, Mercantil VII</t>
  </si>
  <si>
    <t>El mercader bieloruso (https://armando.info/Reportajes/Details/58)
Transparencia Venezuela | 10 años de La Gran Misión Vivienda Venezuela: Los oscuros cimientos de una promesa (https://humvenezuela.com/transparencia-venezuela-10-anos-de-la-gran-mision-vivienda-venezuela-los-oscuros-cimientos-de-una-promesa/)</t>
  </si>
  <si>
    <r>
      <rPr>
        <sz val="12"/>
        <color theme="1"/>
        <rFont val="Calibri"/>
      </rPr>
      <t xml:space="preserve">Microjuris
http://venbelcom.com.ve/
https://transparencia.org.ve/wp-content/uploads/2016/07/industria-y-comercio-Memoria-2015.pdf
http://venbelcom.com.ve/tag/presidente/
https://www.instagram.com/p/Bcp3MFwnR2F/?hl=en
La Fuerza Armada venezolana tiene luz propia en la corrupción (https://transparencia.org.ve/wp-content/uploads/2018/06/La-Fuerza-Armada-Venezolana-tiene-luz-propia-en-la-corrupci%C3%B3n.pdf)
https://transparencia.org.ve/wp-content/uploads/2020/10/Los-militares-y-su-rol-en-las-Empresas-Propiedad-del-Estado.pdf
</t>
    </r>
    <r>
      <rPr>
        <sz val="12"/>
        <color rgb="FF000000"/>
        <rFont val="Calibri"/>
      </rPr>
      <t>https://transparencia.org.ve/wp-content/uploads/2020/07/III-PODER-MILITAR-CRIMEN-Y-CORRUPCIOON.pdf</t>
    </r>
    <r>
      <rPr>
        <sz val="12"/>
        <color theme="1"/>
        <rFont val="Calibri"/>
      </rPr>
      <t xml:space="preserve">
https://vlexvenezuela.com/vid/rgenis-comercializadora-bielorrusa-venbelcom-430113674
http://www.ine.gov.ve/index.php?option=com_content&amp;view=article&amp;id=172%3Apoder-ejecutivo-ministerio-del-poder-popular-para-el-comercio&amp;catid=142%3Apoder-ejecutivo&amp;Itemid=2</t>
    </r>
  </si>
  <si>
    <t>Bielorrusia</t>
  </si>
  <si>
    <t>Empresa Mixta Ecopolímeros de Venezuela, S.A.</t>
  </si>
  <si>
    <t xml:space="preserve">Fomentar, producir, transformar, industrializar, exportar y comercializar componentes bioplásticos, biopolímeros, biocompuestos base de alimentos balanceados, para la obtención de ácido láctico y ácido poliláctico y otros componentes </t>
  </si>
  <si>
    <t>Polímeros biodegradables</t>
  </si>
  <si>
    <t>Se firmó un acuedo con Rusia el 4/2/2010, para constituir una empresa mixta para el cultivo tecnificado de la yuca, su procesamiento para la obtención de acido láctico y ácido poliláctico como componentes de los bioplásticos: (Empresa mixta Ecopolímeros de Venezuela).
La Corporación Venezolana de Alimentos aportará 18.300.000 dólares en efectivo, la empresa rusa Polycomplex contribuirá con patentes y tecnología valoradas en 38.000.000 dólares y el Banco ruso-venezolano Evrofinance Mosnarbank otorgará 280.000.000 dólares para las nuevas plantas.
Entre los proyectos del FONDEN se encuentra: Inicio de Operaciones de la empresa mixta Ruso - Venezolana para la producción de polímeros Biodegradables Ecopolímeros de Venezuela. S.A. por un valor de US$ 18.300.000</t>
  </si>
  <si>
    <t>Edificio CVAL, Avenida Libertador, entre calles 38 y 39 de la ciudad de Barquisimeto, Parroquia Unión del Estado Lara</t>
  </si>
  <si>
    <t>Barquisimeto</t>
  </si>
  <si>
    <t xml:space="preserve">Presidente
Vicepresidente
3 Directores Principales
Directores Suplentes </t>
  </si>
  <si>
    <t>Bs. 200.000,00, representado en 200 acciones nominativas, de un valor nominal de Bs. 1.000,00 cada una</t>
  </si>
  <si>
    <r>
      <rPr>
        <b/>
        <sz val="12"/>
        <color theme="1"/>
        <rFont val="Calibri"/>
      </rPr>
      <t>Presidente</t>
    </r>
    <r>
      <rPr>
        <sz val="12"/>
        <color theme="1"/>
        <rFont val="Calibri"/>
      </rPr>
      <t xml:space="preserve"> según Providencia Administrativa N° 023 de fecha 14/10/2013 de Gaceta Oficial N° 40.295 de fecha 15/11/2013: Peter Jhoan Angola Bolívar
</t>
    </r>
    <r>
      <rPr>
        <b/>
        <sz val="12"/>
        <color theme="1"/>
        <rFont val="Calibri"/>
      </rPr>
      <t>Director Principal</t>
    </r>
    <r>
      <rPr>
        <sz val="12"/>
        <color theme="1"/>
        <rFont val="Calibri"/>
      </rPr>
      <t xml:space="preserve"> según Providencia Administrativa N° 023 de fecha 14/10/2013 de Gaceta Oficial N° 40.295 de fecha 15/11/2013: Juan German Suárez y César Augusto Oramas Díaz 
</t>
    </r>
    <r>
      <rPr>
        <b/>
        <sz val="12"/>
        <color theme="1"/>
        <rFont val="Calibri"/>
      </rPr>
      <t xml:space="preserve">Diector Suplente </t>
    </r>
    <r>
      <rPr>
        <sz val="12"/>
        <color theme="1"/>
        <rFont val="Calibri"/>
      </rPr>
      <t>según Providencia Administrativa N° 023 de fecha 14/10/2013 de Gaceta Oficial N° 40.295 de fecha 15/11/2013: Manuel Antonio González y Nair Alexandra Ospina García</t>
    </r>
  </si>
  <si>
    <t>51% CORPORACIÓN VENEZOLANA DE ALIMENTOS (CVAL, S.A.)
49% POLYCOMPLEX, S.R.L.</t>
  </si>
  <si>
    <t xml:space="preserve">Registro Mercantil Primero de la Circúnsqipción Judicial del estado Lara, en fecha 3 de abril de 2013, bajo el Nº a; Tomo -21-A RMI </t>
  </si>
  <si>
    <t>Ministerio del Poder Popular para la Agricultura y Tierras
CORPORACIÓN VENEZOLANA DE ALIMENTOS, S.A. (CVAL)</t>
  </si>
  <si>
    <t>Empresa Mixta Ecosocialista Siembra Minera, S.A.</t>
  </si>
  <si>
    <t xml:space="preserve">Ejecutar las actividades de exploración y explotación de minas y yacimientos de oro, cobre, plata,  incluyendo su aprovechamiento, en un área geográfica de 18.951 ha. (Resolución No. 30  del MPPDME en G.O. No. 41.022  del 02-11-2016) de la jurisdicción del Municipio Sifontes, Estado Bolívar, correspondiente al Proyecto Las Brisas/Las Cristinas. 
</t>
  </si>
  <si>
    <t>Exploración y explotación de minas y yacimientos de oro, cobre, plata,  incluyendo su aprovechamiento</t>
  </si>
  <si>
    <t>Empresa Mixta Ecosocialista Siembra Minera, S.A. (Mindeminec) es una empresa mixta controlada por el Gobierno de la República Bolivariana de Venezuela a través de la estatal Corporación Venezolana de Minería, S.A. (55%) y GR Mining (Barbados) Inc. (45%), dedicada a la exploración y explotación nacional de oro desde 2016. Con sede en Caracas, Mindeminec desarrolla el proyecto de oro Brisas-Cristinas en el municipio Sifontes del estado Bolívar, cuyas reservas se calculan en 55 millones de onzas troy (US$80 mil millones). Posee derecho de explotación (Decreto 2788, G.O. No. 41.122 del 27-04-2017).
Asociada con Canadá a través de empresa creada en Barbados</t>
  </si>
  <si>
    <t>Empresa operativa. En proceso de instalación y planificación minera.</t>
  </si>
  <si>
    <t>Avenida Veracruz, calle Calí, edificio Pawa, Urbanización Las Mercedes, estado Miranda, Caracas, República Bolivariana de Venezuela. Planea instalar oficinas en  Puerto Ordaz una vez concluya plan financiero (14-09-2017).</t>
  </si>
  <si>
    <t>Baruta
Sifontes</t>
  </si>
  <si>
    <t xml:space="preserve">Presidente
Directores Principales
Directores Suplentes </t>
  </si>
  <si>
    <t xml:space="preserve">Bs 1.000.000
CVM  550 acciones  Bs. 550.000 (55%)
RG Mining Barbados 450 acciones Bs. 450.000 (45%)
</t>
  </si>
  <si>
    <t>Desde el 02-08-2017 se cambió de ministro del MPPDME y desde entonces el actual presidente es Víctor Cano Pacheco,según la última información obtenida 
Otros directores son Alexander D. Belanger y a Robert A. Mcguinness, directivos también de Gold Reserve</t>
  </si>
  <si>
    <t>Víctor Cano Pacheco, fueMinistro del Ministerio del Poder Popular de Desarrollo Minero Ecológico. Cano se desempeñó  como viceministro de Exploración e Inversión Ecominera. El 6 de febrero de 2013 fue designado presidente de la Agencia Bolivariana de Actividades Espaciales (ABAE) y desde ese mismo año también fue viceministro de Exploración e Inversión Ecominera. El 1 de noviembre de 2013 fue nombrado director suplente de la Fundación Centro Nacional de Innovación Tecnológica (CENIT). Entre el 2 de mayo de 2013 y julio de 2013 fue presidente de la Fundación Venezolana de Investigaciones Sismologicas (Funvisis). En 2012 fue miembro del consejo directivo de la Fundación Centro Nacional de Investigación y Certificación en Vivienda, Hábitat y Desarrollo Urbano (Cenvih). Cano es ingeniero geólogo de la Universidad Central de Venezuela (UCV) en 2001. En 2008, obtuvo el Master’s degree, en Sistemas de Información Geográfica, Programa UnigisS (Programa de formación a distancia en sistemas de información geográfica) de la Universitat de Girona de España y se graduó en la Maestría en Geomática, especialista en Radar, del Indian Institute of Remote Sensing (IIRS) de La India.</t>
  </si>
  <si>
    <t xml:space="preserve">55% Corporación Venezolana de Minería S.A.
45% GR Mining Barbados Inc.
</t>
  </si>
  <si>
    <t>Algunos de sus directivos también lo son en otras empresas mixtas del Estado.</t>
  </si>
  <si>
    <t>Una vez desarrollada la empresa debe realizar los aportes correspondientes al FONDO SOCIAL MINERO.
Motor Minero</t>
  </si>
  <si>
    <t>ORO MORTAL: Entre el crimen organizado, el ecocidio y la corrupción (http://transparencia.org.ve/oromortal/)
Arco Minero: El negocio redondo de Gold Reserve Inc. (http://www.cuentasclarasdigital.org/2016/11/arco-minero-el-negocio-redondo-de-gold-reserve-inc/)
Venezuela: Informe periodístico denuncia daños sociales y ambientales por minería “ilegal” en el Arco Minero, territorio indígena (Venezuela: Informe periodístico denuncia daños sociales y ambientales por minería “ilegal” en el Arco Minero, territorio indígena)
Gobierno salta control de la AN y otorga permiso de explotación aurífera a Gold Reserve al sur de Bolívar (http://www.correodelcaroni.com/index.php/economia/item/54787-gobierno-salta-control-de-la-an-y-otorga-permiso-de-explotacion-aurifera-a-gold-reserve-al-sur-de-bolivar)
EL ORO VENEZOLANO SE FUNDE ENTRE LA ILEGALIDAD Y LA MUERTE (http://transparencia.org.ve/oromortal/project/el-oro-venezolano-se-funde-entre-la-ilegalidad-y-la-muerte/)
De Caracas a Barbados: Ruta de la estafa de Gold Reserve a la República (https://www.aporrea.org/actualidad/a261600.html)
Gold Reserve continuará teniendo poder en "Siembra Minera" aun después de un cambio de gobierno (https://runrun.es/la-economia/oil_energy/282085/gold-reserve-continuara-teniendo-poder-en-siembra-minera-aun-despues-de-un-cambio-de-gobierno/)
Las "empresas mixtas" del Arco Minero vienen de Barbados (https://armando.info/Reportajes/Details/2376)</t>
  </si>
  <si>
    <r>
      <rPr>
        <sz val="12"/>
        <color theme="1"/>
        <rFont val="Calibri"/>
      </rPr>
      <t>http://www.goldreserveinc.com 
www.correodelcaroni.com
http://elestimulo.com/elinteres/quien-es-victor-cano-nuevo-ministro-de-desarrollo-minero-ecologico/
http://transparencia.org.ve/oromortal/project/el-oro-venezolano-se-funde-entre-la-ilegalidad-y-la-muerte/
https://chavismoinc.com/backend/agentes/1242?lang=
https://transparencia.org.ve/project/epe-ii-estudio-sector-mineria/
https://transparencia.org.ve/wp-content/uploads/2020/01/ORO-MORTAL.pdf
https://sosorinoco.org/wp-content/uploads/2021/03/27.03.21_informe-sig_v1.pdf
https://www.derechos.org.ve/web/wp-content/uploads/boletin_amo_def.pdf
https://transparencia.org.ve/wp-content/uploads/2021/12/Aliados-privados-en-control-de-empresas-estatales-1.p</t>
    </r>
    <r>
      <rPr>
        <u/>
        <sz val="12"/>
        <color rgb="FF1155CC"/>
        <rFont val="Calibri"/>
      </rPr>
      <t>df</t>
    </r>
  </si>
  <si>
    <t>Canadá</t>
  </si>
  <si>
    <t>Empresa Mixta Lagopetrol S.A.</t>
  </si>
  <si>
    <t>Explorar, extraer, transportar y almacenar petróleo crudo y gas natural asociado</t>
  </si>
  <si>
    <t>La  empresa mixta Lagopetrol. S.A.fue creada mediante decreto presidencial No. 4.581, Gaceta Oficial No. 38.781, del 2 de octubre de 2007, para extraer petróleo y gas natural asociado, en el Area B2X-70/80, en el estado Zulia.  Participan en esta empresa mixta, además de la Corporación Venezolana del Petróleo S.A.  con el 69% de las acciones, las empresas Hocol Venezuela, empresa colombiana,  con el 26,35%,  Ehcopek Petroleum, empresa venezolana, con el 3,1% y Cartera de inversiones petroleras II, con el 1,55%.  
En el año 2020 se propuso una nueva estrategia de negocios con las empresas mixtas: conservar acciones, vender acciones hasta el 50,1%, Fusionar/Renegociar/Portafolio y pasar al licencia.</t>
  </si>
  <si>
    <r>
      <rPr>
        <sz val="12"/>
        <color theme="1"/>
        <rFont val="Calibri"/>
      </rPr>
      <t xml:space="preserve">Microjuris
https://transparencia.org.ve/wp-content/uploads/2018/11/EPE-II-Sector-Hidrocarburos.pdf
</t>
    </r>
    <r>
      <rPr>
        <sz val="12"/>
        <color rgb="FF000000"/>
        <rFont val="Calibri"/>
      </rPr>
      <t>https://transparencia.org.ve/wp-content/uploads/2017/04/4-Informe-empresas-estatales-del-sector-petr%C3%B3leo-editado-26abril.pdf</t>
    </r>
  </si>
  <si>
    <t>Empresa Mixta Militar de Tecnología S.A.  (TECNOMAR)</t>
  </si>
  <si>
    <t>Electrónica, comunicaciones e informática</t>
  </si>
  <si>
    <t xml:space="preserve">Desarrollo de soluciones tecnologícas en sistemas, electrónica e informatica. </t>
  </si>
  <si>
    <t xml:space="preserve">Video Vigilancia IP, Registro Automatizado de Detenciones, Radios Digitales de Dos Vías, Sistemas de Información Geográfica, Interenet Comunitario, </t>
  </si>
  <si>
    <t>TECNOMAR era una empresa originalmente privada dedicada a la tecnología de comunicaciones que nació el 4 de enero de 2005 en Nueva Esparta.  En 2015 vendió la mayoría  de sus acciones a la Empresa de Sistemas de Comunicaciones de las FANB, S.A. Encofanb, empresa matriz.  Se cambió la denominación y pasó a llamarse Empresa Mixta Militar Venezolana de Tecnología  TECNOMAR. Es una empresa dedicada al desarrollo de Proyectos de Ingeniería de Telecomunicaciones e Informática que habilitan soluciones y herramientas tecnológicas para las sedes de gobierno, redes de funcionarios, grupos comunitarios y voluntarios, trayendo amplios beneficios tanto a las autoridades como a la ciudadanía y ayudando a la construcción de las Plataformas Gubernamentales de Transporte para las Nuevas Tecnologías.
Es una empresa dedicada al desarrollo de Proyectos de Ingeniería de Telecomunicaciones e Informática que habilitan soluciones y herramientas tecnológicas para las sedes de gobierno, redes de funcionarios, grupos comunitarios y voluntarios, trayendo amplios beneficios tanto a las autoridades como a la ciudadanía y ayudando a la construcción de las Plataformas Gubernamentales de Transporte para las Nuevas Tecnologías. </t>
  </si>
  <si>
    <t xml:space="preserve">Ministerio del Poder Popular para la Defensa, Planta Baja, Fuerte Tiuna, Caracas, Venezuela. Telfs. +58-212  238.8363 / 239.0975 / 237.2619 </t>
  </si>
  <si>
    <t>La última información obtenida indica que su presidente es Luis Miguel Pérez Russo</t>
  </si>
  <si>
    <t>Ministerio del Poder Popular para la Defensa
Empresa de Sistemas de Comunicaciones de la FANB, S.A.</t>
  </si>
  <si>
    <r>
      <rPr>
        <sz val="12"/>
        <color theme="1"/>
        <rFont val="Calibri"/>
      </rPr>
      <t xml:space="preserve">http://www.tecnomar.com.ve/index.php
http://www.controlciudadano.org/web/wp-content/uploads/Red-de-Empresas-Militares-en-Venezuela.pdf
https://transparencia.org.ve/wp-content/uploads/2020/10/Los-militares-y-su-rol-en-las-Empresas-Propiedad-del-Estado.pdf
https://www.wilsoncenter.org/sites/default/files/media/uploads/documents/PRESENTATION%20SAN%20MIGUEL.pdf
https://transparencia.org.ve/wp-content/uploads/2020/07/III-PODER-MILITAR-CRIMEN-Y-CORRUPCIOON.pdf
</t>
    </r>
    <r>
      <rPr>
        <sz val="12"/>
        <color rgb="FF000000"/>
        <rFont val="Calibri"/>
      </rPr>
      <t>https://www.elnacional.com/venezuela/politica/fanb-monta-emporio-industrial-con-empresas-propias-mixtas_24717/</t>
    </r>
  </si>
  <si>
    <t>Empresa Mixta Minera Ecosocialista Oro Azul, S.A.</t>
  </si>
  <si>
    <t>Niobio-Tantalio (Coltán), Casiterita, Ilmenita, Estaño, Circón, Diamantes y Oro</t>
  </si>
  <si>
    <t>Ejecución de actividades de exploración y explotación de minas y yacimientos de Niobio-Tantalio (Coltán), Casiterita, Ilmenita, Estaño, Circón, Diamantes y Oro</t>
  </si>
  <si>
    <t>Exploración y explotación de Niobio-Tantalio (Coltán), Casiterita, Ilmenita, Estaño, Circón, Diamantes y Oro</t>
  </si>
  <si>
    <t>Mediante el Decreto N° 2.540,  del 10 de noviembre de 2016 publicado en la Gaceta  oficial No. 41.028, se autoriza la creación de una Empresa Mixta entre la Corporación Venezolana de Minería, S.A. y Supracal, C.A., la cual se denominará Empresa Mixta Minera Ecosocialisda Oro Azul, S.A., y estará adscrita al Ministerio del Poder Popular de Desarrollo Minero Ecológico. 
Posteriormente, mediante  resolución N° 0001, del  Ministerio del Poder Popular de Desarrollo Minero Ecológico, de fecha 20 de enero de 2017, se resuelve: Delimitar el área geográfica en la cual la Empresa Mixta Minera Ecosocialista Oro Azul, S.A., ejecutará las actividades de exploración y explotación de minas y yacimientos de Niobio-Tantalio (Coltán), Casiterita, Ilmenita, Estaño, Circón, Diamantes y Oro, en el área geográfica que comprende una superficie de 8.158,9493 HA., ubicado en la jurisdicción del Municipio Cedeño del Estado Bolívar, dentro de poligonales cerradas cuyos vértices están definidos por las coordenadas UTM REGVEN Huso 19. 
Por último, en fecha 16 de mayo de 2017,  con el decreto N° 2.868,  se transfiere a la Empresa Mixta Minera Ecosocialista Oro Azul, S.A., el derecho a desarrollar las actividades previstas en el Artículo 4° del Decreto con Rango, Valor y Fuerza de Ley Orgánica que Reserva al Estado las Actividades de Exploración y Explotación del Oro y demás Minerales Estratégicos, referidas a Niobio (Nb) y Tantalio (Ta), en el área geográfica delimitada por el Ministerio del Poder Popular de Desarrollo Minero Ecológico.</t>
  </si>
  <si>
    <t>Avenida Veracruz, calle Calí, edificio Pawa, Urbanización Las Mercedes, estado Miranda, Caracas, República Bolivariana de Venezuela</t>
  </si>
  <si>
    <r>
      <rPr>
        <b/>
        <sz val="12"/>
        <color rgb="FF000000"/>
        <rFont val="Calibri"/>
      </rPr>
      <t>Presidente/Director principal</t>
    </r>
    <r>
      <rPr>
        <sz val="12"/>
        <color rgb="FF000000"/>
        <rFont val="Calibri"/>
      </rPr>
      <t xml:space="preserve">: Gilberto Amílcar Pinto Blanco. </t>
    </r>
    <r>
      <rPr>
        <b/>
        <sz val="12"/>
        <color rgb="FF000000"/>
        <rFont val="Calibri"/>
      </rPr>
      <t>Directores principales</t>
    </r>
    <r>
      <rPr>
        <sz val="12"/>
        <color rgb="FF000000"/>
        <rFont val="Calibri"/>
      </rPr>
      <t>: Carlos Aberto Osorio Zambrano, Magaly Josefina Henríquez González, Alfonso Antonio De Caro Mele, Juan Carlos Guedez Diomede, Noel Antonio Rivas Bastardo, Diana Carolina Méndez Cárdenas.</t>
    </r>
    <r>
      <rPr>
        <b/>
        <sz val="12"/>
        <color rgb="FF000000"/>
        <rFont val="Calibri"/>
      </rPr>
      <t xml:space="preserve"> Directores suplentes:</t>
    </r>
    <r>
      <rPr>
        <sz val="12"/>
        <color rgb="FF000000"/>
        <rFont val="Calibri"/>
      </rPr>
      <t xml:space="preserve"> Jorge Alejandro Medina Murillo, Andrés Ignacio Morffe Anchietta, Nelly Fernández Useche, Diover Enrique Mendoza, Jennifer Carolina Morales La Cruz, Alfredo Enrique Pedra Rodríguez, Luis Beltrán Zamora. Esta Junta Directiva fue nombrada según Resolución 00025 publicada en la Gaceta Nº 41.789  del 27 de diciembre de 2019 </t>
    </r>
  </si>
  <si>
    <t>El Almirante Gilberto Pinto Blanco el 8 de julio de 2013 fue nombrado Comandante General de la Armada Bolivariana, fecha en que fue ascendido al grado de Almirante, integrándose así al Alto Mando Militar, ejerciendo dicho cargo hasta agosto de 2014, cuando asume la Jefatura de Gobierno del Territorio Insular Francisco de Miranda. En las elecciones parlamentarias del 06 de diciembre de 2015 es electo diputado por el Partido Socialista Unido de Venezuela (PSUV) a la Asamblea Nacional por voto lista en representación del estado Sucre, para el periodo 2016-2021,  el 21 de junio de 2019 asume como Presidente de la Corporación Ecosocialista Ezequiel Zamora, S.A. (CORPOEZ), mientras que el 26 de junio es nombrado Viceministro de Seguimiento e Inspección de la Gestión de Gobierno. Es Ministro para el Desarrollo Minero Ecológico, designado el 12 de agosto de 2019 por Nicolás Maduro. Diputado a la Asamblea Nacional por el Partido Socialista Unido de Venezuela (Psuv), electo en los comicios del 6 de diciembre de 2015 por voto lista en representación del estado Sucre, para el periodo 2016-2021</t>
  </si>
  <si>
    <t>Corporación Venezolana de Minería S.A.  (55%) y Supracal C.A. (45%)</t>
  </si>
  <si>
    <t>Corporación Venezolana de Minería S.A.</t>
  </si>
  <si>
    <t>PISTA 2: Una empresa llamada Oro Azul (https://runrun.es/especiales/fuga_oro/pista-de-aterrizaje-2.html)
EL ORO VENEZOLANO SE FUNDE ENTRE LA ILEGALIDAD Y LA MUERTE (http://transparencia.org.ve/oromortal/project/el-oro-venezolano-se-funde-entre-la-ilegalidad-y-la-muerte/)
Coltán: El Contrabando del “Oro Azul” por el Régimen en Venezuela (https://sosorinoco.org/wp-content/uploads/2020/07/InformeElColta%CC%81n20200428.pdf)
FUGA DEL ORO VENEZOLANO La ruta del saqueo (https://www.connectas.org/especiales/fuga-del-oro-venezolano/)
ORO MORTAL Entre el crimen organizado, el ecocidio y la corrupción (https://transparencia.org.ve/wp-content/uploads/2020/01/ORO-MORTAL.pdf)
Informe: Así saquea Maduro el oro del Orinoco (http://miningpress.com/dictadura-venezuela/320594/informe-asi-saquea-maduro-el-oro-del-orinoco)
Venezuela: Informe periodístico denuncia daños sociales y ambientales por minería “ilegal” en el Arco Minero, territorio indígena (https://www.business-humanrights.org/es/%C3%BAltimas-noticias/venezuela-informe-period%C3%ADstico-denuncia-da%C3%B1os-sociales-y-ambientales-por-miner%C3%ADa-ilegal-en-el-arco-minero-territorio-ind%C3%ADgena/)
Los hermanos Morón en la conexión del oro de Nicolás Maduro Guerra (https://lagranaldea.com/2020/08/14/los-hermanos-moron-en-la-conexion-del-oro-de-nicolas-maduro-guerra/)</t>
  </si>
  <si>
    <r>
      <rPr>
        <sz val="12"/>
        <color theme="1"/>
        <rFont val="Calibri"/>
      </rPr>
      <t>Microjuris
http://desarrollominero.gob.ve/
http://confirmado.com.ve/asignan-8-mil-hectareas-a-minera-oro-azul-para-explotar-coltan-al-oeste-de-bolivar/
https://transparencia.org.ve/project/epe-ii-estudio-sector-mineria/
La Fuerza Armada venezolana tiene luz propia en la corrupción (https://transparencia.org.ve/wp-content/uploads/2018/06/La-Fuerza-Armada-Venezolana-tiene-luz-propia-en-la-corrupci%C3%B3n.pdf)
https://transparencia.org.ve/wp-content/uploads/2020/10/Los-militares-y-su-rol-en-las-Empresas-Propiedad-del-Estado.pdf
https://transparencia.org.ve/wp-content/uploads/2020/07/III-PODER-MILITAR-CRIMEN-Y-CORRUPCIOON.pdf
https://transparencia.org.ve/wp-content/uploads/2021/12/Aliados-privados-en-control-de-empresas-estatales-1.p</t>
    </r>
    <r>
      <rPr>
        <u/>
        <sz val="12"/>
        <color rgb="FF1155CC"/>
        <rFont val="Calibri"/>
      </rPr>
      <t>df</t>
    </r>
  </si>
  <si>
    <t>Empresa Mixta Minera Ecosocialista Parguaza, S.A. (EMMEPSA)</t>
  </si>
  <si>
    <t>Fue autorizada su creación  por el decreto N° 2.539 publicado en la Gaceta oficial No. 41.026, el 8 de noviembre de 2016, mediante el cual se autorizó la creación de una Empresa Mixta entre la Corporación Venezolana de Minería, S.A. y Corporación Faoz, C.A., la cual se denominará Empresa Mixta Minera Ecosocialista Parguaza, S.A., y estará adscrita al Ministerio del Poder Popular de Desarrollo Minero Ecológico.
En la resolución N° 000035 se delimita el área geográfica en la cual la Empresa Mixta Minera Ecosocialista Parguaza, S.A., ejecutará las actividades de exploración y explotación de minas y yacimientos de Tantalio-Niobio (Coltán), Ilmenita, Casiterita, Estaño, Circón, Cuarzo, Granito, Diamantes y Oro, incluyendo su aprovechamiento, publicado en la Gaceta Nº 41.046  del  6 de diciembr de 2016.  
El 19 de enero de 2017, con el decreto N° 2.683, se transfiere a la Empresa Mixta Minera Ecosocialista Parguaza, S.A., el derecho a desarrollar las actividades previstas en el Artículo 4 del Decreto con Rango, Valor y Fuerza de Ley Orgánica que Reserva al Estado las Actividades de Exploración y Explotación del Oro y demás Minerales Estratégicos en el Área Geográfica, delimitada por el Ministerio del Poder Popular de Desarrollo Minero Ecológico.
La Corporación Faoz no está inscrita en el Registro Nacional de Contratistas (RNC). La página web de la supuesta empresa se encuentra vacía de información a la fecha. Faoz estuvo representada en el acto presidido por Maduro en Miraflores por Luisa Alcalá Otero, persona natural domiciliada en la urbanización Puerto Príncipe de Lecherías, estado Anzoátegui, que figura en el RNC como “no actualizada e inhabilitada para contratar con el Estado”. Tampoco hay información sobre proveedores, obras o servicios y refleja no tener ninguna experiencia empresarial.</t>
  </si>
  <si>
    <r>
      <rPr>
        <b/>
        <sz val="12"/>
        <color rgb="FF000000"/>
        <rFont val="Calibri"/>
      </rPr>
      <t>Presidente/Director principal</t>
    </r>
    <r>
      <rPr>
        <sz val="12"/>
        <color rgb="FF000000"/>
        <rFont val="Calibri"/>
      </rPr>
      <t xml:space="preserve">: Carlos Alberto Osorio Zambrano  </t>
    </r>
    <r>
      <rPr>
        <b/>
        <sz val="12"/>
        <color rgb="FF000000"/>
        <rFont val="Calibri"/>
      </rPr>
      <t>Directores principales</t>
    </r>
    <r>
      <rPr>
        <sz val="12"/>
        <color rgb="FF000000"/>
        <rFont val="Calibri"/>
      </rPr>
      <t xml:space="preserve">: Magaly Josefina Henríquez González, Andrés Ignacio Morffe Anchietta, Alfonso Antonio De Caro Mele, Aldrin Alejandro Muñoz Beltrán, Jonel Manuel Ortiz Deniz, José Vicente Carvajal Peña. </t>
    </r>
    <r>
      <rPr>
        <b/>
        <sz val="12"/>
        <color rgb="FF000000"/>
        <rFont val="Calibri"/>
      </rPr>
      <t>Directores suplentes</t>
    </r>
    <r>
      <rPr>
        <sz val="12"/>
        <color rgb="FF000000"/>
        <rFont val="Calibri"/>
      </rPr>
      <t xml:space="preserve">: Jorge Alejandro Medina, Nelly Fernández Useche Marcos Daniel Ruíz Ramos, Diover Enrique Mendoza, José Carlos Pinzón Bravo, Franklin Guerrero, Nariangel Monrroy. La designación de esta Junta Directiva fue realizada mediante la Resolución No. 00026 publicada en la Gaceta Nº 41.789 del 27 de diciembre de 2019 </t>
    </r>
  </si>
  <si>
    <t>Carlos Osorio es Presidente (E) de la Corporación Venezolana de Minería, S.A. (CVM), designado el 21 de junio de 2019 por Nicolás Maduro, de acuerdo con la Gaceta Oficial Nro. 41.660. Ex ministro de Transporte, ocupó esta cartera en noviembre de 2017, cuando fue designado por Nicolás Maduro. Fue jefe de la Región Estratégica de Defensa Integral (Redi) Central, designado el 6 de enero de 2016. Fue ministro de Alimentación -en dos oportunidades-, coordinador del Estado Mayor contra la Guerra Económica y vicepresidente de Seguridad y Soberanía Alimentaria. También estuvo a cargo del Ministerio para el Despacho de la Presidencia y Seguimiento de la Gestión de Gobierno, designado por el presidente Nicolás Maduro desde abril de 2014 hasta marzo de 2015.</t>
  </si>
  <si>
    <t>55% Corporación Venezolana de Minería S.A,   y 45% Corporación Faoz C.A.</t>
  </si>
  <si>
    <t xml:space="preserve">
EL ORO VENEZOLANO SE FUNDE ENTRE LA ILEGALIDAD Y LA MUERTE (http://transparencia.org.ve/oromortal/project/el-oro-venezolano-se-funde-entre-la-ilegalidad-y-la-muerte/)
FUGA DEL ORO VENEZOLANO La ruta del saqueo (https://www.connectas.org/especiales/fuga-del-oro-venezolano/)
ORO MORTAL Entre el crimen organizado, el ecocidio y la corrupción (https://transparencia.org.ve/wp-content/uploads/2020/01/ORO-MORTAL.pdf)
Informe: Así saquea Maduro el oro del Orinoco (http://miningpress.com/dictadura-venezuela/320594/informe-asi-saquea-maduro-el-oro-del-orinoco)
Venezuela: Informe periodístico denuncia daños sociales y ambientales por minería “ilegal” en el Arco Minero, territorio indígena (https://www.business-humanrights.org/es/%C3%BAltimas-noticias/venezuela-informe-period%C3%ADstico-denuncia-da%C3%B1os-sociales-y-ambientales-por-miner%C3%ADa-ilegal-en-el-arco-minero-territorio-ind%C3%ADgena/)
UN CONGLOMERADO MARCADO POR LA INEFICIENCIA Y LA OPACIDAD (https://transparenciave.org/wp-content/uploads/2020/10/1-Un-conglomerado-marcado-por-la-ineficiencia-y-la-opacidad.pdf)
Las "empresas mixtas" del Arco Minero vienen de Barbados (https://armando.info/Reportajes/Details/2376)
Los hermanos Morón en la conexión del oro de Nicolás Maduro Guerra (https://lagranaldea.com/2020/08/14/los-hermanos-moron-en-la-conexion-del-oro-de-nicolas-maduro-guerra/)</t>
  </si>
  <si>
    <r>
      <rPr>
        <sz val="12"/>
        <color theme="1"/>
        <rFont val="Calibri"/>
      </rPr>
      <t>Microjuris
http://www.cuentasclarasdigital.org/2016/11/arco-minero-en-gaceta-nuevas-y-sospechosas-empresas-mixtas-para-explotacion-de-coltan/
https://poderopediave.org/?s=Carlos+Osorio+
https://transparencia.org.ve/project/epe-ii-estudio-sector-mineria/
La Fuerza Armada venezolana tiene luz propia en la corrupción (https://transparencia.org.ve/wp-content/uploads/2018/06/La-Fuerza-Armada-Venezolana-tiene-luz-propia-en-la-corrupci%C3%B3n.pdf)
https://transparencia.org.ve/wp-content/uploads/2020/10/Los-militares-y-su-rol-en-las-Empresas-Propiedad-del-Estado.pdf
https://transparencia.org.ve/wp-content/uploads/2020/07/III-PODER-MILITAR-CRIMEN-Y-CORRUPCIOON.pdf
https://transparencia.org.ve/wp-content/uploads/2021/12/Aliados-privados-en-control-de-empresas-estatales-1.p</t>
    </r>
    <r>
      <rPr>
        <u/>
        <sz val="12"/>
        <color rgb="FF1155CC"/>
        <rFont val="Calibri"/>
      </rPr>
      <t>df</t>
    </r>
  </si>
  <si>
    <t>Empresa Mixta Minera Metales del Sur S.A.</t>
  </si>
  <si>
    <t>Coltán</t>
  </si>
  <si>
    <t>Desarrollar actividades de exploración y explotación de yacimientos de Coltán, en el área que será delimitada mediante Resolución del MPP de Desarrollo Minero Ecológico.</t>
  </si>
  <si>
    <t>Exploración y explotación de coltán</t>
  </si>
  <si>
    <t>Mediante el Decreto N° 2.538, publicado en la  Gaceta Nº 41.026 del 8 de noviembre de 2016, se autorizó la creación de la  Empresa Mixta entre la Corporación Venezolana de Minería, S.A. y Energold Mineral, INC., la cual se denominará Empresa Mixta Minera Metales del Sur, S.A., y estará adscrita al Ministerio del Poder Popular de Desarrollo Minero Ecológico. El Presidente de la Reública  detalló que la empresa Mixta Minera Metales del Sur tendrá un plan de inversión de 5.000 millones de dólares.</t>
  </si>
  <si>
    <t>Avenida Veracruz, calle Calí, edificio Pawa, Urbanización Las Mercedes, estado Miranda, Caracas, República Bolivariana de Venezuela.</t>
  </si>
  <si>
    <t>La última información obtenida indica que su Presidente es César Sanguinete</t>
  </si>
  <si>
    <t>55% Corporación Venezolana de Minería S.A. y 45% Energold Mineral Inc.</t>
  </si>
  <si>
    <t xml:space="preserve">Arco minero: En gaceta nuevas y sospechosas empresas mixtas para explotación de coltán (https://www.cuentasclarasdigital.org/2016/11/arco-minero-en-gaceta-nuevas-y-sospechosas-empresas-mixtas-para-explotacion-de-coltan/)
EL ORO VENEZOLANO SE FUNDE ENTRE LA ILEGALIDAD Y LA MUERTE (http://transparencia.org.ve/oromortal/project/el-oro-venezolano-se-funde-entre-la-ilegalidad-y-la-muerte/)
FUGA DEL ORO VENEZOLANO La ruta del saqueo (https://www.connectas.org/especiales/fuga-del-oro-venezolano/)
ORO MORTAL Entre el crimen organizado, el ecocidio y la corrupción (https://transparencia.org.ve/wp-content/uploads/2020/01/ORO-MORTAL.
UN CONGLOMERADO MARCADO POR LA INEFICIENCIA Y LA OPACIDAD (https://transparenciave.org/wp-content/uploads/2020/10/1-Un-conglomerado-marcado-por-la-ineficiencia-y-la-opacidad.pdf)
Las "empresas mixtas" del Arco Minero vienen de Barbados (https://armando.info/Reportajes/Details/2376)
</t>
  </si>
  <si>
    <r>
      <rPr>
        <sz val="12"/>
        <color theme="1"/>
        <rFont val="Calibri"/>
      </rPr>
      <t xml:space="preserve">Microjuris
http://www.tpa.com.ve/res/alertalegal/2016/Noviembre/Alerta%20Legal-Creaci%C3%B3n%20de%20Empresas%20Mixtas%20Mineras.pdf
http://www.desarrollominero.gob.ve/wp-content/uploads/2019/02/memoria-mppdme-2017.pdf
https://transparencia.org.ve/project/epe-ii-estudio-sector-mineria/
https://www.venezuelaempresarial.com.ve/noticia.php?post=6473#:~:text=En%20septiembre%20de%202017%2C%20el,rese%C3%B1%C3%B3%20Globovisi%C3%B3n%20en%20su%20web.
</t>
    </r>
    <r>
      <rPr>
        <sz val="12"/>
        <color rgb="FF000000"/>
        <rFont val="Calibri"/>
      </rPr>
      <t>https://transparencia.org.ve/project/epe-ii-estudio-sector-mineria/</t>
    </r>
  </si>
  <si>
    <t>Empresa Mixta para el Desarrollo de la Geología y Minería en Venezuela, Cuba y otros países del Alba, S.A. (MINERALBA)</t>
  </si>
  <si>
    <t>Realizar actividades de exploración, investigación geológica, explotación, procesamiento y comercialización de minerales en Venezuela, Cuba, países miembros del ALBA y otros paíse</t>
  </si>
  <si>
    <t>Minerales</t>
  </si>
  <si>
    <t>La creación de MINERALBA se realizó a través del decreto publicado en la Gaceta Oficial No. 39.261 del 22 de febrero de 2011, con un capital de Bs. 20.000 en 20.000 acciones de Bs. 1,  Compañía General de Minería  de Venezuela , S.A. (CVG Minerven)  con 10.200 acciones (51%) y Geominera S.A. (Cuba),  9.800 (49%) . El 13 de diciembre de 2012 se adscribe al  Minisyterio del Poder Popular de Petróleo y Minería, mediante el Decreto N° 8.609, de la Presidencia de la República, publicado en la Gaceta Extraordinaria N° 6.058 del sábado 26 de noviembre de 2011, se indica en el Decreto la transferencia de las competencias relacionadas con la Minería al Ministerio del Poder Popular de Energía y Petróleo, el cual en consecuencia, se denominará Ministerio del Poder Popular de Petróleo y Minería.</t>
  </si>
  <si>
    <t>Empresa operativa. No se encontraron evidencias de la situación operativa de esta empresa</t>
  </si>
  <si>
    <t>51% CVG Minerven; 49% Geominera de Cuba</t>
  </si>
  <si>
    <t>CVG</t>
  </si>
  <si>
    <t>Venezuela atada a los hombres de Castro (http://efectonaim.net/venezuela-atada-a-los-hombres-de-castro/4/)
Venezuela: Unos $17.000 millones se han perdido por la minería ilegal (https://www.mingaservice.com/web/index.php/noticia/item/venezuela-unos-17000-millones-se-han-perdido-por-la-mineria-ilegal)
Rehenes de la Gran Corrupción (https://transparencia.org.ve/wp-content/uploads/2019/05/Capi%CC%81tulo-3.-Rehenes-de-la-Gran-Corrupcio%CC%81n.-TV-1.pdf)</t>
  </si>
  <si>
    <r>
      <rPr>
        <sz val="12"/>
        <color theme="1"/>
        <rFont val="Calibri"/>
      </rPr>
      <t xml:space="preserve">Microjuris
https://www.iusdata.com/creacion-empresa-mixta-cuba-venezuela/
http://miningpress.com/nota/55554/mineralba-la-empresa-minera-de-los-paises-del-alba
https://transparencia.org.ve/project/epe-ii-estudio-sector-mineria/
</t>
    </r>
    <r>
      <rPr>
        <sz val="12"/>
        <color rgb="FF000000"/>
        <rFont val="Calibri"/>
      </rPr>
      <t>https://transparencia.org.ve/wp-content/uploads/2018/11/EPE-II-Resumen-ejecutivo-Transparencia-Venezuela.pdf</t>
    </r>
  </si>
  <si>
    <t>Empresa Mixta para la Producción, Procesamiento, Exportación y Comercialización de Musáceas, S.A.</t>
  </si>
  <si>
    <t>Gestionar, diseñar, fomentar, producir, administrar, transformar,. industrializar, exportar y comercializar el rubro de las musáceas, así como producciones complementarias de éste y demás productos, maquinarias, equipos e insumos para la producción e industrialización</t>
  </si>
  <si>
    <t>Producción de plátanos y cambures para exportar a la Federación de Rusia</t>
  </si>
  <si>
    <t>Es una empresa mixta destinada a la producción de plátanos y cambures para exportar a la Federación de Rusia. Se prevé que Venezuela exporte 60 millones de cajas de bananas y crear 20 mil fuentes de empleo. Capital Social de 100.000 USD. 
El negocio se extenderá a lo largo de 2.000 ha en un área al sur del lago de Maracaibo</t>
  </si>
  <si>
    <t>Francisco Javier Pulgar</t>
  </si>
  <si>
    <t>Presidente de la Sociedad
 Vicepresidente 
5 Directores Principales 
5 Directores suplentes</t>
  </si>
  <si>
    <t>$100.000 USD, al cambio oficial de 4,30 BsF. equivalen a Bs.430.000.000,00, representado en 430.000. ACCIONES NOMINATIVAS de un valor nominal de Bs. 1.000,00 cada una.</t>
  </si>
  <si>
    <t>51% CORPORACIÓN VENEZOLANA DE ALIMENTOS, S.A. (CVAL)
49% ZAO BONANZA INTERNATIONAL</t>
  </si>
  <si>
    <t>Ministerio del Poder Popular de Agricultura Productiva y Tierras
CORPORACIÓN VENEZOLANA DE ALIMENTOS, S.A. (CVAL)</t>
  </si>
  <si>
    <r>
      <rPr>
        <sz val="11"/>
        <color rgb="FF000000"/>
        <rFont val="Calibri"/>
      </rPr>
      <t xml:space="preserve">Microjuris
https://agronotas.wordpress.com/tag/platano/
</t>
    </r>
    <r>
      <rPr>
        <sz val="11"/>
        <color theme="1"/>
        <rFont val="Calibri"/>
      </rPr>
      <t xml:space="preserve">https://www.venelogia.com/archivos/4999/ </t>
    </r>
  </si>
  <si>
    <t>Empresa Mixta Petroboscán, S.A.</t>
  </si>
  <si>
    <t xml:space="preserve">Petróleo y gas natural </t>
  </si>
  <si>
    <t>Exploración, extracción,  recolección, transporte y almacenamiento de petróleo y gas natural asociado</t>
  </si>
  <si>
    <t>Con la empresa petrolera Chevron, existia un Convenio Operativo de Pdvsa, firmado en los años 90. El gobierno del presidente Hugo Chávez cambió estos convenios por empresas mixtas, con una participación mayoritaria en todos los casos de Pdvsa de al menos 60%.   La empresa Mixta Petroboscan, S.A., conformada en un 60% por la CVP, filial de Pdvsa, el 39,2% Chevron Global Technology Services, Co. y 0,8% Inesbocan,  fue creada mediante decreto No. 4.577, en la Gaceta Oficial No. 38.464,  el 22 de junio de 2006.   
 En el año 2020 se propuso una nueva estrategia de negocios con las empresas mixtas: conservar acciones, vender acciones hasta el 50,1%, Fusionar/Renegociar/Portafolio y pasar al licencia.
En la Resolución 002 del Ministerio del Poder Popular de Petróleo del 26 de enero de 2024, publicada en la Gaceta Oficial No. 42.807,  se aprueba a la Empresa Mixta Petroboscán, S.A., la prórroga por quince (15) años, a objeto de dar continuidad al ejercicio de las actividades primarias de hidrocarburos, y al Plan de Negocios aprobado por el Ministerio del Poder Popular de Petróleo, correspondiente al período 2026-2041.</t>
  </si>
  <si>
    <t>Según la última información obtenida el  presidente de Petroboscán es Engels Chacín</t>
  </si>
  <si>
    <t>Engels Chacín es también asesor de la Presidencia en PDVSA EM Petrowarao S.A</t>
  </si>
  <si>
    <t>Inscrita en el Registro Mercantil Segundo de la Circunscripción Judicial del Distrito Capital y Estado Miranda, en fecha 11 de agosto de 2006, bajo el Número 69, Tomo 164-ASDGO</t>
  </si>
  <si>
    <t>Trabajadores de Petroboscán paran taladros contra PDVSA (http://www.laverdad.com/economia/4799-tercerizados.html)
 Así se generaban los pagos dobles a contratista por servicios no prestados en Petroboscán (Así se generaban los pagos dobles a contratista por servicios no prestados en Petroboscán)
Juan Carlos Márquez Cabrera: el misterio de un hombre que tuvo al menos 22 cargos en Pdvsa (https://transparencia.org.ve/juan-carlos-marquez-cabrera-el-misterio-de-un-hombre-que-tuvo-al-menos-22-cargos-en-pdvsa/)
Acusados siete funcionarios de Pdvsa-Petroboscán de sustraer 180 tubos de perforación petrolera en Zulia (https://www.aporrea.org/energia/n349995.html)
Presidente de PDVSA pide bloquear a 10 empresas con antecedentes de corrupción para operar en la Faja Petrolífera del Orinoco (https://www.noticiascandela.informe25.com/2017/09/presidente-de-pdvsa-pide-bloquear-10.html)
¡ESCÁNDALO MILLONARIO! Eulogio del Pino es CÓMPLICE en caso de corrupción y extorsión en PDVSA (https://dolartoday.com/escandalo-millonario-eulogio-del-pino-es-complice-en-caso-de-corrupcion-y-extorsion-en-pdvsa/)
Argus: La producción en PetroBoscán está detenida desde junio (https://bit.ly/3REwkH1)</t>
  </si>
  <si>
    <r>
      <rPr>
        <sz val="12"/>
        <color theme="1"/>
        <rFont val="Calibri"/>
      </rPr>
      <t xml:space="preserve">Microjuris   
Pdvsa.com    
http://www.minpet.gob.ve/index.php/es-es/27-noticias-slider/713-trabajadores-petroleros-petroquimicos-y-gasiferos-marcharon-en-defensa-de-la-industria-petrolera
https://www.linkedin.com/in/engels-chacin-219a164a/?originalSubdomain=ve
https://transparencia.org.ve/wp-content/uploads/2017/04/4-Informe-empresas-estatales-del-sector-petr%C3%B3leo-editado-26abril.pdf
EMPRESAS CONJUNTAS DE CHEVRON REDUCEN LABORES DE MANTENIMIENTO EN VENEZUELA (https://www.ghm.com.ve/empresas-conjuntas-de-chevron-reducen-labores-de-mantenimiento-en-venezuela/)
https://transparencia.org.ve/wp-content/uploads/2018/11/EPE-II-Sector-Hidrocarburos-1.pdf
</t>
    </r>
    <r>
      <rPr>
        <sz val="12"/>
        <color rgb="FF000000"/>
        <rFont val="Calibri"/>
      </rPr>
      <t>http://petroleumag.com/wp-content/uploads/2020/04/W20-428-PDVSA-reestructuracion-11.pdf</t>
    </r>
  </si>
  <si>
    <t>Empresa Mixta Petrocabimas, S.A.</t>
  </si>
  <si>
    <t>La empresa Mixta Petrocabimas, S.A. surge en 2006, una vez que el gobierno nacional decidió asumir el control de las actividades petroleras bajo la modalidad de empresas mixtas, por el decreto No. 5.200,  que antes se realizaban bajo la figura de los Convenio  Operativos, con la empresa Suelopetrol Exploration &amp;Production, Co.  Originalmente explotaba el campo Cabimas, pero en 2013 se amplió el área bajo su control con los campos de Tía Juana Tierra y las áreas exploratorias Cabimas este y Cabimas sur.
 En el año 2020 se propuso una nueva estrategia de negocios con las empresas mixtas: conservar acciones, vender acciones hasta el 50,1%, Fusionar/Renegociar/Portafolio y pasar al licencia.</t>
  </si>
  <si>
    <t>Según la última información obtenida el  presidente de  Petrocabimas es Fabio Morales</t>
  </si>
  <si>
    <t>Inscrita ante el Registro Mercantil Segundo de la Circunscripción Judicial del Distrito Capital y Estado Miranda, el 2 de octubre de 2006, bajo el Nº 51, Tomo 206-A.</t>
  </si>
  <si>
    <t>Irregularidades y falta de controles en las operaciones y mantenimiento de los sistemas de generación de vapor de Petrocabimas (https://eltiempolatino.com/news/2020/feb/18/irregularidades-y-falta-de-controles-en-las-operac/)
Irregularidades y falta de controles en las operaciones y mantenimiento de los sistemas de generación de vapor de Petrocabimas (https://www.maibortpetit.info/search/label/corrupci%C3%B3n%20%20chavista?updated-max=2020-03-02T19:54:00-05:00&amp;max-results=20&amp;start=6&amp;by-date=false&amp;m=0)</t>
  </si>
  <si>
    <r>
      <rPr>
        <sz val="12"/>
        <color theme="1"/>
        <rFont val="Calibri"/>
      </rPr>
      <t xml:space="preserve">Microjuris  
Pdvsa.com  
https://vlexvenezuela.com/vid/continental-guayas-c-petrocabimas-cobro-282946495
 https://transparencia.org.ve/wp-content/uploads/2017/04/4-Informe-empresas-estatales-del-sector-petr%C3%B3leo-editado-26abril.pdf
https://transparencia.org.ve/wp-content/uploads/2018/11/EPE-II-Sector-Hidrocarburos-1.pdf
</t>
    </r>
    <r>
      <rPr>
        <sz val="12"/>
        <color rgb="FF000000"/>
        <rFont val="Calibri"/>
      </rPr>
      <t>http://petroleumag.com/wp-content/uploads/2020/04/W20-428-PDVSA-reestructuracion-11.pdf</t>
    </r>
  </si>
  <si>
    <t>Empresa Mixta Petrocedeño, S.A.</t>
  </si>
  <si>
    <t>Explorar, extraer y producir 200 MBD de crudo extrapesado (8°API) de yacimientos ubicados en el bloque Junín de la Faja Petrolífera del Orinoco (FPO).Explorar, extraer y producir 200 MBD de crudo extrapesado (8°API) de yacimientos ubicados en el bloque Junín de la Faja Petrolífera del Orinoco (FPO). Diluir el petróleo producido y transportarlo al Complejo José Antonio Anzoátegui en Jose, mejorar y comercializar 180 MBD de crudo sintético Zuata Sweet.</t>
  </si>
  <si>
    <t xml:space="preserve">Principal producto: Crudo mejorado – Zuata Sweet de 32°API.
Productos secundarios: Azufre y Coque
</t>
  </si>
  <si>
    <t>Según la última información obtenida el  presidente de Petrocedeño es Manuel Medina</t>
  </si>
  <si>
    <t>SINCOR, S.A.: Registro Mercantil Quinto de la Circunscripción Judicial del Distrito Federal y Estado Miranda, en fecha 04 de junio de 1997, bajo el número 21, tomo 122-A-Quinto.  PETROCEDEÑO S.A.: Registro Mercantil Segundo de la Circunscripción Judicial del Distrito Capital y Estado Miranda, en fecha 11 de diciembre de 2.007, bajo el Nro. 55, Tomo 255-A-Sdo.-</t>
  </si>
  <si>
    <r>
      <rPr>
        <sz val="12"/>
        <color theme="1"/>
        <rFont val="Calibri"/>
      </rPr>
      <t xml:space="preserve">Microjuris 
Pdvsa.com 
   https://twitter.com/fabioj_moralesd?lang=en
https://transparencia.org.ve/wp-content/uploads/2017/04/4-Informe-empresas-estatales-del-sector-petr%C3%B3leo-editado-26abril.pdf
https://transparencia.org.ve/wp-content/uploads/2018/11/EPE-II-Sector-Hidrocarburos-1.pdf
https://venezuelaaldia.com/2019/04/30/auditorias-a-empresas-mixtas-de-pdvsa-desmontan-mentiras-del-regimen/
http://petroleumag.com/wp-content/uploads/2020/04/W20-428-PDVSA-reestructuracion-11.pdf
</t>
    </r>
    <r>
      <rPr>
        <sz val="12"/>
        <color theme="1"/>
        <rFont val="Calibri"/>
      </rPr>
      <t xml:space="preserve">
</t>
    </r>
    <r>
      <rPr>
        <sz val="12"/>
        <color rgb="FF000000"/>
        <rFont val="Calibri"/>
      </rPr>
      <t>https://talcualdigital.com/equinor-y-total-entregan-participacion-en-petrocedeno-y-se-retiran-de-la-faja-de-orinoco</t>
    </r>
    <r>
      <rPr>
        <sz val="12"/>
        <color rgb="FF000000"/>
        <rFont val="Calibri"/>
      </rPr>
      <t>/</t>
    </r>
  </si>
  <si>
    <t>Empresa Mixta Petrocumarebo S.A.</t>
  </si>
  <si>
    <t>Desarrollar actividades primarias, de exploración en busca de yacimientos de petróleo crudo pesado y extrapesado, la extracción de tales petróleos crudos en su estado natural, y su recolección, transporte y almacenamientos iniciales, de conformidad con el artículo 9 de la Ley Orgánica de Hidrocarburos, podrá además desarrollar actividades de mejoramiento de petróleo crudo producido por sí misma en las actividades primarias antes referidas, comercializar y vender el petróleo crudo mejorado y cualquier otro producto resultante del mejoramiento del petróleo crudo, y realizar otras actividades relacionadas con dichas actividades primarias y actividades de mejoramiento, incluyendo actividades de transporte y almacenamiento,</t>
  </si>
  <si>
    <t>Petróleo liviano - mediano</t>
  </si>
  <si>
    <r>
      <rPr>
        <sz val="12"/>
        <color theme="1"/>
        <rFont val="Calibri"/>
      </rPr>
      <t xml:space="preserve">Microjuris   
Pdvsa.com    
https://transparencia.org.ve/wp-content/uploads/2017/04/4-Informe-empresas-estatales-del-sector-petr%C3%B3leo-editado-26abril.pdf
https://transparencia.org.ve/wp-content/uploads/2018/11/EPE-II-Sector-Hidrocarburos-1.pdf
</t>
    </r>
    <r>
      <rPr>
        <sz val="12"/>
        <color rgb="FF000000"/>
        <rFont val="Calibri"/>
      </rPr>
      <t>http://petroleumag.com/wp-content/uploads/2020/04/W20-428-PDVSA-reestructuracion-11.pdf</t>
    </r>
  </si>
  <si>
    <t>Empresa Mixta Petrocuragua S.A.</t>
  </si>
  <si>
    <t>Durante los años 90, el gobierno nacional suscribio 32 convenios operativos para la explotación de los campos de petróleo convencional, uno de los cuales fue el correspondiente al campo Casma-Anaco, en el municipio Aguasay del estado Monagas. En 2006 y 2007, las empresas suscritoras de los convenios operativos fueron obligadas a migrar a empresas mixtas.  En el caso de PetroCuragua, fue creada mediante el decreto No. 4.583, Gaceta Oficial No.   38.464 del 22 de junio de 2006,  con la CVP, filial de Pdvsa, con el 60% de las acciones, y los accionistas privados, el consorcio OPEN, con el 40% restante.  
En el año 2020 se propuso una nueva estrategia de negocios con las empresas mixtas: conservar acciones, vender acciones hasta el 50,1%, Fusionar/Renegociar/Portafolio y pasar al licencia.</t>
  </si>
  <si>
    <t>Según la última información obtenida el  presidente de Petrocuragua es Asdrúbla Iriza</t>
  </si>
  <si>
    <r>
      <rPr>
        <sz val="12"/>
        <color theme="1"/>
        <rFont val="Calibri"/>
      </rPr>
      <t xml:space="preserve">Microjuris
Pdvsa.com    
https://transparencia.org.ve/wp-content/uploads/2017/04/4-Informe-empresas-estatales-del-sector-petr%C3%B3leo-editado-26abril.pdf
https://transparencia.org.ve/wp-content/uploads/2018/11/EPE-II-Sector-Hidrocarburos-1.pdf
https://venezuelaaldia.com/2019/04/30/auditorias-a-empresas-mixtas-de-pdvsa-desmontan-mentiras-del-regimen/
</t>
    </r>
    <r>
      <rPr>
        <sz val="12"/>
        <color rgb="FF000000"/>
        <rFont val="Calibri"/>
      </rPr>
      <t>http://petroleumag.com/wp-content/uploads/2020/04/W20-428-PDVSA-reestructuracion-11.pdf</t>
    </r>
  </si>
  <si>
    <t>Empresa Mixta Petrodelta S.A.</t>
  </si>
  <si>
    <t>Durante los años 90, el gobierno nacional suscribio 32 convenios operativos para la explotación de los campos de petróleo convencional, uno de los cuales fue el correspondiente a los campos situados al sur de Monagas:  Temblador (162,98 km2), El Isleño (117,82 km2), El Monagas Sur (244,23 km2) y El Salto (475 km2), en el estado Monagas. En 2006 y 2007, las empresas suscritoras de los convenios operativos fueron obligadas a migrar a empresas mixtas.  En el caso de Petrodelta, la empresa mixta fue creada mediante el decreto No. 4.580, Gaceta Oficial No.   38.484 del 21 de julio de 2006,  con la CVP, filial de Pdvsa, con el 60% de las acciones, y los accionistas privados, la empresa norteamericana Harvest, con el 40% restante.  
En el año 2020 se propuso una nueva estrategia de negocios con las empresas mixtas: conservar acciones, vender acciones hasta el 50,1%, Fusionar/Renegociar/Portafolio y pasar al licencia.</t>
  </si>
  <si>
    <t>Según la última información obtenida el  presidente de  Petrodelta es  José Guerra</t>
  </si>
  <si>
    <t>Inscrita ante el Registro Mercantil Segundo de la Circunscripción Judicial del Distrito Capital y Estado Miranda, Tomo 206-A Sdo., N° 27</t>
  </si>
  <si>
    <t>La empresa está obligada a ejecutar  programas de desarrollo social en las comunidades donde opera,  de manera individual o con los organismos del estado, alcaldias y gobernaciones y las comunidades organizadas. </t>
  </si>
  <si>
    <t>Batalla legal en cortes de USA y Europa enfrenta a empresarios petroleros en Venezuela (https://medium.com/@castoocando/batalla-legal-en-cortes-de-usa-y-europa-enfrenta-a-empresarios-petroleros-en-venezuela-d7e6d76af068)
EEUU sanciona a tres empresarios vinculados con red de comercialización de petróleo venezolano (https://efectococuyo.com/economia/eeuu-sanciones-tres-empresarios-comercializacion-petroleo-venezolano/)
¿Por qué Harvest Natural Resources Inc. retiró la demanda contra Rafael Ramírez? (http://elplaneta.com/news/2020/aug/28/por-que-harvest-natural-resources-inc-retiro-la-de/)
Rafael Ramírez y Eulogio Del Pino demandados por extorción (http://petroleumag.com/rafael-ramirez-y-eulogio-del-pino-demandados-por-extorcion/)
Trabajadores de Petrodelta le hicieron un cariñito a instalaciones de la empresa (https://tanetanae.com/trabajadores-de-petrodelta-le-hicieron-un-carinito-a-instalaciones-de-la-empresa/)</t>
  </si>
  <si>
    <r>
      <rPr>
        <sz val="12"/>
        <color theme="1"/>
        <rFont val="Calibri"/>
      </rPr>
      <t xml:space="preserve">Microjuris
Pdvsa.com    
https://transparencia.org.ve/wp-content/uploads/2017/04/4-Informe-empresas-estatales-del-sector-petr%C3%B3leo-editado-26abril.pdf
https://transparencia.org.ve/wp-content/uploads/2018/11/EPE-II-Sector-Hidrocarburos-1.pdf
https://www.bnamericas.com/es/noticias/petrodelta-avanza-en-conexionado-de-pozos-al-sistema-electrico-nacional#:
https://vlexvenezuela.com/vid/petrodelta-lesvi-jhonnatan-latines-308693222
</t>
    </r>
    <r>
      <rPr>
        <sz val="12"/>
        <color rgb="FF000000"/>
        <rFont val="Calibri"/>
      </rPr>
      <t>http://petroleumag.com/wp-content/uploads/2020/04/W20-428-PDVSA-reestructuracion-11.pdf</t>
    </r>
  </si>
  <si>
    <t>Empresa Mixta Petroguárico, S.A.</t>
  </si>
  <si>
    <t>Durante los años 90, el gobierno nacional suscribio los llamados convenios operativos para la explotación de los campos de petróleo convencional, uno de los cuales fue el correspondiente al campo Guárico Oriental, con la empresa japonesa   Teikoku Oil.  A partir de 2006,  las empresas suscritoras de los convenios operativos fueron obligadas a migrar a empresas mixtas.  Se creó así el 22 de junio de 2006,  la empresa mixta Petroguárico, mediante el decreto No.4.592, en la Gaceta Oficial No.  38.464.
En Petroguárico, la CVP, filial de Pdvsa, cuenta con una participación del 70% y la empresa petroleraTeikoku Oil (filial de Inpex Corp) con el 30%,  maneja el campo Guárico Oriental con una producción promedio de crudo de 1,70 miles de barriles diarios.  En 2007, el Estado concedió a la Empresa Petroguárico la exploración y explotación del Área Copa Macoya, ubicada en el municipio José Felix Ribas del estado Guárico, con una superficie de 290,25 kilómetros cuadrados, donde existe una  producción de gas de 120 millones de pies cúbicos diarios
En el año 2020 se propuso una nueva estrategia de negocios con las empresas mixtas: conservar acciones, vender acciones hasta el 50,1%, Fusionar/Renegociar/Portafolio y pasar al licencia.</t>
  </si>
  <si>
    <t>Leonardo Infante</t>
  </si>
  <si>
    <t>Microjuris
 Pdvsa.com 
 https://transparencia.org.ve/wp-content/uploads/2017/04/4-Informe-empresas-estatales-del-sector-petr%C3%B3leo-editado-26abril.pdf
 https://transparencia.org.ve/wp-content/uploads/2018/11/EPE-II-Sector-Hidrocarburos-1.pdf
 http://petroleumag.com/wp-content/uploads/2020/04/W20-428-PDVSA-reestructuracion-11.pdf
 https://twitter.com/IcexVenezuela/status/1435296672993718283?s=08
 http://www.petroleumworld.com/storyt21083002.htm</t>
  </si>
  <si>
    <t>Empresa Mixta Petroindependiente, S.A.</t>
  </si>
  <si>
    <t xml:space="preserve">Durante los años 90, Chevron venia operando el campo LL-652, en el Lago de Maracaibo, en el marco de los Convenios Operativos que el gobierno nacional suscribió con empresas multinacionales y nacionales.  Se trata de un campo de petróleo convencional. A partir de 2006,  las empresas suscritoras de los convenios operativos fueron obligadas por el gobierno nacional a migrar a empresas mixtas.  Se creó así el 22 de junio de 2006,  la empresa mixta Petroindependiente,  mediante el decreto No.4.578, en la Gaceta Oficial No.  38.464.  
En la Resolución 001 del Ministerio del Poder Popular de Petróleo del 26 de enero de 2024, publicada en la Gaceta Oficial No. 42.807,  se aprueba a la Empresa Mixta Petroboscán, S.A., la prórroga por quince (15) años, a objeto de dar continuidad al ejercicio de las actividades primarias de hidrocarburos, y al Plan de Negocios aprobado por este Ministerio del Poder Popular, correspondiente al período 2026-2041.
</t>
  </si>
  <si>
    <t>La empresa está obligada a desarrollar programas de desarrollo social en las comunidades donde opera,  de manera individual o con los organismos del estado, alcaldias y gobernaciones y las comunidades organizadas. </t>
  </si>
  <si>
    <t xml:space="preserve">Juan Carlos Márquez Cabrera: el misterio de un hombre que tuvo al menos 22 cargos en Pdvsa (https://transparencia.org.ve/juan-carlos-marquez-cabrera-el-misterio-de-un-hombre-que-tuvo-al-menos-22-cargos-en-pdvsa/)
</t>
  </si>
  <si>
    <r>
      <rPr>
        <sz val="12"/>
        <color theme="1"/>
        <rFont val="Calibri"/>
      </rPr>
      <t xml:space="preserve">Microjuris
Pdvsa.com    
https://transparencia.org.ve/wp-content/uploads/2017/04/4-Informe-empresas-estatales-del-sector-petr%C3%B3leo-editado-26abril.pdf
https://transparencia.org.ve/wp-content/uploads/2018/11/EPE-II-Sector-Hidrocarburos-1.pdf
</t>
    </r>
    <r>
      <rPr>
        <sz val="12"/>
        <color rgb="FF000000"/>
        <rFont val="Calibri"/>
      </rPr>
      <t>http://petroleumag.com/wp-content/uploads/2020/04/W20-428-PDVSA-reestructuracion-11.pdf</t>
    </r>
  </si>
  <si>
    <t>Empresa Mixta Petrokariña, S.A.</t>
  </si>
  <si>
    <t>Pedro María Freites</t>
  </si>
  <si>
    <t>La empresa está obligada contractualmente a ejecutar  programas de desarrollo social en las comunidades donde opera,  sola o con los organismos del estado, alcaldias y gobernaciones y las comunidades organizadas. </t>
  </si>
  <si>
    <t>Empresa Mixta Petro San Félix, S.A.</t>
  </si>
  <si>
    <t xml:space="preserve">Desalojo y comercialización del inventario de coque dispuesto en los patios de almacenamiento del CIJAA, a través de un novedoso sistema de transporte, cuyas facilidades se encuentran en fase de construcción y se espera culminar a finales del segundo trimestre del año 2018.
</t>
  </si>
  <si>
    <t>Coque</t>
  </si>
  <si>
    <t>Desde el 13 de febrero del año 2001, el entonces Presidente de la República Hugo Chávez ordenó el inicio de las operaciones del Mejorador Petro San Félix,.Este Mejorador está ubicado en el Complejo Industrial José Antonio Anzoátegui (CIJAA) entre Barcelona y Puerto Píritu. Es el primero de su tipo construido en el país con una capacidad de procesamiento de 160 mil barriles diarios (MBD), capaz de mejorar a especificaciones comerciales (9° a 19° API American Petroleum Institute), el crudo extrapesado proveniente de la Faja Petrolífera del Orinoco Hugo Chávez; área de producción que integra la reserva petrolera más grande del mundo y es el respaldo material de la criptomoneda venezolana, el Petro.
El 8 de mayo de 2015 se creó la empresa conjunta Petro San Félix, con la participación de la Corporación Venezolana de Guayana (CVG) y la Corporación Venezolana de Petróleo (CVP-Petropiar , que vino a potenciar la producción de las empresas básicas del Eje Orinoco y el Arco Minero, en consonancia con el desarrollo de la Faja Petrolífera del Orinoco Hugo Chávez.
En 2019, Petróleos de Venezuela (Pdvsa), a través de la empresa mixta Petro San Félix, reactivó el servicio de ejecución del terminal de manejo de sólidos del Complejo Industrial "José Antonio Anzoátegui" (Cijaa), en Barcelona, estado Anzoátegui, para garantizar la venta de coque de petróleo en mercados internacionales.(http://www.oncop.gob.ve/site/vistas/principal/noticias.php?noticia=MzQ0&amp;pagina=7)</t>
  </si>
  <si>
    <t>Bloque Junín, de la Faja Petrolífera del Orinoco Hugo Chávez, en San Diego de Cabrutica, al sur del estado Anzoátegui</t>
  </si>
  <si>
    <t>San Diego de Cabrutica</t>
  </si>
  <si>
    <t xml:space="preserve">Registro Mercantil tercero, Circunscripción judicial dell estado Anzoátegui,  bajo el No. 11,  Tomo A-10. </t>
  </si>
  <si>
    <t>Diputado Brito confirma detención de trabajadores Petro San Félix en Sebin El Tigre (https://runrun.es/noticias/376310/diputado-brito-confirma-detencion-de-trabajadores-petro-san-felix-en-sebin-el-tigre/)
Explotan dos tanques de almacenamiento de PetroSanFélix (https://efectococuyo.com/economia/explotan-dos-tanques-de-almacenamiento-de-petro-san-felix/)
Presidente de venezolana PDVSA admite falta de inversión y culpa a las "mafias" (https://www.reuters.com/article/petroleo-venezuela-inversion-idLTAL2N1T80Q5)</t>
  </si>
  <si>
    <t>http://www.pdvsa.com/index.php?option=com_content&amp;view=article&amp;id=8681:pdvsa-petro-san-felix-celebra-17-anos-de-vanguardia-petrolera&amp;catid=10:noticias&amp;Itemid=5&amp;lang=es
http://www.minci.gob.ve/creada-empresa-mixta-petro-san-felix-y-fondo-estrategico-orinoco/</t>
  </si>
  <si>
    <t>Empresa Mixta Petrolera Bielovenezolana, S.A.</t>
  </si>
  <si>
    <t>Realizar actividades de exploración y extracción de petróleo crudo y gas natural asociado, recolección, transporte y almacenamiento iniciales </t>
  </si>
  <si>
    <t>Petróleo y gas natural</t>
  </si>
  <si>
    <t>Inscrita por ante el Registro Mercantil Segundo del Distrito Capital y Estado M.d.M.d.P.P. para las relaciones Interior y Justicia de la República Bolivariana de Venezuela, en fecha 14 de diciembre de 2007, quedando insertada bajo el No. 15, Tomo 259-ASDO, con número de expediente 688988, Rif. J-29535245-0</t>
  </si>
  <si>
    <t>La empresa mixta está obligada contractualmente a ejecutar programas de desarrollo social en las comunidades sola o conjuntamente con los organismos del estado, alcaldias y gobernaciones y las comunidades organizadas. </t>
  </si>
  <si>
    <t>Empresa Mixta Petrolera Güiria, S.A.</t>
  </si>
  <si>
    <t>Realizar actividades de exploración y extracción de petróleo crudo y gas natural asociado costa afuera, recolección, transporte y almacenamiento de petróleo y gas natural asociado</t>
  </si>
  <si>
    <t>A partir de 2006,  las empresas suscritoras de los convenios de exploración a riesgo  fueron obligadas por el gobierno nacional a migrar a empresas mixtas.  Se creó así el primero de noviembre  la empresa mixta Petrogüiria,   mediante el decreto presidencial No.5.665, en la Gaceta Oficial No.  38.801.
En el año 2020 se propuso una nueva estrategia de negocios con las empresas mixtas: conservar acciones, vender acciones hasta el 50,1%, Fusionar/Renegociar/Portafolio y pasar al licencia.</t>
  </si>
  <si>
    <t>Como empresa mixta con Pdvsa, está obligada contractualmente a ejecutar programas de desarrollo social en las comunidades donde se encuentra establecida,  solo o conjuntamente con los organismos del Estado , alcaldias y gobernaciones y las comunidades organizadas. </t>
  </si>
  <si>
    <t>Italia</t>
  </si>
  <si>
    <t>Empresa Mixta Petrolera Indovenezolana, S.A.</t>
  </si>
  <si>
    <t>Realizar actividades de exploración de petróleo crudo, extracción de petróleo crudo y gas natural asociado, recolección, transporte y almacenamiento</t>
  </si>
  <si>
    <t>El 20 de febrero de 2008 el gobierno nacional aprobó la creación de la Empresa Mixta Petrolera IndoVenezuela,  mediante el decreto 5.873, en la Gaceta Oficial No.  38.874. Son socios de esta empresa la Oil and Gas Natural Corporation Limited, de la India, y la Corporación Venezola de Petróleo, filial de Pdvsa. 
En el año 2020 se propuso una nueva estrategia de negocios con las empresas mixtas: conservar acciones, vender acciones hasta el 50,1%, Fusionar/Renegociar/Portafolio y pasar al licencia.</t>
  </si>
  <si>
    <t>Según la última información obtenida el  presidente de  Petrolera Indovenezolana es  Nelson Ramírez</t>
  </si>
  <si>
    <r>
      <rPr>
        <sz val="12"/>
        <color theme="1"/>
        <rFont val="Calibri"/>
      </rPr>
      <t xml:space="preserve">Microjuris
Pdvsa.com    
https://transparencia.org.ve/wp-content/uploads/2017/04/4-Informe-empresas-estatales-del-sector-petr%C3%B3leo-editado-26abril.pdf
https://transparencia.org.ve/wp-content/uploads/2018/11/EPE-II-Sector-Hidrocarburos-1.pdf
https://vlexvenezuela.com/vid/plagiaron-presidente-petrolera-517005542
</t>
    </r>
    <r>
      <rPr>
        <sz val="12"/>
        <color rgb="FF000000"/>
        <rFont val="Calibri"/>
      </rPr>
      <t>http://petroleumag.com/wp-content/uploads/2020/04/W20-428-PDVSA-reestructuracion-11.pdf</t>
    </r>
  </si>
  <si>
    <t>India</t>
  </si>
  <si>
    <t>Empresa Mixta Petrolera Kaki, S.A.</t>
  </si>
  <si>
    <t xml:space="preserve">Realizar actividades de exploración de petróleo crudo, extracción de petróleo crudo y gas natural asociado, recolección, transporte y almacenamiento  </t>
  </si>
  <si>
    <t>En junio de 2006,  la Corporación Venezolana del Petróleo (CVP), filial de Petróleos de Venezuela S.A. (PDVSA), Inemaka Exploration &amp; Production Company Ltd. e Inversiones Polar, firmaron el contrato de conversión para establecer la Empresa Mixta número Petrolera Kaki, empresa mixta que funcionará en el campo Kaki, ubicado al sureste de Anaco, estado Anzoátegui, en una extensión de 305 km 2 donde el volumen de crudo liviano en producción  alcanzaba entonces,  900 barriles diarios y 37 millones de pies cúbicos diarios (MMPCD), de gas líquido asociado.
En el año 2020 se propuso una nueva estrategia de negocios con las empresas mixtas: conservar acciones, vender acciones hasta el 50,1%, Fusionar/Renegociar/Portafolio y pasar al licencia.</t>
  </si>
  <si>
    <t>Empresa Mixta Petrolera Paria, S.A.</t>
  </si>
  <si>
    <t>Inscrita en el Registro Mercantil Quinto de la Circunscripción Judicial del Distrito Federal y del Estado Miranda, en fecha 17 de julio de 1997, quedando anotada bajo el número 98, Tomo 134-A-Quinto, posteriormente, inscrita en el Registro Mercantil tercero de la Circunscripción Judicial del Estado Anzoátegui, en fecha 21 de marzo de 2000, quedando anotada bajo el número 47, Tomo A-17</t>
  </si>
  <si>
    <t>Empresa Mixta Petrolera Sinovensa, S.A.</t>
  </si>
  <si>
    <t>Realizar actividades de exploración de petróleo crudo, extracción de petróleo crudo y gas natural asociado, recolección, transporte y almacenamiento.  Proceso de tratamiento de petróleos pesados  </t>
  </si>
  <si>
    <t>En el marco de los acuerdos suscritos entre la Estatal Popular de China y Venezuela, el gobierno de Venezuela aprobó la creación de la empresa Mixta Petrolera Sinovensa S.A. el 29 de enero de 2008, mediante decreto No. 5.842, en la Gaceta Oficial No.  38.860,  en la cual participa la empresa China National Petroleum Corporation CNPC y Pdvsa, a través de la filial CVP, S.A.  
En el año 2020 se propuso una nueva estrategia de negocios con las empresas mixtas: conservar acciones, vender acciones hasta el 50,1%, Fusionar/Renegociar/Portafolio y pasar al licencia.</t>
  </si>
  <si>
    <t>Junta Directiva conformada por 5 directivos:  Presidente, escogido por los acccionistas clase A, dos directivos de los accionistas clase A y dos directivos de los accionistas clase B</t>
  </si>
  <si>
    <t>Inscrita ante el Registro Mercantil Segundo de la Circunscripción Judicial del Distrito Capital y del estado Bolivariano de Miranda, en fecha 1º de febrero de 2008, bajo el Nº 2, Tomo 15-A-SDO</t>
  </si>
  <si>
    <t>Detienen a presidente de empresa petrolera china venezolana Sinovensa (https://efectococuyo.com/sucesos/detienen-a-presidente-de-empresa-petrolera-china-venezolana-sinovensa/)
Así detuvieron en Venezuela al presidente y a otros ejecutivos de la petrolera Sinovensa indagados por corrupción (https://expresa.me/2019/10/17/asi-detuvieron-en-venezuela-al-presidente-y-a-otros-ejecutivos-de-la-petrolera-sinovensa-indagados-por-corrupcion.html)
Girot: Todos los trabajadores de la industria petrolera están enfermos y condenados a muerte (https://cronica.uno/girot-todos-los-trabajadores-de-la-industria-petrolera-estan-enfermos-y-condenados-a-muerte/)</t>
  </si>
  <si>
    <t>Microjuris
Pdvsa.com    
https://transparencia.org.ve/wp-content/uploads/2017/04/4-Informe-empresas-estatales-del-sector-petr%C3%B3leo-editado-26abril.pdf
https://transparencia.org.ve/wp-content/uploads/2018/11/EPE-II-Sector-Hidrocarburos-1.pdf
https://vlexvenezuela.com/vid/petrolera-sinovensa-hispana-seguros-388992788
http://petroleumag.com/wp-content/uploads/2020/04/W20-428-PDVSA-reestructuracion-11.pdf</t>
  </si>
  <si>
    <t>Empresa Mixta Petrolera Vencupet, S.A.</t>
  </si>
  <si>
    <t xml:space="preserve">Junta Directiva integrada por cinco miembros; el presidente y cuatro directores principales y  el gerente general de la empresa. </t>
  </si>
  <si>
    <t xml:space="preserve">Registro Mercantil segundo, Circunscripción judicial del Distrito Capital y Estado Miranda,  bajo el tomo No. 39,  Tomo 416-A. </t>
  </si>
  <si>
    <t>Microjuris
Pdvsa.com    
https://transparencia.org.ve/wp-content/uploads/2017/04/4-Informe-empresas-estatales-del-sector-petr%C3%B3leo-editado-26abril.pdf
https://transparencia.org.ve/wp-content/uploads/2018/11/EPE-II-Sector-Hidrocarburos-1.pdf
http://petroleumag.com/wp-content/uploads/2020/04/W20-428-PDVSA-reestructuracion-11.pdf
https://newstratusenergy.com/site/assets/files/5127/nse_-_news_release_01_02_2024-1.pdf</t>
  </si>
  <si>
    <t>Empresa Mixta Petromonagas, S.A.</t>
  </si>
  <si>
    <t xml:space="preserve">Realizar actividades de exploración de petróleo crudo, extracción de petróleo crudo y gas natural asociado, recolección, transporte, almacenamiento y mejoramiento de crudo extrapesado </t>
  </si>
  <si>
    <t>José Gregorio Monagas</t>
  </si>
  <si>
    <t>Según la última información obtenida el  presidente de Petromonagas es Luis Antonio Vásquez</t>
  </si>
  <si>
    <t>Empresa Mixta Petronado, S.A.</t>
  </si>
  <si>
    <t>Inscrita ante el Registro Mercantil Segundo de la Circunscripción Judicial del Distrito Capital y Estado Miranda en fecha 15 de Septiembre de 2.006, quedando anotado bajo el N° 21, Tomo 191 A-SGDO, Expediente N° 673076, e inscrita en el Registro de Información Fiscal (R.I.F) bajo el N° J-31660755-0</t>
  </si>
  <si>
    <t>Juan Carlos Márquez Cabrera: el misterio de un hombre que tuvo al menos 22 cargos en Pdvsa (https://transparencia.org.ve/juan-carlos-marquez-cabrera-el-misterio-de-un-hombre-que-tuvo-al-menos-22-cargos-en-pdvsa/)</t>
  </si>
  <si>
    <r>
      <rPr>
        <sz val="12"/>
        <color theme="1"/>
        <rFont val="Calibri"/>
      </rPr>
      <t xml:space="preserve">Microjuris
Pdvsa.com    
https://transparencia.org.ve/wp-content/uploads/2017/04/4-Informe-empresas-estatales-del-sector-petr%C3%B3leo-editado-26abril.pdf
https://transparencia.org.ve/wp-content/uploads/2018/11/EPE-II-Sector-Hidrocarburos-1.pdf
http://petroleumag.com/wp-content/uploads/2020/04/W20-428-PDVSA-reestructuracion-11.pdf
</t>
    </r>
    <r>
      <rPr>
        <sz val="12"/>
        <color rgb="FF000000"/>
        <rFont val="Calibri"/>
      </rPr>
      <t>https://vlexvenezuela.com/vid/jesus-alberto-mercantil-petronado-s-308909010</t>
    </r>
  </si>
  <si>
    <t>Argentina, Ecuador y Corea del Sur</t>
  </si>
  <si>
    <t>Empresa Mixta Petroperijá, S.A.</t>
  </si>
  <si>
    <t>Según la última información obtenida el  presidente de Petroperijá es Antonio Gómez</t>
  </si>
  <si>
    <t>Antonio Gómez es Ingeniero de Petróleo con más de 15 años de experiencia en la industria petrolera( Sistemas de Levantamiento Artificial: Electro Sumergible, Gas Lift, Bombeó Mecánico y BCP, Optimización de Procesos en la inyección de vapor para la Recuperación secundaria en yacimientos de crudo )y más de 10 años como Profesor en Sistemas de Levantamiento Artificial en La Universidad Del Zulia desempeñando diferentes cargos técnicos y de supervisión. Experiencia en la conducción de Proyectos de Ingeniería, Manejo de equipos de trabajo para Proyectos y Contratación, Evaluaciones técnicas e Investigador en el área de Educación Universitaria.</t>
  </si>
  <si>
    <t>Empresa Mixta Petropiar, S.A.</t>
  </si>
  <si>
    <t>Realizar actividades de exploración de petróleo crudo, extracción de petróleo crudo y gas natural asociado, recolección, transporte, mejoramiento de petróleo extrapesado y almacenamiento  </t>
  </si>
  <si>
    <t>Petropiar S.A. es una empresa mixta dedicada a la exploración, extracción, recolección, transporte y almacenamiento de hidrocarburos en la faja petrolífera del Orinoco, Venezuela. Su propiedad la comparten Chevron (30%) y una mayoría accionaria del gobierno (70%), a través de la petrolera estatal PDVSA. Petropiar nace de la nacionalización de la petrolera Ameriven el 1 de mayo de 2007.
En sesión extraordinaria, del 3 de octubre de 2007, la plenaria de la Asamblea Nacional (AN) sancionó los acuerdos para la constitución de las Empresas Mixtas en las que Petróleos de Venezuela S.A. (PDVSA) posee la mayoría accionaría, producto de la nacionalización de las asociaciones estratégicas de la Faja Petrolífera del Orinoco y los convenios de exploración a riesgo. Las empresas que recibieron la ratificación de la AN son Petrocedeño, constituida con la francesa Total y la noruega Statoil; Petromonagas con participación de las británica BP y Veba Oil &amp; Gas; y Petropiar, en la que PDVSA trabaja junto a la estadounidense Chevron-Texaco. En promedio, Venezuela conserva el 80% de las acciones de estos proyectos recientemente nacionalizados.
El modelo de negociación que se fijó, permite a estas Empresas Mixtas exportar en forma directa e individual el crudo mejorado que producen. Asimismo, se delimitaron las áreas de explotación de la siguiente manera: Petrocedeño, 399,25 Km2; Petromonagas, 184,86 km2; y Petropiar 463,07 km2. Todos con una duración de 25 años para ejercer las actividades primarias, es decir, de exploración y producción.
En el año 2020 se propuso una nueva estrategia de negocios con las empresas mixtas: conservar acciones, vender acciones hasta el 50,1%, Fusionar/Renegociar/Portafolio y pasar al licencia.</t>
  </si>
  <si>
    <t>Según la última información obtenida el  presidente de Petropiar es Ysaac Donis
La junta directiva de la empresa mixta Petropiar, S.A. aprobó la designación de Martin Philipsen, quien forma parte de la compañía Chevron, como nuevo gerente general de la organización. Este nombramiento se hizo efectivo a partir del 8 de diciembre de 2022. (https://bit.ly/3GkGQ1Y)</t>
  </si>
  <si>
    <t>Ysaac Donis es Ingeniero de petróleo, con mas de 34 anos de experiencia en la industria petrolera venezolana. altos conocimientos de toda la geografía petrolera de nuestro país, desde las operaciones de perforación, completacion de pozos, tratamiento de crudos, manejo de agua y gas, supervision de actividades operacionales y cargos gerenciales como superitendente, gerente, director y presidente de empresas mixtas como SINCOR y PETROPIAR en la faja petrolífera del Orinoco.
Martin Philipsen es graduado en Ingeniería de la Universidad Boschveld en Eindhoven, Holanda. Cuenta con una maestría en Ingeniería de Producción y Energía de la Universidad Tecnológica de Eindhoven. Además posee una maestría en Economía y Gestión Empresarial en el Instituto Francés de Petróleo.</t>
  </si>
  <si>
    <t>Inscrita por ante el Registro Mercantil Segundo de la Circunscripción Judicial del Distrito Capital y del Estado Miranda, en fecha 19 de diciembre de 2007, bajo el Nº 18, Tomo 261-A-SDO.</t>
  </si>
  <si>
    <t xml:space="preserve">La fiscalía general de la República de Venezuela, informó este viernes que a raíz de las indagaciones del caso Petrozamora por el cual ya hay 9 detenidos y varias órdenes de aprehensión contra empresarios prófugos de la justicia, se reabrieron investigaciones por hechos punibles a filiales de la industria petrolera, entre ellas, Petropiar y Petrocedeño.
Esquema corrupto permite Petropiar-Chevron burlar las sanciones de EE. UU. y desvían USD 20 millones (https://www.maibortpetit.info/2020/05/esquema-corrupto-permite-petropiar.html)
Emiten órdenes de captura contra 7 personas por corrupción en Petropiar (https://elestimulo.com/elinteres/emiten-ordenes-de-captura-contra-7-personas-por-corrupcion-en-petropiar/)
Condenado actor Manuel Sosa por corrupción en Petropiar (http://www.minci.gob.ve/condenado-manuel-sosa-corrupcion/)
Venezuela detiene a gerente de una empresa mixta petrolera acusado de corrupción (https://www.reuters.com/article/petroleo-venezuela-corrupcion-idLTAKBN18J35J-OUSLB)
Corrupción buena y mala (https://www.eluniversal.com/el-universal/57271/corrupcion-buena-y-mala)
Investigan a empresarios y funcionarios de Pdvsa por corrupción en la Faja del Orinoco (https://elpitazo.net/sucesos/investigan-empresarios-funcionarios-pdvsa-corrupcion-la-faja-del-orinoco/)
Manuel "Coco" Sosa sentenciado a 4 años por corrupción en Pdvsa (https://www.albatv.org/Manuel-Coco-Sosa-sentenciado-a-4.html)
Lujos y viajes de gerente del mejorador de Pdvsa Petropiar generan polémica (https://www.noticiascandela.informe25.com/2016/02/lujos-y-viajes-de-gerente-del-mejorador.html)
Supervisores de Petropiar buscan segregar a trabajadores que apoyen a Guaidó (https://elpitazo.net/politica/supervisores-de-petropiar-buscan-segregar-a-trabajadores-que-apoyen-a-guaido/)
Empresario venezolano acusado en EEUU por lavado de dinero con Petropiar (https://www.lapatilla.com/2022/08/24/empresario-venezolano-petropiar/)
</t>
  </si>
  <si>
    <t xml:space="preserve">Microjuris
Pdvsa.com    
https://transparencia.org.ve/wp-content/uploads/2017/04/4-Informe-empresas-estatales-del-sector-petr%C3%B3leo-editado-26abril.pdf
https://transparencia.org.ve/wp-content/uploads/2018/11/EPE-II-Sector-Hidrocarburos-1.pdf
http://petroleumag.com/wp-content/uploads/2020/04/W20-428-PDVSA-reestructuracion-11.pdf
https://www.linkedin.com/in/ysaac-donis-71357a9b/?originalSubdomain=ve
https://vlexvenezuela.com/vid/victor-mastrolonardo-lubes-petrolera-558804330
https://talcualdigital.com/designan-a-martin-philipsen-de-chevron-venezuela-como-gerente-general-de-petropiar/ </t>
  </si>
  <si>
    <t>Empresa Mixta Petroquiriquire, S.A.</t>
  </si>
  <si>
    <t>Realizar actividades de exploración de petróleo crudo, extracción de petróleo crudo y gas natural asociado, recolección, transporte y almacenamiento  </t>
  </si>
  <si>
    <t>Un mil millones de bolívares</t>
  </si>
  <si>
    <t>Según la última información obtenida el  presidente de Petroquiriquire es Daniel Ortega</t>
  </si>
  <si>
    <t>Inscrita ante el Registro Mercantil Segundo de la Circunscripción Judicial del Distrito Capital y Estado Miranda el día 21 de agosto de 2006, bajo el No. 5, Tomo 172-A-Segundo</t>
  </si>
  <si>
    <t>PDVSA eleva su deuda con Repsol hasta los 347 millones de euros (https://www.finanzasdigital.com/2020/02/pdvsa-eleva-su-deuda-con-repsol-hasta-los-347-millones-de-euros/)</t>
  </si>
  <si>
    <t>Microjuris
Pdvsa.com    
https://transparencia.org.ve/wp-content/uploads/2017/04/4-Informe-empresas-estatales-del-sector-petr%C3%B3leo-editado-26abril.pdf
https://transparencia.org.ve/wp-content/uploads/2018/11/EPE-II-Sector-Hidrocarburos-1.pdf
http://petroleumag.com/wp-content/uploads/2020/04/W20-428-PDVSA-reestructuracion-11.pdf
http://www.correodelorinoco.gob.ve/pdvsa-y-repsol-potenciaran-produccion-de-empresa-mixta-petroquiriquire-y-del-campo-perla/
https://twitter.com/ortega_mda?lang=en
https://vlexvenezuela.com/vid/rez-petroquiriquire-neilo-wilso-mara-486275098
http://www.pdvsa.com/index.php?option=com_content&amp;view=article&amp;id=9923:pdvsa-y-repsol-suscribieron-acuerdo-marco-para-la-administracion-de-la-empresa-mixta-petroquiriquire-s-a&amp;catid=10:noticias&amp;Itemid=5&amp;lang=es</t>
  </si>
  <si>
    <t>España y Argentina</t>
  </si>
  <si>
    <t>Empresa Mixta Petroregional del Lago, S.A.</t>
  </si>
  <si>
    <t>io</t>
  </si>
  <si>
    <t>Según la última información obtenida el  presidente de Petroregional del Lago S.A. es  Johan Cruz</t>
  </si>
  <si>
    <t>Johan Cruz es también Director Ejecutivo de PDVSA Occidente</t>
  </si>
  <si>
    <t>Inscrita por ante el Registro Mercantil Segundo de la Circunscripción Judicial del Distrito Capital y Estado Miranda del 10 de agosto de 2006, quedando anotada bajo el No. 69, Tomo 163-A-Sgdo, inscrita en el Registro de Información Fiscal bajo el No. J-31644148-2</t>
  </si>
  <si>
    <t>Holanda</t>
  </si>
  <si>
    <t>Empresa Mixta Petroritupano, S.A.</t>
  </si>
  <si>
    <t>El 22 de junio de 2006, mediante Decreto Nº 4.588, se autoriza la creación de la empresa mixta Petroritupano, S.A., la cual estará adscrita al Ministerio de Energía y Petróleo y tendrá por objeto social el ejercicio de actividades primarias de explotación en búsqueda de yacimientos de hidrocarburos, extracción de ellos en estado natural, recolección, transporte y almacenamiento iniciales previstas en el artículo 9 de la Ley Orgánica de Hidrocarburos. El capital accionario será dividido de la siguiente manera: Corporación Venezolana del Petróleo, S.A., Petrobrás Energía, S.A., APC Venezuela, S.R.L. y Corod Producción, S.A., tendrán participaciones iniciales del 60%, 18%, 18% y 4%, respectivamente.
En el año 2020 se propuso una nueva estrategia de negocios con las empresas mixtas: conservar acciones, vender acciones hasta el 50,1%, Fusionar/Renegociar/Portafolio y pasar al licencia.</t>
  </si>
  <si>
    <r>
      <rPr>
        <sz val="12"/>
        <color theme="1"/>
        <rFont val="Calibri"/>
      </rPr>
      <t xml:space="preserve">Microjuris
Pdvsa.com    
https://transparencia.org.ve/wp-content/uploads/2017/04/4-Informe-empresas-estatales-del-sector-petr%C3%B3leo-editado-26abril.pdf
https://transparencia.org.ve/wp-content/uploads/2018/11/EPE-II-Sector-Hidrocarburos-1.pdf
</t>
    </r>
    <r>
      <rPr>
        <sz val="12"/>
        <color rgb="FF000000"/>
        <rFont val="Calibri"/>
      </rPr>
      <t>http://petroleumag.com/wp-content/uploads/2020/04/W20-428-PDVSA-reestructuracion-11.pdf</t>
    </r>
  </si>
  <si>
    <t>Empresa Mixta Petrosucre, S.A.</t>
  </si>
  <si>
    <t>El 1 de noviembre de 2017, mediante Decreto Nº 5.669, se autoriza la creación de la Empresa Mixta PetroSucre, S.A., que estará adscrita al Ministerio del Poder Popular para la Energía y Petróleo y tendrá por objeto social desarrollar actividades primarias de exploración en busca de yacimientos de petróleo crudo pesado y extrapesado, la extracción de tales petróleos crudos en su estado natural, y su recolección, transporte y almacenamientos iniciales, de conformidad con el artículo 9º de la Ley Orgánica de Hidrocarburos. El capital accionario estará dividido así:Corporación Venezolana del Petróleo, S.A. y Eni Venezuela B.V., o sus respectivas afiliadas, tendrán participaciones iniciales de 74% y 26%, respectivamente.
En el año 2020 se propuso una nueva estrategia de negocios con las empresas mixtas: conservar acciones, vender acciones hasta el 50,1%, Fusionar/Renegociar/Portafolio y pasar al licencia.</t>
  </si>
  <si>
    <t>Diego Bautista Urbaneja</t>
  </si>
  <si>
    <t>Según la última información obtenida la presidenta de Petrosucre es  Johan Cruz María Hernández</t>
  </si>
  <si>
    <t>María Hernández es ingeniero de petróleo,es también Presidenta de las empresas mixtas Petrolera Paria y Petrolera Güiria en el Golfo de Paria, Venezuela</t>
  </si>
  <si>
    <t>Inscrita ante el Registro Mercantil Segundo de la Circunscripción Judicial del Distrito Federal y Estado Miranda, en fecha 16 de noviembre de 1978, bajo el N° 26, Tomo 127-A Sdo, cuya última modificación quedo asentada en fecha 16 de marzo de 2007 bajo el N° 57, Tomo 49-A-Sdo</t>
  </si>
  <si>
    <t>Denuncias evitaron que el Nabarima se convirtiera en un desastre ecológico (https://runrun.es/rr-es-plus/421512/denuncias-evitaron-que-el-nabarima-se-convirtiera-en-un-desastre-ecologico/)</t>
  </si>
  <si>
    <t>Microjuris
Pdvsa.com    
https://transparencia.org.ve/wp-content/uploads/2017/04/4-Informe-empresas-estatales-del-sector-petr%C3%B3leo-editado-26abril.pdf
https://transparencia.org.ve/wp-content/uploads/2018/11/EPE-II-Sector-Hidrocarburos-1.pdf
http://petroleumag.com/wp-content/uploads/2020/04/W20-428-PDVSA-reestructuracion-11.pdf
http://www.poderopedia.org/ve/empresas/Petrosucre_S.A.
https://vlexvenezuela.com/vid/decision-n-ap21-l-785513729
https://www.facebook.com/319103931615615/posts/presidenta-de-petrosucre-mariapetrolera-en-twitter-26julio-mi-reconocimiento-al-/1396757647183566/</t>
  </si>
  <si>
    <t>Empresa Mixta Petrosur, S.A.</t>
  </si>
  <si>
    <t>Desarrollar actividades primarias de exploración en busca de yacimientos de petróleo crudo pesado y extrapesado, extracción de petróleo crudo en estado natural, y recolección, transporte y almacenamiento iniciales de conformidad con el artículo 9 de la Ley Orgánica de Hidrocarburos.</t>
  </si>
  <si>
    <t xml:space="preserve">Cinco (5) miembros, los cuales se denominan Directores, uno de los cuales será su Presidente. Los accionistas Clase A tendrán derecho exclusivo de nombrar a tres (3) miembros titulares de la Junta Directiva, incluyendo a su Presidente y a sus respectivos susplentes. Los accionistas Clase B tendrán el derecho exclusivo de nombrar 2 miembros titulares de la Junta Directiva y a sus respectivos suplentes. </t>
  </si>
  <si>
    <t>El Capital Social de creación de la empresa será de Mil Millón de Bolívares (1.000.000.000), el cual estará dividido en Diez Mil (10.000) acciones con un valor nominal de Cien Mil Bolívares (100.000) cada una</t>
  </si>
  <si>
    <t>Presidente: Josmer Freitez; Directores principales: Simón Turmero, Carlos Quijada, Miguel Dao, Jaime Leiva; Directores Suplentes: Gabriel Carmona, Ronald Tineo, Raimundo Valbuena</t>
  </si>
  <si>
    <t>Registro Mercantil Segundo del Distrito Capital, en fecha 27 de enero del año 2020, bajo el Nº 12, Tomo 26-A SDO</t>
  </si>
  <si>
    <t xml:space="preserve">Ministerio del Poder Popular de Petróleo 
PDVSA
</t>
  </si>
  <si>
    <t>Documento prueba que empresa designada irregularmente para conformar Petrosur está vinculada a contratista del Estado venezolano, Derwick Associates (https://eltiempolatino.com/news/2018/jul/19/documento-prueba-que-empresa-designada-irregularme/)
La Asamblea Nacional de Venezuela investiga a una empresa en la que participan inversionistas españoles (https://alnavio.es/noticia/11038/economia/la-asamblea-nacional-de-venezuela-investiga-a-una-empresa-en-la-que-participan-inversionistas-espanoles.html)</t>
  </si>
  <si>
    <t>Microjuris
Pdvsa.com    
https://transparencia.org.ve/wp-content/uploads/2017/04/4-Informe-empresas-estatales-del-sector-petr%C3%B3leo-editado-26abril.pdf
https://transparencia.org.ve/wp-content/uploads/2018/11/EPE-II-Sector-Hidrocarburos-1.pdf
http://petroleumag.com/wp-content/uploads/2020/04/W20-428-PDVSA-reestructuracion-11.pdf
https://poderopediave.org/?s=Petrosur+S.A.</t>
  </si>
  <si>
    <t>Empresa Mixta Petrourdaneta, S.A.</t>
  </si>
  <si>
    <t>Un Presidente; accionistas clase A los cuales tendrán el derecho exclusivo de nombrar tres (3) miembros titulares de la junta directiva incluyendo el presidente y sus respectivos suplentes; los Accionistas clase B los cuales tendrán el derecho exclusivo de nombrar dos miembros titulares de la junta directiva con sus respectivos suplentes</t>
  </si>
  <si>
    <t>El Capital Social de creación de la empresa será de Un Millón de Bolívares (1.000.000.000), el cual estará dividido en Cien Mil (100.000) acciones con un valor nominal de Diez Bolívares (10,00) cada una</t>
  </si>
  <si>
    <t>Según la última información obtenida el  presidente de Petrourdaneta es Luis Torres</t>
  </si>
  <si>
    <t>Inscrita ante el Registro Mercantil Segundo de la Circunscripción Judicial del Distrito Capital y estado Miranda en fecha 3 de abril de 2012, bajo el n° 19, tomo 86-A Sgdo.</t>
  </si>
  <si>
    <t>Acosan a auditor de PDVSA por negarse a manipular investigaciones vinculadas a ODEBRECHT y CAMIMPEG (https://eltiempolatino.com/news/2020/feb/11/acosan-auditor-de-pdvsa-por-negarse-manipular-inve/)
Desidia paraliza 56 pozos petroleros en La Concepción (https://versionfinal.com.ve/politica-dinero/desidia-paraliza-56-pozos-petroleros-en-la-concepcion/)</t>
  </si>
  <si>
    <r>
      <rPr>
        <sz val="12"/>
        <color theme="1"/>
        <rFont val="Calibri"/>
      </rPr>
      <t xml:space="preserve">Microjuris
Pdvsa.com    
https://transparencia.org.ve/wp-content/uploads/2017/04/4-Informe-empresas-estatales-del-sector-petr%C3%B3leo-editado-26abril.pdf
https://transparencia.org.ve/wp-content/uploads/2018/11/EPE-II-Sector-Hidrocarburos-1.pdf
</t>
    </r>
    <r>
      <rPr>
        <sz val="12"/>
        <color rgb="FF000000"/>
        <rFont val="Calibri"/>
      </rPr>
      <t>http://petroleumag.com/wp-content/uploads/2020/04/W20-428-PDVSA-reestructuracion-11.pdf</t>
    </r>
    <r>
      <rPr>
        <sz val="12"/>
        <color theme="1"/>
        <rFont val="Calibri"/>
      </rPr>
      <t xml:space="preserve">
https://poderopediave.org/empresa/petrourdaneta-s-a/
https://dossier-petrolero.blogspot.com/2018/09/sindicatos-y-trabajadores-presente-bops.html
https://vlexvenezuela.com/vid/sociedad-petrourdaneta-filial-pdvsa-439516166</t>
    </r>
  </si>
  <si>
    <t>Empresa Mixta Petroven-Bras, S.A.</t>
  </si>
  <si>
    <t>Empresa mixta creada el 22 de junio de 2006 -a través del Decreto 4.585, publicado en la Gaceta Oficial Nro 38.464- para la explotación de crudo de la Faja Petrolífera del Orinoco (FPO). Petroven-Bras S.A, ubicada en el oriente del país, está conformada por la integración de la Corporación Venezolana del Petróleo (CVP), con un nivel accionario de 60%, y las empresas brasileñas, Petroleo de Brasil, S.A (Petrobras) –protagonista de Lava Jato, el mayor caso de corrupción registrado en Brasil- con 29,2 %, y Coroil S.A, con un 10,8%.
En el año 2020 se propuso una nueva estrategia de negocios con las empresas mixtas: conservar acciones, vender acciones hasta el 50,1%, Fusionar/Renegociar/Portafolio y pasar al licencia.</t>
  </si>
  <si>
    <t>Juan Carlos Márquez Cabrera: el misterio de un hombre que tuvo al menos 22 cargos en Pdvsa (https://transparencia.org.ve/juan-carlos-marquez-cabrera-el-misterio-de-un-hombre-que-tuvo-al-menos-22-cargos-en-pdvsa/)
Petroven-Bras S.A. (https://poderopediave.org/empresa/petroven-bras-s-a/)</t>
  </si>
  <si>
    <r>
      <rPr>
        <sz val="12"/>
        <color theme="1"/>
        <rFont val="Calibri"/>
      </rPr>
      <t xml:space="preserve">Microjuris
Pdvsa.com    
https://transparencia.org.ve/wp-content/uploads/2017/04/4-Informe-empresas-estatales-del-sector-petr%C3%B3leo-editado-26abril.pdf
https://transparencia.org.ve/wp-content/uploads/2018/11/EPE-II-Sector-Hidrocarburos-1.pdf
http://petroleumag.com/wp-content/uploads/2020/04/W20-428-PDVSA-reestructuracion-11.pdf
</t>
    </r>
    <r>
      <rPr>
        <sz val="12"/>
        <color rgb="FF000000"/>
        <rFont val="Calibri"/>
      </rPr>
      <t>https://poderopediave.org/empresa/petroven-bras-s-a/</t>
    </r>
  </si>
  <si>
    <t>Empresa Mixta Petrowarao, S.A.</t>
  </si>
  <si>
    <t>El 22 de junio de 2006  mediante Decreto Nº 4.584, se autoriza la creación de la empresa mixta Petrowarao, S.A., la cual estará adscrita al Ministerio de Energía y Petróleo y tendrá por objeto social el ejercicio de actividades primarias de exploración y extracción de yacimientos de hidrocarburos, en estado natural, recolección, transporte y almacenamiento iniciales. El capital accionario estará conformado de la siguiente manera: Corporación Venezolana del Petróleo, S.A. y Perenco Venezuela Petróleo y Gas ETVE, S.L., tendrán participaciones iniciales del 60% y 40% respectivamente. 
En el año 2020 se propuso una nueva estrategia de negocios con las empresas mixtas: conservar acciones, vender acciones hasta el 50,1%, Fusionar/Renegociar/Portafolio y pasar al licencia.</t>
  </si>
  <si>
    <t>Según la última información obtenida el  presidente de Petrowarao es Luis Zapata</t>
  </si>
  <si>
    <t>Empresa mixta Petrowarao implicada en corrupción (https://www.eluniversal.com/politica/28610/empresa-mixta-petrowarao-implicada-en-corrupcion)
Detienen en Venezuela a cuatro gerentes de empresa petrolera acusados de corrupción (https://mundo.sputniknews.com/20181218/corrupcion-en-venezuela-1084229001.html)
Venezuela: develan trama de corrupción en Petrowarao (https://americaxxi.com/news-item/venezuela-develan-trama-de-corrupcion-en-petrowarao/)</t>
  </si>
  <si>
    <r>
      <rPr>
        <sz val="12"/>
        <color theme="1"/>
        <rFont val="Calibri"/>
      </rPr>
      <t xml:space="preserve">Microjuris
Pdvsa.com    
https://transparencia.org.ve/wp-content/uploads/2017/04/4-Informe-empresas-estatales-del-sector-petr%C3%B3leo-editado-26abril.pdf
https://transparencia.org.ve/wp-content/uploads/2018/11/EPE-II-Sector-Hidrocarburos-1.pdf
http://petroleumag.com/wp-content/uploads/2020/04/W20-428-PDVSA-reestructuracion-11.pdf
</t>
    </r>
    <r>
      <rPr>
        <sz val="12"/>
        <color rgb="FF000000"/>
        <rFont val="Calibri"/>
      </rPr>
      <t xml:space="preserve">
http://www.poderopedia.org/ve/empresas/Petrowarao_S.A</t>
    </r>
  </si>
  <si>
    <t>Reino Unido</t>
  </si>
  <si>
    <t>Empresa Mixta Petrowayu, S.A.</t>
  </si>
  <si>
    <t>la Compañía estará a cargo de una Junta Directiva compuesta por cinco (5) miembros, uno de los cuales será su Presidente. Los accionistas Clase A, tomando la decisión en nombre de su Clase en la correspondiente Asamblea de Accionistas, tendrán el derecho exclusivo de nombrar a tres (3) miembros titulares de la Junta Directiva, incluyendo a su Presidente, y a sus respectivos suplentes. Los accionistas Clase B, tomando la decisión en nombre de su Clase en la correspondiente Asamblea de Accionistas, tendrán el derecho exclusivo de nombrar, mediante el voto de la mayoría simple de las acciones Clase B, a dos (2) miembros titulares de la Junta Directiva, y a sus respectivos suplentes.</t>
  </si>
  <si>
    <t>El capital social de la Compañía será de mil millones de Bolívares (Bs. 1.000.000.000), el cual estará dividido en cien mil (100.000) acciones comunes, con un valor nominal de diez mil Bolívares (Bs. 10.000) cada una.</t>
  </si>
  <si>
    <t>Según la última información obtenida el  presidente de Petrowayu es Julio Gómez</t>
  </si>
  <si>
    <t>Julio Gómez es también presidente de BARIPETROL y PETROPERIJA en PDVSA Petroleos de Venezuela S.A.</t>
  </si>
  <si>
    <t>Irregularidades en el manejo y balance de pozos ocasiona pérdidas millonarias en la División Costa Occidental del Lago de PDVSA (http://elplaneta.com/news/2020/feb/16/irregularidades-en-el-manejo-y-balance-de-pozos-oc/)
Juan Carlos Márquez Cabrera: el misterio de un hombre que tuvo al menos 22 cargos en Pdvsa (https://transparencia.org.ve/juan-carlos-marquez-cabrera-el-misterio-de-un-hombre-que-tuvo-al-menos-22-cargos-en-pdvsa/)</t>
  </si>
  <si>
    <r>
      <rPr>
        <sz val="12"/>
        <color theme="1"/>
        <rFont val="Calibri"/>
      </rPr>
      <t xml:space="preserve">Microjuris
Pdvsa.com    
https://transparencia.org.ve/wp-content/uploads/2017/04/4-Informe-empresas-estatales-del-sector-petr%C3%B3leo-editado-26abril.pdf
https://transparencia.org.ve/wp-content/uploads/2018/11/EPE-II-Sector-Hidrocarburos-1.pdf
http://petroleumag.com/wp-content/uploads/2020/04/W20-428-PDVSA-reestructuracion-11.pdf
https://poderopediave.org/empresa/petrowayu-s-a/
</t>
    </r>
    <r>
      <rPr>
        <sz val="12"/>
        <color rgb="FF000000"/>
        <rFont val="Calibri"/>
      </rPr>
      <t>https://www.linkedin.com/in/julio-gomez-2b465335/</t>
    </r>
  </si>
  <si>
    <t>Empresa Mixta Petrozamora, S.A.</t>
  </si>
  <si>
    <t>Lagunillas</t>
  </si>
  <si>
    <t xml:space="preserve"> La dirección y administración de La Compañía estará a cargo de una Junta Directiva compuesta por cinco (5) miembros, uno de los cuales será su Presidente. Los accionistas Clase A, tomando la decisión en nombre de su Clase en la correspondiente Asamblea de Accionistas, tendrán el derecho exclusivo de nombrar a tres (3) miembros titulares de la Junta Directiva, incluyendo a su Presidente, y a sus respectivos suplentes. Los accionistas Clase B, tomando la decisión en nombre de su Clase en la correspondiente Asamblea de Accionistas, tendrán el derecho exclusivo de nombrar, mediante el voto de la mayoría simple de las acciones Clase B, a dos (2) miembros titulares de la Junta Directiva, y a sus respectivos suplentes.</t>
  </si>
  <si>
    <t>Capital. El capital social de La Compañía será de Un Millón de Bolívares (Bs. 1.000.000,00) y estará dividido en cien mil (100.000) acciones con un valor nominal de Diez Bolívares (Bs. 10,00) cada una.</t>
  </si>
  <si>
    <t>Según la última información obtenida el  presidente de Petrozamora es Francisco W. Lugo Pacífico</t>
  </si>
  <si>
    <t>Registro Mercantil Segundo de la Circunscripción Judicial del Distrito Capital y Estado Miranda, en fecha 04 de mayo 2012, bajo el No. 36, Tomo 119-A-SDO</t>
  </si>
  <si>
    <t>Sebin detiene alta gerencia de PetroZamora en el Zulia (http://800noticias.com/sebin-detiene-alta-gerencia-de-petrozamora-en-el-zulia)
Detienen a tres gerentes de Petrozamora por robar material (http://www.laverdad.com/sucesos/92945-detienen-a-tres-gerentes-de-petrozamora-por-robar-material.html)
Este es el nuevo presidente de Petrozamora, empresa desfalcada por “millones de dólares” (https://elcooperante.com/este-es-el-nuevo-presidente-de-petrozamora-la-empresa-desfalcada-por-centenares-de-millones-de-dolares/)
La corrupción en Petrozamora sigue rampante: Entregan adjudicación millonaria a empresa de maletín de Miami propiedad de un ex empleado de PDVSA (https://www.maibortpetit.info/2018/08/la-corrupcion-en-petrozamora-sigue.html)
Ordenan juicio contra Eulogio Del Pino, ex presidente de PDVSA (http://petroleumag.com/ordenan-juicio-contra-eulogio-del-pino-ex-presidente-de-pdvsa/)
Detenidos 8 gerentes de Pdvsa por corrupción en Petrozamora (https://lanacionweb.com/nacional/detenidos-8-gerentes-de-pdvsa-por-corrupcion-en-petrozamora/)
Venezuela detiene a 2 exministros de Petróleo por corrupción (https://apnews.com/article/4b46ab5e584549539784132a0bcaa2f7)</t>
  </si>
  <si>
    <t>Empresa Mixta Petrozumano, S.A.</t>
  </si>
  <si>
    <t xml:space="preserve"> En la Resolución Nº 178 del 17 de octubre de 2007,  el Consejo de Ministros aprobó la escogencia directa de la empresa CNPC Venezuela, B.V., o sus respectivas afiliadas, para constituirse en socio minoritario en la empresa mixta Petrozumano, S.A.
Luego, el 1 de noviembre de 2007, mediante Decreto Nº 5.670, se autoriza la creación de la Empresa Mixta Petrozumano, S.A., que estará adscrita al Ministerio del Poder Popular para la Energía y Petróleo, y tendrá por objeto social el ejercicio de actividades primarias de exploración y extracción de yacimientos de petróleo crudo y gas natural asociado, recolección, transporte y almacenamientos iniciales previstas en el artículo 9º de la Ley Orgánica de Hidrocarburos. El capital accionario estará dividido de la siguiente manera: Corporación Venezolana del Petróleo, S.A. y CNPC Venezuela, B.V., o sus respectivas afiliadas, tendrán participaciones iniciales de 60% y 40%, respectivamente.
Petrozumano S. A. es la primera empresa mixta en el sector petrolero entre Venezuela y China, se dedica a exploración de yacimientos de petróleo y extracción de petróleo crudo y gas en un área delimitada de 428,19 kilómetros en el estado Anzoátegui, denominada Campo Zumano.
En el año 2020 se propuso una nueva estrategia de negocios con las empresas mixtas: conservar acciones, vender acciones hasta el 50,1%, Fusionar/Renegociar/Portafolio y pasar al licencia.</t>
  </si>
  <si>
    <t xml:space="preserve">Empresa operativa. Opera campo Zumano </t>
  </si>
  <si>
    <t>60% CVP; y CNPC Venezuela B.V. 40%</t>
  </si>
  <si>
    <t>Empresa Mixta Proveeduría Bolivariana de Insumos y Repuestos Sur del Lago, C.A. (PROBINRESCA)</t>
  </si>
  <si>
    <t xml:space="preserve">La distribución de insumos y repuestos a los gremios de transportistas </t>
  </si>
  <si>
    <t>Distribución de Insumos y repuestos</t>
  </si>
  <si>
    <t>A partir de 2013,  y ante la aguda y creciente escasez de repuestos, cauchos, baterias y otros insumos y repuestos, FONTUR, adscrito al Ministerio del Poder Popular para el Transporte Terrestre y Obras Públicas, ha venido creando una red de provedurías, entre las cuales destaca la Empresa Mixta Proveeduría Bolivariana de Insumos y Repuestos Sur del Lago C.A. (PROBINRESCA), con la participación de la Alcaldia del municipio Colón, en Santa Barbara del Zulia. </t>
  </si>
  <si>
    <t>Empresa Operativa.   Empresa mixta adscrita A FONTUR, con la participación de la Alcaldía de Colón y el  S.R.T. Sur del Lago. Se contactó telefónicamnet el 7 de mayo de 2018 y se nos informó que estaban operativos pero que no tenían ningún respuesto disponible en el momento.</t>
  </si>
  <si>
    <t xml:space="preserve">Calle 9, entre avenidas 5 (Bis) y 6 galpón número 6-4, sector 18 de Octubre, Santa Bárbara de Zulia, Municipio Colón, Estado Zulia. Zona postal 5148. </t>
  </si>
  <si>
    <t>Colón</t>
  </si>
  <si>
    <t>Presidente Anderson Ocando</t>
  </si>
  <si>
    <t>FONTUR y Alcaldia de Colón</t>
  </si>
  <si>
    <t xml:space="preserve">Ministerio del Poder Popular para Transporte 
FONTUR </t>
  </si>
  <si>
    <t>http://www.mppt.gob.ve/
Fontur.gob.ve
https://www.facebook.com/Probinresca-1092826660767631/</t>
  </si>
  <si>
    <t>Empresa Mixta Roraima, S. A.</t>
  </si>
  <si>
    <t xml:space="preserve">Tiene por objeto social el ejercicio de las actividades primarias de exploración
en busca de yacimientos de petróleo crudo pesado y extrapesado, la extracción detales petróleos crudos en estado natural, y surecolección, transporte y almacenamiento iniciales, y mejoramiento de petróleo crudo, pesado y extrapesado, de conformidad con el artículo 9 de la Ley Orgánica de Hidrocarburos. </t>
  </si>
  <si>
    <t>Mediante Decreto No. 4.939 de la Presidencia de la República  del 17 de abril de 2024, publicado en la Gaceta Extraordinaria No. 6.801 de la misma fecha,  se autorizó la creación de la Empresa Mixta PETROLERA RORAIMA, S.A., la cual estará adscrita al Ministerio del Poder Popular de Petróleo.</t>
  </si>
  <si>
    <t>17/04/2024</t>
  </si>
  <si>
    <t>Omar Hernández</t>
  </si>
  <si>
    <t>Omar Hernández fue presidente de la empresa mixta Petro San Félix y jefe de seguridad industrial en PDVSA Petrocedeño S.A., egresado del Iutirla</t>
  </si>
  <si>
    <t>Ministerio de Poder Popular de Petróleo</t>
  </si>
  <si>
    <t>http://www.pdvsa.com/index.php?option=com_content&amp;view=article&amp;id=10026:petrolera-roraima-afianzara-produccion-energetica-venezolana&amp;catid=10:noticias&amp;Itemid=589&amp;lang=es
AN 2020 aprueba la constitución de la empresa mixta Petrolera Roraima (https://talcualdigital.com/an-2020-aprueba-la-constitucion-de-la-empresa-mixta-petrolera-roraima/)</t>
  </si>
  <si>
    <t xml:space="preserve">Empresa Mixta Ruso-Venezolana Orquídea, S.A. </t>
  </si>
  <si>
    <t>Flores</t>
  </si>
  <si>
    <t>OBJETIVOS
Suministrar, importar y exportar el material vegetal certificado, maquinarias, equipos, insumos y semillas, necesarios para la producción agrícola.
Promover mecanismos de transferencia tecnológica e insumos relacionados con el manejo agrícola y florícola.
Ejecutar proyectos para el desarrollo agro-ecológico, vinculados a la producción agrícola y florícola.
Prestar servicios de financiamiento, de mecanización, de procesamiento de productos agrícolas, asistencia técnica y asesoría a los productores de las Partes.
Comercializar en la República Bolivariana de Venezuela o en otro país, productos de origen agrícola o florícola.</t>
  </si>
  <si>
    <t>Flores y otros productos agropecuarios</t>
  </si>
  <si>
    <t>La empresa Mixta Ruso-Venezolana Orquidea, S.A.  fue creada por el gobierno del presidente Hugo Chávez mediante el decreto 8.801, en la Gaceta Oficial No. 39.864 del 14 de febrero de 2012.  En esta empresa participaron por la Federación Rusa la Sociedad Cerrada Panorama, con el 49% y el Fondo para el Desarrollo Agrario Socialista FONDAS, con el 51%. 
En marzo de 2017, se ordenó la eliminación y liquidación de la empresa mixta rusa-venezolana Orquídea S.A, mediante decreto  publicado en la Gaceta Oficial Número 41.111, el proceso será en 6 meses los cuales serán contados a partir del 14 de marzo de 2017.</t>
  </si>
  <si>
    <t>Caracas</t>
  </si>
  <si>
    <t>Junta directiva integrada por el presidente, el vicepresidente y 5 directores.</t>
  </si>
  <si>
    <t xml:space="preserve">Según la última información obtenida su Presidenta era Rosa Elena Bravo Guédez, designada el 20 de abril de 2015, según la Resolución Nº DM/096/2015 publicada en la Gaceta Nº 40.643. Empresa liquidada
</t>
  </si>
  <si>
    <t xml:space="preserve">Fondas:  51%  y Sociedad Cerrada Panorama  49% </t>
  </si>
  <si>
    <t>Inscrita en el Registro Mercantil Primero del Distrito Capital y Estado Miranda, en fecha 22 de febrero de 2012, bajo el N° 11, tomo 25-A.</t>
  </si>
  <si>
    <t xml:space="preserve">Ministerio del Poder Popular para la Agricultura Productiva y Tierras
Fondo para el Desarrollo Agrícola </t>
  </si>
  <si>
    <t>Empresa ruso - venezolana de flores incumplió meta de exportación en 2014 (https://www.americaeconomia.com/negocios-industrias/empresa-ruso-venezolana-de-flores-incumplio-meta-de-exportacion-en-2014)
Transparencia señala que el estado de resultados de la empresa en 2013 reporta ingresos por ventas de bienes y servicios de más de 6.000.000 de bolívares. En contraste, los gastos de operación superan los Bs. 17.000.000 lo que resulta en una pérdida de Bs. 10.493.384. ”Se presume que las pérdidas en 2014 fueron mayores” (http://efectococuyo.com/efecto-cocuyo/por-donde-metio-la-lupa-transparencia-venezuela-hallo-chanchullos-en-empresas-del-estado/)
Los planes de "Orquídea S.A. se marchitaron (https://armando.info/Reportajes/Details/170)
Los lazos de corrupción entre Rusia y Venezuela. Una alianza con otros medios (https://www.academia.edu/38920024/Los_lazos_de_corrupci%C3%B3n_entre_Rusia_y_Venezuela_Una_alianza_con_otros_medios)</t>
  </si>
  <si>
    <t>Microjuris
Mppapt.gob.ve
https://vlexvenezuela.com/vid/enio-mixta-rusa-venzolana-orquidia-499041270
https://transparencia.org.ve/wp-content/uploads/2016/05/31.-Empresas-del-Estado.pdf</t>
  </si>
  <si>
    <t>Empresa Mixta Socialista Arroz del Alba, S.A.</t>
  </si>
  <si>
    <t>Arroz</t>
  </si>
  <si>
    <t xml:space="preserve">
Producir, procesar y desarrollo de nuevos alimentos a base de arroz, fomentando a su vez el desarrollo integral de las zonas productoras</t>
  </si>
  <si>
    <t xml:space="preserve">Profundizando el acuerdo entre Venezuela y Cuba, el 16 de julio de 2007  se autorizó la creación de una empresa Mixta entre Venezuela y Cuba,   mediante decreto N° 5.429 y públicado en Gaceta Oficial N° 38.726.  El 22 de noviembre  quedó finalmente constituida  y públicada en Gaceta Oficial N° 38.828 del 10 de Diciembre de 2007.
El 24 de agosto de 2010 se adscribe a la CORPORACIÓN VENEZOLANA DE ALIMENTOS, S.A., (CVAL, S.A.)
El 19 de diciembre de 2017,  se aprueba el Decreto N° 3.212, mediante el cual se ordena la supresión y liquidación de las sociedades mercantiles Venezolana de Alimentos La Casa, S.A., Venalcasa S.A. (VENALCASA); Empresa Nacional de Almacenes, C.A. (ENACA), adscritas a la «Corporación Única de Servicios Productivos y Alimentarios, C.A. (CUSPAL)», mediante Decreto N° 2.325, de fecha 19 de mayo de 2016, publicado en la Gaceta Oficial de la República Bolivariana de Venezuela N° 40.907, de esa misma fecha; y las Empresa Mixta Socialista Arroz del Alba, S.A. y Empresa Mixta Socialista Leguminosa del Alba, S.A., adscritas a la Corporación Venezolana de Alimentos, S.A. (CVAL, S.A.), según se desprende en los numerales 3 y 4 del Artículo 2° del Decreto N° 1.764, de fecha 13 de mayo de 2015, publicado en la Gaceta Oficial de la República Bolivariana de Venezuela N° 40.659, de esa misma fecha. </t>
  </si>
  <si>
    <t xml:space="preserve">Mediante el decreto No. 3.212, del 19 de diciembre de 2017 publicado en la Gaceta Oficial No. 41.304 se ordena su supresión y liquidación.   
En 2019, a través de Delagro se concreta una alianza estratégica con la empresa Agroinsumos Lara CA (Agroinlaca) de Fernando Conejo Garcés. Agroinlaca lleva la administración de Arroz del Alba.
Ver ALIADOS PRIVADOS en control de empresas estatales (https://transparenciave.org/wp-content/uploads/2021/12/Aliados-privados-en-control-de-empresas-estatales-1.pdf)  </t>
  </si>
  <si>
    <t>Calle Principal, Centro Comercial Las Blaquitas, Nivel 1, Oficina 5, Sector Píritu,  Estado Portuguesa.              Telf. 0256 8086321</t>
  </si>
  <si>
    <t>Esteller</t>
  </si>
  <si>
    <t>53.745.000 Bs. </t>
  </si>
  <si>
    <t>Según la última información obtenida el Presidente de la Empresa Mixta Socialista Arroz del Alba, S.A. es el Ing. Arturo Antonio Aponte Mujica, designado en Gaceta Oficial número 40.861 el día 3 de marzo de 2016</t>
  </si>
  <si>
    <t>Aponte es ingeniero de profesión y de  acuerdo con la página del Seguro Social cotiza desde el año 2012 para Venezolana de Alimentos La Casa S.A.</t>
  </si>
  <si>
    <t>53.745 acciones de 1.000 bolívares. CVA 27.409 acciones,  el 51% del capital. Grupo agroindustrial pecuario arrocero (GAIPA) 26.336 acciones que representan el  49%</t>
  </si>
  <si>
    <t xml:space="preserve"> Inscrita por ante el Registro Mercantil Primero de la Circunscripción Judicial del Estado Barinas, en fecha 22 de noviembre de 2007, bajo el Nº 57, Tomo 20-A</t>
  </si>
  <si>
    <t xml:space="preserve">Ministerio del Poder Popular para la Alimentación
Corporación de Servicios Productivos y Alimentarios, C.A.  CUSPALCA .   </t>
  </si>
  <si>
    <t>Decretan “supresión y liquidación” de cuatro empresas estatales de alimentos (https://www.aporrea.org/economia/n318783.html)
Empresas Socialistas ¡Éxito o Fracaso! (https://www.aporrea.org/actualidad/a224298.html)
Trabajadores mantienen protesta en plantas de Arroz del Alba (http://www.asoportuguesa.com.ve/wp/?p=865)
REHENES DE LA GRAN CORRUPCIÓN (https://transparencia.org.ve/wp-content/uploads/2019/05/Capi%CC%81tulo-3.-Rehenes-de-la-Gran-Corrupcio%CC%81n.-TV-1.pdf)
(VIDEO) Polémica entre Elías Jaua y Wilmar Castro Soteldo por Empresa Mixta Socialista Arroz del Alba y 10 campesinos detenidos (https://www.aporrea.org/ideologia/n340734.html)
ALIADOS PRIVADOS en control de empresas estatales (https://transparenciave.org/wp-content/uploads/2021/12/Aliados-privados-en-control-de-empresas-estatales-1.pdf)</t>
  </si>
  <si>
    <r>
      <rPr>
        <sz val="12"/>
        <color theme="1"/>
        <rFont val="Calibri"/>
      </rPr>
      <t>Microjuris
arrozdelalba.gob.ve  
https://poderopediave.org/persona/arturo-antonio-aponte-mujica/
https://transparencia.org.ve/wp-content/uploads/2018/11/EPE-II-Resumen-ejecutivo-Transparencia-Venezuela.pdf
https://transparencia.org.ve/project/epe-ii-estudio-sector-agroalimentario/
https://vlexvenezuela.com/vid/empresa-socialista-arroz-multiagro-407555190
http://redagroalimentaria.website/Materiales%20Apoyo/Entes%20y%20Empresas%20P%C3%BAblicas%20Sector%20Agroalimentario.pdf
https://www.aporrea.org/economia/n318783.html  
https://armando.info/Reportajes/Details/464</t>
    </r>
    <r>
      <rPr>
        <sz val="12"/>
        <color rgb="FF000000"/>
        <rFont val="Calibri"/>
      </rPr>
      <t xml:space="preserve">5
</t>
    </r>
    <r>
      <rPr>
        <u/>
        <sz val="12"/>
        <color rgb="FF1155CC"/>
        <rFont val="Calibri"/>
      </rPr>
      <t>https://transparencia.org.ve/wp-content/uploads/2021/12/Aliados-privados-en-control-de-empresas-estatales-1.pdf</t>
    </r>
  </si>
  <si>
    <t>Empresa Mixta Socialista Avícola del Alba, S.A.</t>
  </si>
  <si>
    <t>Aves comestibles</t>
  </si>
  <si>
    <t>Gestionar, diseñar, fomentar, producir, administrar, transformar, industrializar, exportar, importar y comercializar huevos, carnes de aves, huevos fértiles, animales vivos y sacrificados, alimentos compuestos, materias primas para la producción de piensos, premezcla, medicamentos, vacunas, equipos e insumos para su producción e industrialización.</t>
  </si>
  <si>
    <t>En el marco de los acuerdos económicos entre la Estatal de Cuba y Venezuela, el presidente Hugo Chávez creó la empresa Mixta Socialista Avícola del Alba, S.A.,  el 16 de julio de 2007, mediante decreto No.  5.427, publicado en la Gaceta Oficial No.  38.732,  adscrita al Ministerio del Poder Popular para la Alimentación.
Se autorizó, en aquel entonces,  al Instituto Autónomo Corporación Venezolana Agraria (CVA), para que procediera a la constitución de una empresa del Estado, bajo la forma de Sociedad Anónima, cuya composición accionaria, estará dividida en un cincuenta y un por ciento (51%) a favor del Instituto Autónomo Corporación Venezolana Agraria, y un cuarenta y nueve por ciento (49%) a favor de la Unión de Empresas Combinado Avícola Nacional.  Se concluye su constitución el 12 de diciembre de 2007.
El 24 de agosto de 2010 se adscribe a la CORPORACIÓN VENEZOLANA DE ALIMENTOS, S.A., (CVAL, S.A.)
En el 2014 fue intervenida por el gobierno nacional.
El 13 de mayo de 2015 cambia de adscripción del  Ministerio del Poder Popular para Agricultura y Tierras al Ministerio del Poder Popular para la Alimentación. 
En noviembre de 2015, la Unión de Empresas Combinado Avícola Nacional, un consorcio de 49 años de historia perteneciente al Ministerio de Agricultura cubano, decidió ceder su participación de 49% al accionista venezolano, CVAL, S.A., intervenida desde septiembre de 2014 por el gobierno.
Desde su creación ha tenido 9 presidentes diferentes.</t>
  </si>
  <si>
    <t>En junio de 2018 desde Delagro dirigida por Wilmar Castro Soteldo, se realiza una alianza estratégica para la entrega de la gestión de la planta avícola del Alba del estado Guárico a la empresa Alimentos Venezolanos S&amp;M (Alivensa), propiedad de Maiker Frías. Esta empresa también ha sido contratista del gobierno para la importación de alimentos para los CLAP
Ver ALIADOS PRIVADOS en control de empresas estatales (https://transparenciave.org/wp-content/uploads/2021/12/Aliados-privados-en-control-de-empresas-estatales-1.pdf)</t>
  </si>
  <si>
    <t xml:space="preserve"> Acarigua, Estado Portuguesa</t>
  </si>
  <si>
    <t>Inscrita en el Registro Mercantil Segundo de la Circunscripción Judicial del Estado Aragua, en fecha 10 de diciembre del año 2007, bajo el N° 30, Tomo 79-A.</t>
  </si>
  <si>
    <t xml:space="preserve"> Ministerio del Poder Popular de Agricultura Productiva y Tierras
Delagro   </t>
  </si>
  <si>
    <t>Cubanos ceden su participación en empresa mixta venezolana (http://elestimulo.com/elinteres/cubanos-ceden-su-participacion-en-empresa-mixta-venezolana/)
Por guisos como éste no hay comida en Venezuela (+ documento en son de tango) (https://www.lapatilla.com/2016/07/29/por-guisos-como-este-no-hay-comida-en-venezuela-documento-en-son-de-tango/)
REHENES DE LA GRAN CORRUPCIÓN (https://transparencia.org.ve/wp-content/uploads/2019/05/Capi%CC%81tulo-3.-Rehenes-de-la-Gran-Corrupcio%CC%81n.-TV-1.pdf)
Nepotismo y militarismo (http://conviteac.org.ve/wp-content/uploads/2018/12/Informe-Nepotismo-y-Militarismo-1072016-2.pdf)
ALIADOS PRIVADOS en control de empresas estatales (https://transparenciave.org/wp-content/uploads/2021/12/Aliados-privados-en-control-de-empresas-estatales-1.pdf)</t>
  </si>
  <si>
    <t>Microjuris
minppal.gob.ve
https://transparencia.org.ve/wp-content/uploads/2018/11/EPE-II-Resumen-ejecutivo-Transparencia-Venezuela.pdf
https://transparencia.org.ve/project/epe-ii-estudio-sector-agroalimentario/
https://vlexvenezuela.com/vid/gheizer-mixta-socialista-avicola-alba-286080295
https://armando.info/Reportajes/Details/4645
https://transparencia.org.ve/wp-content/uploads/2021/12/Aliados-privados-en-control-de-empresas-estatales-1.pdf
Imprenta Nacional</t>
  </si>
  <si>
    <t>Empresa Mixta Socialista Cacao del Alba S.A.</t>
  </si>
  <si>
    <t>Procesamiento, producción, comercialización y distribución del cacao en grano y sus derivados, y con domicilio en la ciudad de Carúpano, estado Sucre.</t>
  </si>
  <si>
    <t xml:space="preserve">El 26 de abril de 2010, el Ejecutivo Nacional autorizó al instituto autónomo Corporación Venezolana Agraria (CVA), para que proceda a la constitución de una empresa del Estado, bajo la forma de Sociedad Anónima, que estará bajo su control, la cual se denominará “Empresa Mixta Socialista Cacao del Alba” o “Cacao del Alba”.  Así quedó establecido en el decreto No. 7.352, de la Gaceta Oficial No.39.410.   Su capital se compone de la siguiente manera: El Instituto Autónomo Corporación Venezolana Agraria (CVA), suscribe y paga, el total de 27 acciones que representan el cincuenta y uno por ciento (51%) del capital social, y la  Corporación Alimentaria, S.A., (CORALSA), suscribe y paga, el total de 26 acciones que representan el cuarenta y nueve por ciento (49%) del capital social.
El 27 de marzo de 2012, se aprobó la adscripción de esta empresa a la Corporación Socialista del Cacao Venezolano, S.A.  según decreto Nº 8.585 publicado en Gaceta Oficial Nº 39.892.  El 23 de junio de 2016 se decreta, No.  2359, GO. No.  40.932,  su adscripción a la Corporación de Desarrollo Agrícola, S.A. CODEAGRO,  empresa matriz del Ministerio del Poder Popular para la Agricultura Productiva y Tierras. </t>
  </si>
  <si>
    <t>Empresa operativa, adscrita a la Corporación de Desarrollo Agricola, S.A. CODEAGRO.</t>
  </si>
  <si>
    <t>Carúpano, estado Sucre</t>
  </si>
  <si>
    <t>Bermúdez</t>
  </si>
  <si>
    <t xml:space="preserve">     5.300 Bs.        </t>
  </si>
  <si>
    <t>53 acciones de 100 bolívares cada una:  CODEAGRO 27 acciones  (51%) y 26 acciones (49%) de la empresa cubana Corporación Alimentaria, S.A.  CORALSA.</t>
  </si>
  <si>
    <t>Ministerio del Poder Populara para la Agricultura Productiva y Tierras
Corporación de Desarrollo Agrícola, S.A. CODEAGRO</t>
  </si>
  <si>
    <t>REHENES DE LA GRAN CORRUPCIÓN (https://transparencia.org.ve/wp-content/uploads/2019/05/Capi%CC%81tulo-3.-Rehenes-de-la-Gran-Corrupcio%CC%81n.-TV-1.pdf)
Auge y (extraña) caída de la CVA (https://armando.info/Reportajes/Details/31)</t>
  </si>
  <si>
    <t>Microjuris
https://pandectasdigital.blogspot.com/2021/05/resolucion-mediante-la-cual-se-designa_92.html
mapt.gob.ve
https://transparencia.org.ve/wp-content/uploads/2018/11/EPE-II-Resumen-ejecutivo-Transparencia-Venezuela.pdf
https://transparencia.org.ve/project/epe-ii-estudio-sector-agroalimentario/
https://cscv.gob.ve/?p=2832</t>
  </si>
  <si>
    <t>Empresa Mixta Socialista de Vehículos Venezolanos, S.A. (EMSOVEN)</t>
  </si>
  <si>
    <t>Diseñar, desarrollar la ingeniería necesaria, manufacturar, fabricar, ensamblar, remozar, y repotenciar vehículos multipropósito; vehículos blindados; vehículos convencionales y vehículos de otros tipos, sus accesorios y repuestos, con destino a la Fuerza Armada Nacional Bolivariana (FANB), pudiendo ser comercializados algunos de sus tipos tanto nacional como internacionalmente</t>
  </si>
  <si>
    <t>La Empresa Mixta Socialista de Vehículos Venezolanos Sociedad Anónima, fue creada el 9 de enero de 2008, mediante decreto Nº 5.798, publicado en Gaceta Oficial de la Estatal Bolivariana de Venezuela Nº 358.907. Fue  constituida entre la Compañía Anónima Venezolana de Industrias Militares (CAVIM) y por la empresa privada, Centro Nacional de Repotenciación C.A. (CENARECA).  Poseen una alianza tecnológica con la República Popular de China.
Empresa de estatal que tiene por objeto el diseño, desarrollo de ingeniería, manufactura, fabricación, ensamblaje, remozamiento y repotenciación de vehículos multipropósitos; vehículos blindados; vehículos convencionales y vehículos de otros tipos, sus accesorios y repuestos, con destino a la Fuerza Armada Nacional, pudiendo ser comercializados algunos de sus tipos tanto nacional como internacionalmente.
Se encuentra entre los entes que ejerce la coordinación y el control Viceministerio para Planificación y Desarrollo de la Defensa desde enero de 2017.</t>
  </si>
  <si>
    <t xml:space="preserve">Empresa operativa.   </t>
  </si>
  <si>
    <t>Comando Logístico del ejército, servicio de transporte, Dtto. Capital Fuerte Tiuna, Av. Soublette, adyacente a los Tribunales Militares, en Caracas, parroquia El Valle</t>
  </si>
  <si>
    <t>100.000 Bs.</t>
  </si>
  <si>
    <r>
      <rPr>
        <b/>
        <sz val="12"/>
        <color rgb="FF000000"/>
        <rFont val="Calibri"/>
      </rPr>
      <t>Presidente:</t>
    </r>
    <r>
      <rPr>
        <sz val="12"/>
        <color rgb="FF000000"/>
        <rFont val="Calibri"/>
      </rPr>
      <t xml:space="preserve"> Según la Resolución No. 053131 del 12/12/2023  publicada en la Gaceta Oficial No. 42.735 del 16/12/2022 : Mayor General Renier Enrique Urbáez Ferrmín
 Se designaron también como
</t>
    </r>
    <r>
      <rPr>
        <b/>
        <sz val="12"/>
        <color rgb="FF000000"/>
        <rFont val="Calibri"/>
      </rPr>
      <t>Directores Principales</t>
    </r>
    <r>
      <rPr>
        <sz val="12"/>
        <color rgb="FF000000"/>
        <rFont val="Calibri"/>
      </rPr>
      <t xml:space="preserve">: General de División Carlos José Abreu Rivero, General de División Franscisco Javier Piña Mora
</t>
    </r>
    <r>
      <rPr>
        <b/>
        <sz val="12"/>
        <color rgb="FF000000"/>
        <rFont val="Calibri"/>
      </rPr>
      <t>Directores Suplentes</t>
    </r>
    <r>
      <rPr>
        <sz val="12"/>
        <color rgb="FF000000"/>
        <rFont val="Calibri"/>
      </rPr>
      <t xml:space="preserve">: Coronel León Noel Monsalve Morales, Teniente Coronel Juan Carlos Ribeiro Salvatierra
</t>
    </r>
    <r>
      <rPr>
        <b/>
        <sz val="12"/>
        <color rgb="FF000000"/>
        <rFont val="Calibri"/>
      </rPr>
      <t>Secretaria</t>
    </r>
    <r>
      <rPr>
        <sz val="12"/>
        <color rgb="FF000000"/>
        <rFont val="Calibri"/>
      </rPr>
      <t xml:space="preserve">: Capitán de Corbeta  Deysy Alejandra Mendoza Cordero 
Según Resolución No. 058879 del 11 de marzo de 2025 del Ministerio del Poder Popular para la Defensa y publicada en la Gaceta Oficial No. 43.088 del 17 de marzo de 2025, se nombra como Miembros de la Junta Directiva de la Empresa Mixta Socialista de Vehículos Venezolanos, S.A. (EMSOVEN), del Despacho del Viceministro de Planiicación y Desarrollo para la Defensa, integrada por los siguientes profesionales militares: 
</t>
    </r>
    <r>
      <rPr>
        <b/>
        <sz val="12"/>
        <color rgb="FF000000"/>
        <rFont val="Calibri"/>
      </rPr>
      <t>Presidente</t>
    </r>
    <r>
      <rPr>
        <sz val="12"/>
        <color rgb="FF000000"/>
        <rFont val="Calibri"/>
      </rPr>
      <t xml:space="preserve">: Mayor General Henry David Rodríguez Martínez
</t>
    </r>
    <r>
      <rPr>
        <b/>
        <sz val="12"/>
        <color rgb="FF000000"/>
        <rFont val="Calibri"/>
      </rPr>
      <t>Directores principales</t>
    </r>
    <r>
      <rPr>
        <sz val="12"/>
        <color rgb="FF000000"/>
        <rFont val="Calibri"/>
      </rPr>
      <t>: General de División José Darío Monsalve Maldonado, General de División Carlos José Abreu, Coronel Leonel Simón Monsalve Morales, Teniente Coronel Jeison Fidel Jaramillo Velásquez</t>
    </r>
  </si>
  <si>
    <t>Se creó con 1000 acciones de Bs. 100 cada una. CAVIM posee el 51% de las acciones por un valor de Bs. 51.000 y Sociedad Mercantil Centro Nacional de Repotenciación, C.A. CENARECA tiene 49% de las acciones por un valor de 49.000. CENARECA es propiedad del grupo Yammine.</t>
  </si>
  <si>
    <t>Ministerio del Poder Popular para la Defensa
CAVIM</t>
  </si>
  <si>
    <t>Estos son los fundamentos básicos de la oligarquía militar-mercantilista que controla al país (https://konzapata.com/2017/07/estos-son-los-fundamentos-basicos-de-la-oligarquia-militar-mercantilista-que-controla-al-pais)</t>
  </si>
  <si>
    <r>
      <t xml:space="preserve">https://transparencia.org.ve/wp-content/uploads/2020/10/Los-militares-y-su-rol-en-las-Empresas-Propiedad-del-Estado.pdf
La Fuerza Armada venezolana tiene luz propia en la corrupción (https://transparencia.org.ve/wp-content/uploads/2018/06/La-Fuerza-Armada-Venezolana-tiene-luz-propia-en-la-corrupci%C3%B3n.pdf)
https://transparencia.org.ve/wp-content/uploads/2020/10/Los-militares-y-su-rol-en-las-Empresas-Propiedad-del-Estado.pdf
https://transparencia.org.ve/wp-content/uploads/2020/07/III-PODER-MILITAR-CRIMEN-Y-CORRUPCIOON.pdf
http://emsoven.blogspot.com/
http://www.mindefensa.gob.ve/viplanificacion/index.php/emsoven-p/
Microjuris
https://twitter.com/pechecaldera?lang=en
https://poderopediave.org/?s=Empresa+Mixta+Socialista+de+Veh%C3%ADculos+Venezolanos+S.A.+%28EMSOVEN%29
http://www.bolipuertos.gob.ve/noticia.aspx?id=47343
</t>
    </r>
    <r>
      <rPr>
        <sz val="12"/>
        <color rgb="FF000000"/>
        <rFont val="Calibri"/>
      </rPr>
      <t>http://www.controlciudadano.org/web/wp-content/uploads/Red-de-Empresas-Militares-en-Venezuela.pdf
https://www.controlciudadano.org/</t>
    </r>
  </si>
  <si>
    <t>Empresa Mixta Socialista Lácteos del Alba, S.A.</t>
  </si>
  <si>
    <t xml:space="preserve">
Producir,  administrar, transformar,  exportar importar y comercializar leche
vacuna y productos lácteos. 
</t>
  </si>
  <si>
    <t>Leche y productos lacteos</t>
  </si>
  <si>
    <t>En el marco de los convenios con la Estatal de Cuba y Venezuela, la empresa Mixta Socialista Lácteos del Alba, S.A. nació el 16 de julio del 2007, mediante Decreto Presidencial No. 5.428 y publicado en Gaceta Oficial N° 38.726, donde se autoriza al entonces Instituto Autónomo Corporación Venezolana Agraria (C. V. A.), conformar la Empresa Mixta Socialista Lácteos del Alba S.A.  Mediante este decreto se autoriza al Instituto Autónomo Corporación Venezolana Agraria (CVA), para que constituya una empresa del Estado, bajo la forma de Sociedad Anónima, cuya composición accionaria, estará dividida en un cincuenta y un por ciento (51%) a favor del Instituto Autónomo Corporación Venezolana Agraria, y un cuarenta y nueve por ciento (49%) a favor del Grupo Agroindustrial Pecuario Arrocero (GAIPA). Esta empresa luego fue adscrita a la Corporación Única de Servicios Productivos y Alimentarios, C.A. CUSPALCA
La Empresa Mixta Socialista Lácteos del Alba S.A. fue creada para fortalecer la producción pecuaria a través del mejoramiento genético, autosuficiencia alimentaria de los rebaños de leche y carne, y el establecimiento de transferencias de tecnologías así como la capacitación de los diferentes actores del sector productivo.  
La Empresa Mixta Socialista Lácteos del Alba S.A. de conformidad a lo establecido en los artículos 5 y 6 del Acuerdo entre el Presidente de la República Bolivariana de Venezuela y el Presidente del Consejo de Estado de Cuba, para la aplicación de la Alternativa Bolivariana para los Pueblos de Nuestra América (ALBA) y el tratado de Comercio de los pueblos suscrito y ratificado por la Republica Bolivariana de Venezuela, nace el 16 de julio del 2007, mediante Decreto Presidencial y publicado en Gaceta Oficial N° 38.726, donde se autoriza al instituto autónomo Corporación Venezolana Agraria (C. V. A.), conformar la Empresa Mixta Socialista Lácteos del Alba S.A., que tendrá por objeto fomentar, producir, administrar, transformar, exportar, importar y comercializar leche vacuna y productos lácteos.
El 24 de agosto de 2010 se adscribe a la CORPORACIÓN VENEZOLANA DE ALIMENTOS, S.A., (CVAL, S.A.)</t>
  </si>
  <si>
    <t>Edo. Barinas,Ciudad Barinas, Ct. Vía Guanare, Edificio Upps Bicentenaria, Piso 1, Sector San José Obrero. La empresa se encuentra en Barinas, Táchira, Mérida, Portuguesa, Vargas y Anzoátegui. </t>
  </si>
  <si>
    <t>53.745 Bs.</t>
  </si>
  <si>
    <t>Ingeniero Luis Eduardo Moreno Sevilla</t>
  </si>
  <si>
    <t xml:space="preserve">Es ingeniero de profesión. Fue gerente general de la empresa del Estado Lácteos Los Andes, C.A., designado por Gaceta número 40.262 en el año 2013. </t>
  </si>
  <si>
    <t>Instituto Autónomo Corporación Venezolana Agraria (CVA) cincuenta y un por ciento (51%) de las acciones, y un cuarenta y nueve por ciento (49%) a favor del Grupo Agroindustrial Pecuario Arrocero (GAIPA).</t>
  </si>
  <si>
    <t>Registro Mercantil Primero del Estado Barinas, en fecha 22/11/2011, bajo el Nº 56, Tomo 20-A Mercantil I</t>
  </si>
  <si>
    <t>Ministerio del Poder Popular para la Alimentación
 Corporación Única de Servicios Productivos y Alimentarios, C.A. CUSPALCA</t>
  </si>
  <si>
    <t>Trabajadores de Lácteos del Alba en la calle pidiendo mejoras laborales (http://periodicoellibertario.blogspot.com/2013/10/trabajadores-de-lacteos-del-alba-en-la.html)
Empresas Socialistas ¡Éxito o Fracaso! (https://www.aporrea.org/actualidad/a224298.html)
REHENES DE LA GRAN CORRUPCIÓN (https://transparencia.org.ve/wp-content/uploads/2019/05/Capi%CC%81tulo-3.-Rehenes-de-la-Gran-Corrupcio%CC%81n.-TV-1.pdf)</t>
  </si>
  <si>
    <t>emslacteosdelalba.blogspot.com
https://vlexvenezuela.com/vid/teofilo-ramon-diaz-felicia-566706946?_ga=2.19607352.1063241953.1525786337-247240842.1504041889
Microjuris
https://poderopediave.org/persona/luis-eduardo-moreno-sevilla/
https://www.aporrea.org/actualidad/n237332.html
https://transparencia.org.ve/wp-content/uploads/2018/11/EPE-II-Resumen-ejecutivo-Transparencia-Venezuela.pdf
https://transparencia.org.ve/project/epe-ii-estudio-sector-agroalimentario/</t>
  </si>
  <si>
    <t>Empresa Mixta Socialista Leguminosas del Alba, S.A.</t>
  </si>
  <si>
    <t>Leguminosas</t>
  </si>
  <si>
    <t xml:space="preserve">Fomentar, producir, administrar, transformar e industrializar caraotas y otras leguminosas o productos agrícolas, así como la maquinara industrial necesaria </t>
  </si>
  <si>
    <t xml:space="preserve">En el marco de los convenios entre la Estatal de Cuba y Venezuela firmados el 14 de diciembre de 2004,  el presidente Hugo Chávez, en la Gaceta Oficial número 38.726 del 16 de julio de 2007,  oficializa la constitución de la "Empresa Mixta Socialista Leguminosas del ALBA S.A." entre la Corporación Venezolana Agraria (CVA) y empresas cubanas. 
El 24 de agosto de 2010, mediante Decreto Nº 7.641,  se adscriben a la Corporación Venezolana de Alimentos, S.A., (CVAL, S.A.) las empresas que en él se indican (Empresa Mixta Socialista Arroz del Alba, S.A.; Empresa Mixta Socialista Leguminosas del Alba, S.A.; Alba Alimentos de Nicaragua, S.A.; Industrias Diana, C.A., entre otras), adscrita al Ministerio de Poder Popular para la Alimentación.
El 19 de diciembre de 2017,  se aprueba el Decreto N° 3.212, mediante el cual se ordena la supresión y liquidación de las sociedades mercantiles Venezolana de Alimentos La Casa, S.A., Venalcasa S.A. (VENALCASA); Empresa Nacional de Almacenes, C.A. (ENACA), adscritas a la «Corporación Única de Servicios Productivos y Alimentarios, C.A. (CUSPAL)», mediante Decreto N° 2.325, de fecha 19 de mayo de 2016, publicado en la Gaceta Oficial de la República Bolivariana de Venezuela N° 40.907, de esa misma fecha; y las Empresa Mixta Socialista Arroz del Alba, S.A. y Empresa Mixta Socialista Leguminosa del Alba, S.A., adscritas a la Corporación Venezolana de Alimentos, S.A. (CVAL, S.A.), según se desprende en los numerales 3 y 4 del Artículo 2° del Decreto N° 1.764, de fecha 13 de mayo de 2015, publicado en la Gaceta Oficial de la República Bolivariana de Venezuela N° 40.659, de esa misma fecha
Desde su creación esta empresa ha tenido 5 presidentes. </t>
  </si>
  <si>
    <t xml:space="preserve">Mediante el decreto No. 3.212, del 19 de diciembre de 2017 publicado en la Gaceta Oficial No. 41.304 se ordena su supresión y liquidación  </t>
  </si>
  <si>
    <t>Autopista Cimarrón Andresote, al lado del Instituto de Vialidad y Transporte del estado Yaracuy,  INVITY.  Urachiche</t>
  </si>
  <si>
    <t>Urachiche</t>
  </si>
  <si>
    <t>La última información encontrada indica que según la Resolución No. DM/036-15, DM/037-15 se designó a Oscar Pérez F. como presidente de la Empresa Mixta Socialista Leguminosas del Alba, S.A., dicha resolución fue publicada en la  Gaceta Nº 40.736  del 1 de septiembre de 2015</t>
  </si>
  <si>
    <t>Inscrita en el Registro Mercantil de la Circunscripción Judicial del Estado Yaracuy, en fecha 21 de diciembre de 2007, quedando anotado bajo el N° 54, tomo 357-A,</t>
  </si>
  <si>
    <t>2016 Detienen a Presidente de Leguminosas del Alba por contrabando de 120 toneladas de caraotas (http://www.el-nacional.com/sucesos/Detienen-Leguminosas-Alba-contrabando-Caraotas_0_813518683.html)
Empresas Socialistas ¡Éxito o Fracaso! (https://www.aporrea.org/actualidad/a224298.html)
REHENES DE LA GRAN CORRUPCIÓN (https://transparencia.org.ve/wp-content/uploads/2019/05/Capi%CC%81tulo-3.-Rehenes-de-la-Gran-Corrupcio%CC%81n.-TV-1.pdf)
Preso gerente de empresa mixta socialista por venta ilícita de caraotas (https://www.globovision.com/article/preso-gerente-de-empresa-mixta-socialista-por-nbsp;venta-ilicita-de-caraotas)</t>
  </si>
  <si>
    <r>
      <rPr>
        <sz val="12"/>
        <color theme="1"/>
        <rFont val="Calibri"/>
      </rPr>
      <t xml:space="preserve">http://mismisiones.blogspot.com/2009/03/la-empresa-mixta-socialista-leguminosas.html
Microjuris
</t>
    </r>
    <r>
      <rPr>
        <sz val="12"/>
        <color rgb="FF000000"/>
        <rFont val="Calibri"/>
      </rPr>
      <t xml:space="preserve">https://vlexvenezuela.com/vid/cter-leguminosas-alba-franco-jeiver-474308882
https://transparencia.org.ve/wp-content/uploads/2018/11/EPE-II-Resumen-ejecutivo-Transparencia-Venezuela.pdf
https://transparencia.org.ve/project/epe-ii-estudio-sector-agroalimentario/
</t>
    </r>
  </si>
  <si>
    <t>Empresa Mixta Socialista Maderas del Alba, S.A.</t>
  </si>
  <si>
    <t>Gestionar, fomentar, producir, administrar, transformar, industrializar, exportar, importar y comercializar productos agrícolas forestales, madereros o no, así como productos vegetales, pecuarios, piscícolas, apícolas y sus derivados, maquinaria, equipos e insumos para su producción e industrialización.</t>
  </si>
  <si>
    <t>En el marco de los convenios entre la Estatal de Cuba y Venezuela firmados el 14 de diciembre de 2004,  el presidente Hugo Chávez, en la Gaceta Oficial número 38.726 del 16 de julio de 2007,  oficializa la constitución de la "Empresa Mixta Socialista Maderas del ALBA S.A." entre la entonces Corporación Venezolana Agraria (CVA), con una participación de 51%  y la empresa cubana Grupo Empresarial Agricultura de Montaña con una participación de 49%.  Esta empresa fue adscrita luego a la empresa Corporación de Desarrollo Agrícola. En 2016,  el accionista cubano cedió su participación de 49% al socio venezolano.
Incialmente Cuba era socio de esta empresa. Eso cambió en 2016 cuando la empresa cedió sus acciones al socio venezolano</t>
  </si>
  <si>
    <t>Puerto Ordaz, estado Bolívar</t>
  </si>
  <si>
    <t>La última información encontrada indica que el Ministerio para Agricultura y Tierras emitió una resolución en la Gaceta Oficial N° 40.632 de este martes 31 de marzo de 2015, mediante la cual designa a Luisa Rossana González Rivas, como presidenta de la Empresa Mixta Socialista Maderas del Alba, S.A.</t>
  </si>
  <si>
    <t>El capital inicial estuvo dividido en 53.745 acciones de un mil bolívares. En la actualidad, el 100% de las acciones son de Venezuela,  porque el socio cubano en 2016 las cedió al gobierno de Venezuela</t>
  </si>
  <si>
    <t>Madera podrida (https://armando.info/Reportajes/Details/3640)
REHENES DE LA GRAN CORRUPCIÓN (https://transparencia.org.ve/wp-content/uploads/2019/05/Capi%CC%81tulo-3.-Rehenes-de-la-Gran-Corrupcio%CC%81n.-TV-1.pdf)</t>
  </si>
  <si>
    <t>Microjuris
maderasdelalba.gob.ve
https://transparencia.org.ve/wp-content/uploads/2018/11/EPE-II-Resumen-ejecutivo-Transparencia-Venezuela.pdf
https://transparencia.org.ve/project/epe-ii-estudio-sector-agroalimentario/</t>
  </si>
  <si>
    <t>Incialmente Cuba era socio de esta empresa. Eso cambió en 2016 cuando la empresa cedió sus acciones al socio venezolano</t>
  </si>
  <si>
    <t>Empresa Mixta Socialista Pesquera Industrial del Alba, S.A. (PESCALBA)</t>
  </si>
  <si>
    <t>Pesca en aguas nacionales e internacionales, de atún, jurel y otras especies, refrigeración y procesamiento.</t>
  </si>
  <si>
    <t>Pescado</t>
  </si>
  <si>
    <t>La Empresa Mixta Socialista Pesquera Industrial del Alba, S.A. (Pescalba) fue creada en el marco de los convenios suscritos entre el gobierno de la Estatal de Cuba, representada por la empresa Sociedad Mercantil Corporación Pescavante, S.A,  y la Corporación Venezolana Agrícola, S.A. (CVA),  el  7 de mayo de 2008, de acuerdo al decreto No. 5.994, publicado en la Gaceta Oficial Nº 38.925.   En el año 2009, compró las empresas Cannavo que incluyen diques, Astilleros, Planta de hielo industrial y flota pesquera por parte de esta estatal bi-nacional.
El 24 de agosto de 2010 se adscribe a la CORPORACIÓN VENEZOLANA DE ALIMENTOS, S.A., (CVAL, S.A.)
En  marzo de 2016, cuando se fundó el Ministerio del Poder Popular para la Pesca y Acuicultura, esta empresa fue adscrita al nuevo despacho.
Esta empresa ha tenido 8 presidentes desde el inicio de sus operaciones</t>
  </si>
  <si>
    <t>Empresa operativa.  Según el el Misterio del Poder Popular para la Comunicación e Informació,  posee diez Unidades de Producción Social en el estado Sucre, de las cuales, siete están dedicadas al procesamiento de productos pesqueros, con una capacidad instalada de 216 toneladas/ día de productos congelados y 140,6 t/d de enlatados, dos plantas de fabricación de hielo con capacidad para elaborar 67.5 t/día y un centro de acopio para hasta 1200 toneladas.
EN 2017 se anunció alianza estratégica con el sector privado y publicaciones en 2018 y 2022 confirman la alianza con la recuperación deuna UPSA y el rescate del buque Miranda.</t>
  </si>
  <si>
    <t>Cumaná, Estado Sucre.</t>
  </si>
  <si>
    <r>
      <rPr>
        <sz val="12"/>
        <color rgb="FF000000"/>
        <rFont val="Calibri"/>
      </rPr>
      <t xml:space="preserve">Según Resolución  DM/No. 005-23 del 18 de mayo de 2023 publicada en la Gaceta Oficial No. 42.635 del 24 de mayo de 2023, se designan a las siguientes personas como integrantes de la Junta Directiva:
</t>
    </r>
    <r>
      <rPr>
        <b/>
        <sz val="12"/>
        <color rgb="FF000000"/>
        <rFont val="Calibri"/>
      </rPr>
      <t>Presidente</t>
    </r>
    <r>
      <rPr>
        <sz val="12"/>
        <color rgb="FF000000"/>
        <rFont val="Calibri"/>
      </rPr>
      <t xml:space="preserve">: Juan Carlos Loyo Hernández
</t>
    </r>
    <r>
      <rPr>
        <b/>
        <sz val="12"/>
        <color rgb="FF000000"/>
        <rFont val="Calibri"/>
      </rPr>
      <t>Directores principales</t>
    </r>
    <r>
      <rPr>
        <sz val="12"/>
        <color rgb="FF000000"/>
        <rFont val="Calibri"/>
      </rPr>
      <t xml:space="preserve">: José Gregorio Briceño Azuaje, Carlos Alfonso Montero Alvarado, Anderson Antonio Trejo  Carrillo.
</t>
    </r>
    <r>
      <rPr>
        <b/>
        <sz val="12"/>
        <color rgb="FF000000"/>
        <rFont val="Calibri"/>
      </rPr>
      <t>Directores suplentes</t>
    </r>
    <r>
      <rPr>
        <sz val="12"/>
        <color rgb="FF000000"/>
        <rFont val="Calibri"/>
      </rPr>
      <t xml:space="preserve">: Eric Ricardo  Martínez Gómez, Jeirys Nathaly Galicia Tremont, Gricel Yaritza Mijarez López 
</t>
    </r>
  </si>
  <si>
    <t>Un total de 53.746 acciones de 1000 bolívares. 27.409 pertenecen a Venezuela,  51% del total  y  49% a Cuba. El Instituto Autónomo Corporación Venezolana Agraria (CVA), suscribe y paga, el total de 27 acciones que representan el cincuenta y uno por ciento (51%) del capital sociay la Corporación Alimentaria, S.A., (CORALSA), suscribe y paga, el total de 26 acciones que representan el cuarenta y nueve por ciento (49%) del capital social</t>
  </si>
  <si>
    <t xml:space="preserve">Registro mercantil primero de la Circunscripción Judicial del estado Anzoátegui, Barcelona, en fecha 30 de julio del 2008, bajo el No. 31, Tomo A-27, </t>
  </si>
  <si>
    <t>Gran Misión Alimentación 
Caravana de la Sardina</t>
  </si>
  <si>
    <t>Sin rendir cuentas pretenden reflotar la empresa mixta socialista Pescalba (https://www.lapatilla.com/site/2015/07/05/sin-rendir-cuentas-pretenden-reflotar-la-empresa-mixta-socialista-pescalba/)
Pescadores denunciaron la corrupción en la venta de Pescalba ( http://www.el-nacional.com/noticias/sociedad/pescadores-denunciaron-corrupcion-venta-pescalba_3165)  
En Pescalba rechazan acuerdo del Ministro de Pesca con empresas transnacionales (https://www.aporrea.org/trabajadores/n303754.html) 
Conferry y Pescalba, historia de buques fraudulentos (https://elmercurioweb.com/archivo-noticias/2015/4/30/conferry-y-pescalba-historia-de-buques-fraudulentos)  
Otro escándalo del chavismo: barco que se pudre en Perú (http://lasarmasdecoronel.blogspot.com/2015/01/otro-escandalo-del-chavismo-barco-que.html)   
¡Los trabajadores de Pescalba se mantienen en pie de lucha! (https://luchadeclases.org.ve/?p=5392) 
CASO DE ESTUDIO Sector Agroalimentario (https://transparencia.org.ve/wp-content/uploads/2018/11/CASOS-sector-agroalimentario.pdf)  
https://diarioelregionaldelzulia.com/incautan-embarcaciones-investigadas-por-droga-a-pesquera-socialista-pescalba/
35000 empleos perdidos en Cumaná por expropiación de empresas pesqueras; Cristian Silva Potellá (https://elcorreofinanciero.com/35000-empleos-perdidos-en-acumana-por-expropiacion-de-empresas-pesqueras-cristia-silva-potella/)</t>
  </si>
  <si>
    <t>mppa.gob.ve
http://www.radiomundial.com.ve/article/inspeccionan-empresa-mixta-socialista-pescalba-en-cuman%C3%A1
Microjuris
https://www.pescalba.gob.ve/quienes-somos/
https://transparencia.org.ve/wp-content/uploads/2018/11/EPE-II-Resumen-ejecutivo-Transparencia-Venezuela.pdf
https://transparencia.org.ve/project/epe-ii-estudio-sector-agroalimentario/
https://poderopediave.org/organizacion/pesquera-industrial-del-alba/
http://www.correodelorinoco.gob.ve/alianza-estrategica-pescalba-elevara-produccion-100-su-capacidad/
https://www.vtv.gob.ve/buque-miranda-capacidad-almacenamiento-toneladas-atun/
https://siemprevenezuelaweb.com/2022/04/29/quien-es-juan-carlos-loyo-la-nueva-ficha-de-maduro-que-expropiaba-a-los-productores-a-punta-de-pistola/</t>
  </si>
  <si>
    <t>Empresa Mixta Socialista Porcinos del Alba, S.A.</t>
  </si>
  <si>
    <t>Producir, administrar, transformar, industrializar, exportar, importar y comercializar cerdos en pie   y en bandas, otros productos cárnicos derivados de cerdos, animales comerciales y genéticos, semen y servicios de mejoramiento racial, alimentos compuestos, materias primas para la producción de piensos, premezcla, medicamentos vacunas, maquinarias, así como equipos e insumos para su producción e Industrialización.</t>
  </si>
  <si>
    <t>Cerdo</t>
  </si>
  <si>
    <t>La Empresa Mixta Socialista Porcinos del Alba, S.A. fue creada en el marco de los convenios suscritos entre el gobierno de la Estatal de Cuba y la Corporación Venezolana Agrícola CVA S.A el  7 de mayo de 2008, de acuerdo al decreto No, 5.995, publicado en la  Gaceta Oficial Nº 38.925.  En este decreto se  autoriza al Instituto Autónomo Corporación Venezolana Agraria (CVA), para que constituya la empresa mixta mencionada, bajo la forma de Sociedad Anónima, bajo su control accionario y estatutario, cuya composición accionaria, estará dividida en un cincuenta y un por ciento (51%) a favor de la Corporación Venezolana Agraria (CVA), y un cuarenta y nueve por ciento (49%) a favor del Grupo de Producción Porcina, de la República de Cuba. El 12 de septiembre de 2008 termina de constituirse.
El 24 de agosto de 2010 se adscribe a la CORPORACIÓN VENEZOLANA DE ALIMENTOS, S.A., (CVAL, S.A.). Luego se anuncia la liquidación del CVAL.
Esta empresa ha tenido 5 presidentes desde el inicio de sus operaciones</t>
  </si>
  <si>
    <t>En julio de 2019 la gobernadora del estado Lara, Carmen Meléndez anunció la alianza estratégica entre la gobernación y Agroinsumos Lara (Agroinlaca), propiedad de Fernando Conejo Garcés, para la reactivación de la empresa Porcinos del Alba, que previamente había sido cedida del Ministerio de Alimentación a la gobernación de Lara. El RIF de esta empresa sigue siendo gubernamental.
Agroinlaca también participa en otras alianzas estratégicas vinculadas al programa CLAP y Arroz del Alba
Ver ALIADOS PRIVADOS en control de empresas estatales (https://transparenciave.org/wp-content/uploads/2021/12/Aliados-privados-en-control-de-empresas-estatales-1.pdf)</t>
  </si>
  <si>
    <t xml:space="preserve">Final de la avenida Lara, local Porcinos del Alba sector este, Barquisimeto, estado Lara </t>
  </si>
  <si>
    <t>Un Presidente, un Vicepresidente y tres Directores, con sus respectivos suplentes.</t>
  </si>
  <si>
    <t>El Capital Social es Bs. cincuenta y tres mil setecientos cuarenta y cinco  (Bs. 53.745), representado en  53.745) acciones nominativas de valor nominal de un bolivar cada una</t>
  </si>
  <si>
    <t xml:space="preserve">51% de la Corporación Venezolana Agraria (CVA), y un cuarenta y nueve por ciento (49%) a favor del Grupo de Producción Porcina, de la República de Cuba </t>
  </si>
  <si>
    <t>Columna Sebastiana Sin Secretos: El Caso de Porcinos del Alba (http://www.notiactual.com/columna-sebastiana-sin-secretos-el-caso-de-porcinos-del-alba/)    
Sebastiana Barráez: No los toque, son cubanos (http://www.lapatilla.com/site/2015/05/23/sebastiana-barraez-no-los-toque-son-cubanos/)
Empresas Socialistas ¡Éxito o Fracaso! (https://www.aporrea.org/actualidad/a224298.html)
REHENES DE LA GRAN CORRUPCIÓN (https://transparencia.org.ve/wp-content/uploads/2019/05/Capi%CC%81tulo-3.-Rehenes-de-la-Gran-Corrupcio%CC%81n.-TV-1.pdf)
SEBASTIANA BARRÁEZ: No los toque, son cubanos (https://www.reportero24.com/2015/05/22/sebastiana-barraez-no-los-toque-son-cubanos/)
ALIADOS PRIVADOS en control de empresas estatales (https://transparenciave.org/wp-content/uploads/2021/12/Aliados-privados-en-control-de-empresas-estatales-1.pdf)</t>
  </si>
  <si>
    <t>Microjuris
https://poderopediave.org/?s=Empresa+Mixta+Socialista+Porcinos+del+Alba%2C+S.A.
https://transparencia.org.ve/wp-content/uploads/2018/11/EPE-II-Resumen-ejecutivo-Transparencia-Venezuela.pdf
https://transparencia.org.ve/project/epe-ii-estudio-sector-agroalimentario/
https://transparencia.org.ve/wp-content/uploads/2018/11/EPE-II-Resumen-ejecutivo-Transparencia-Venezuela.pdf
https://armando.info/Reportajes/Details/4645
https://transparencia.org.ve/wp-content/uploads/2021/12/Aliados-privados-en-control-de-empresas-estatales-1.pdf</t>
  </si>
  <si>
    <t>Empresa Mixta Socialista Vías de Monagas, S.A.</t>
  </si>
  <si>
    <t>Mantener en buen estado las carreteras, autopistas, puentes, peajes y todo lo referente al tramo de la vialidad del estado cojedes</t>
  </si>
  <si>
    <t>Av. Bolívar, Edificio Lotería de Oriente, piso 5, Ofic. 3, Maturín.</t>
  </si>
  <si>
    <t xml:space="preserve"> Empresa-Mixta-Socialista-Vias-De-Monagas (www.datocapital.com.ve › empresas)</t>
  </si>
  <si>
    <t>Empresa Mixta VENANGOCUPET, S.A.</t>
  </si>
  <si>
    <t>Explorar, producir, transportar, refinar, almacenar y comercializar petróleo y gas natural asociado</t>
  </si>
  <si>
    <t>Álvaro Guillermo Ledo Nass fue nombrado como representante judicial y miembro de la Junta Directiva de la empresa Empresa Mixta Petrolera Venangocupet, S.A., según Gaceta Oficial N° 40.175 del 27/05/2013</t>
  </si>
  <si>
    <t>Registro Mercantil Segundo del Distrito Capital, bajo el N° 70 Tomo 319-A-Sdo</t>
  </si>
  <si>
    <t>REHENES DE LA GRAN CORRUPCIÓN (https://transparencia.org.ve/wp-content/uploads/2019/05/Capi%CC%81tulo-3.-Rehenes-de-la-Gran-Corrupcio%CC%81n.-TV-1.pdf)</t>
  </si>
  <si>
    <r>
      <rPr>
        <sz val="12"/>
        <color theme="1"/>
        <rFont val="Calibri"/>
      </rPr>
      <t xml:space="preserve">Microjuris
pdvsa.com
https://transparencia.org.ve/wp-content/uploads/2017/04/4-Informe-empresas-estatales-del-sector-petr%C3%B3leo-editado-26abril.pdf
https://transparencia.org.ve/wp-content/uploads/2018/11/EPE-II-Sector-Hidrocarburos-1.pdf
</t>
    </r>
    <r>
      <rPr>
        <sz val="12"/>
        <color rgb="FF000000"/>
        <rFont val="Calibri"/>
      </rPr>
      <t>http://petroleumag.com/wp-content/uploads/2020/04/W20-428-PDVSA-reestructuracion-11.pdf</t>
    </r>
  </si>
  <si>
    <t>Angola y Cuba</t>
  </si>
  <si>
    <t>Empresa Nacional Aurífera, S. A. (ENA)</t>
  </si>
  <si>
    <t>Explorar, explotar, producir, transformar, refinar, manufacturar y distribuir todo tipo de material proveniente del aprovechamiento de minas y yacimientos auríferos en todas sus fases</t>
  </si>
  <si>
    <t>Producir y comercializar oro</t>
  </si>
  <si>
    <t>En diciembre de 2013, fue constituida la filial Empresa Nacional Aurífera, S.A. (ENA), totalmente poseída por PDVSA Industrial, S.A. (PDVSA Industrial), con un patrimonio de $30.000 millones (Bs.339.000 millones), la cual tiene el objetivo de explorar, explotar, producir, transformar, refinar, manufacturar y distribuir todo tipo de material proveniente del aprovechamiento de minas y yacimientos auríferos en todas sus fases, su comercialización interna y externa; así como también, la ejecución de programas y proyectos de desarrollo en materia de minería aurífera En diciembre de 2013, PDVSA vendió el 40% de su participación en ENA al BCV por un monto de $12.000 millones (Bs.135.600 millones). Durante el año terminado el 31 de diciembre de 2013, esta filial no tuvo operaciones.
El 26 de enero de 2018, a través del Decreto N° 3.189, se transfiere a la Corporación Venezolana de Minería, S.A. (CVM), o a la filial que ésta designe, así como a la Empresa Nacional Aurífera, S.A. (ENA); el derecho a desarrollar directamente o por intermedio de un ente del Estado, las actividades previstas en el artículo 1° del Decreto con Rango, Valor y Fuerza de Ley Orgánica que Reserva al Estado las actividades de Exploración y Explotación del Oro, y demás Minerales Estratégicos; e igualmente las actividades contempladas en el artículo 1° del Decreto con Rango y Fuerza de Ley de Minas, en el área geográfica determinada por el Ministerio del Poder Popular de Desarrollo Minero Ecológico, mediante Resolución Nº 0013, de fecha 01 de noviembre de 2.017. Asimismo se transfiere la propiedad u otros derechos sobre los bienes muebles o inmuebles existentes en el área determinada, los cuales son requeridos para el eficiente ejercicio de las actividades primarias, conexas y auxiliares relativas al aprovechamiento del mineral aurífero.</t>
  </si>
  <si>
    <t>La última información obtenida señala como Presidente al Teniente coronel Nino Jesús Angulo Vargas</t>
  </si>
  <si>
    <t>100%  estatal</t>
  </si>
  <si>
    <t>Registro Mercantil Segundo de la Circunscripción Judicial del Distrito Capital y Estado Miranda en fecha 27 de diciembre de 2007, bajo el N° 7, Tomo 265-A- Segundo</t>
  </si>
  <si>
    <t>PDVSA y el BCV desestabilizan la economía nacional  (https://www.lapatilla.com/site/2014/09/12/pdvsa-y-el-bcv-desestabilizan-la-economia-nacional-documento/)
EL ORO VENEZOLANO SE FUNDE ENTRE LA ILEGALIDAD Y LA MUERTE (http://transparencia.org.ve/oromortal/project/el-oro-venezolano-se-funde-entre-la-ilegalidad-y-la-muerte/
ORO MORTAL (https://transparencia.org.ve/wp-content/uploads/2020/01/ORO-MORTAL.pdf)</t>
  </si>
  <si>
    <r>
      <rPr>
        <sz val="12"/>
        <color theme="1"/>
        <rFont val="Calibri"/>
      </rPr>
      <t xml:space="preserve">Microjuris
http://desarrollominero.gob.ve/
https://poderopediave.org/organizacion/empresa-nacional-aurifera/
https://transparencia.org.ve/project/epe-ii-estudio-sector-mineria/
https://prensaguayanes.wordpress.com/2018/07/24/minerven-tiene-nuevo-presidente/
https://transparencia.org.ve/wp-content/uploads/2016/07/Alimentaci%C3%B3n-Tomo-I.pdf
La Fuerza Armada venezolana tiene luz propia en la corrupción (https://transparencia.org.ve/wp-content/uploads/2018/06/La-Fuerza-Armada-Venezolana-tiene-luz-propia-en-la-corrupci%C3%B3n.pdf)
https://transparencia.org.ve/wp-content/uploads/2020/10/Los-militares-y-su-rol-en-las-Empresas-Propiedad-del-Estado.pdf
</t>
    </r>
    <r>
      <rPr>
        <sz val="12"/>
        <color rgb="FF000000"/>
        <rFont val="Calibri"/>
      </rPr>
      <t>https://transparencia.org.ve/wp-content/uploads/2020/07/III-PODER-MILITAR-CRIMEN-Y-CORRUPCIOON.pdf</t>
    </r>
  </si>
  <si>
    <t>Empresa Nacional de Almacenes, C.A. (ENACA)</t>
  </si>
  <si>
    <t>Prestar servicios de custodia y almacenamiento, y transporte</t>
  </si>
  <si>
    <t>Servicios de custodia, almacenamiento y transporte</t>
  </si>
  <si>
    <t>Esta empresa fue creada en 1976.   A pesar de estar no operativa, desde al menos 2010,  el 19 de mayo de 2016,  ENACA fue adscrita a Corporación Única de Servicios Productivos y Alimentarios, C.A., CUSPACA, adscrita al Ministerio para la Alimentación.  a través del Decreto N° 2.325, Gaceta Oficial N° 40.907, junto con un numeroso grupo de empresas.   </t>
  </si>
  <si>
    <t xml:space="preserve">Mediante el decreto No. 3.212, del 20 de diciembre de 2017 publicado en la Gaceta Oficial No. 41.304 se ordena su supresión y liquidación  </t>
  </si>
  <si>
    <t xml:space="preserve">Registrada en la Circunscripcion judicial del Distrito Federal y Estado Miranda,  el 11 de noviembre de 1976, No. 35, tomo 141-A. </t>
  </si>
  <si>
    <t>Casos de Estudio Sector Agroalimentario (https://transparencia.org.ve/wp-content/uploads/2018/11/CASOS-sector-agroalimentario.pdf)</t>
  </si>
  <si>
    <r>
      <rPr>
        <sz val="12"/>
        <color theme="1"/>
        <rFont val="Calibri"/>
      </rPr>
      <t xml:space="preserve">Microjuris
minppal.gob.ve
https://vlexvenezuela.com/vid/helisold-helvesa-nacional-almacenes-enaca-288546806
http://redagroalimentaria.website/Materiales%20Apoyo/Entes%20y%20Empresas%20P%C3%BAblicas%20Sector%20Agroalimentario.pdf
https://transparencia.org.ve/project/epe-ii-estudio-sector-agroalimentario/
</t>
    </r>
    <r>
      <rPr>
        <sz val="12"/>
        <color rgb="FF000000"/>
        <rFont val="Calibri"/>
      </rPr>
      <t>https://transparencia.org.ve/wp-content/uploads/2018/11/EPE-II-Resumen-ejecutivo-Transparencia-Venezuela.pdf</t>
    </r>
  </si>
  <si>
    <t>Empresa Nacional de Mantenimiento Vial, S.A. (ENVIAL)</t>
  </si>
  <si>
    <t xml:space="preserve"> La ejecución directa de estudios y proyectos de mantenimiento en infraestructura vial, equipamiento, señalización, demarcación, paisajismo, omato y áreas verdes, funcíonabiiidad del sistema de movilidad, instalaciones y servicios afines del transporte nacional, todo lo relacionado con ei sistema multimodal de transporte y movilidad, realizar todos aquellos actos lícitos de comercio que la asamblea o ia junta directiva considerenecesarios o convenientes para ios intereses sociales, sin limitación alguna, cumpliendo para ello, con tos requisitos legales pertinentes.</t>
  </si>
  <si>
    <t>Ejecución de Estudios y proyectos para el mantenimiento de la vialidad</t>
  </si>
  <si>
    <t xml:space="preserve">Antes Empresa Nacional de Obras Públicas, S.A., adscrita al Ministerio del Poder Popular de Hábitat y Vivienda, creada en Gaceta Oficial 39.743 del 25-8-11, mediante Decreto No.8.430.
El 14 de marzo de 2017 , mediante el Decreto N° 2.747, se dicta la Reforma del Decreto N° 8.430, de fecha 25 de agosto de 2011, publicado en la Gaceta Oficial de la República Bolivariana de Venezuela N° 39.743, de la misma fecha (Creación de la Empresa Nacional de Obras Públicas, que pasa a ser Empresa Nacional se Mantenimiento Vial, S.A.
Asociada con China cuando era Empresa Nacional de Obras Públicas, S.A.  </t>
  </si>
  <si>
    <t>Empresa operativa. Creada el  14 de marzo de 2017. Entre las obras que realiza se encuentra parte de  la pista sur del viaducto La Cabrera</t>
  </si>
  <si>
    <t>Torre PEQUIVEN, piso 12, Avenida Francisco de Miranda, Chacao, Caracas</t>
  </si>
  <si>
    <t>Se identificó sólo una Junta Directiva con un Presidente, con 4 Directores Principales y 4 Suplentes</t>
  </si>
  <si>
    <t>Bs. 100 millones</t>
  </si>
  <si>
    <t xml:space="preserve">Registro de Comercio bajo el
Número: 7. T O M O -36-A REGISTR O M ER C AN TIL PR IM ER O D EL D ISTR ITO CAPITAL Y
ESTADO BOL1VARIANO DE MIRANDA. </t>
  </si>
  <si>
    <t>Ministerio del Poder Popular del Transporte</t>
  </si>
  <si>
    <t>Cuando era Empresa Nacional de Obras Públicas, S.A. era ejecutora de de la Misión Vivienda</t>
  </si>
  <si>
    <t>http://www.mppt.gob.ve/catg/entes/envial/
Microjuris</t>
  </si>
  <si>
    <t>Empresa Nacional de Máquinas Eléctricas, S.A. (ENME)</t>
  </si>
  <si>
    <t>Equipos eléctricos</t>
  </si>
  <si>
    <t>Fabricar  motores industriales de gas y diésel</t>
  </si>
  <si>
    <t xml:space="preserve">Fabricación de motores de combustión interna para la industria petrolera, gasífera, eléctrica, naval y otras aplicaciones de valor (grupos electrógenos) </t>
  </si>
  <si>
    <t>Según noticia aparecida en El País de España, el 27 de enero de 2011,  el grupo Guascor (empresa vasca) firmó un contrato por 140 millones de euros con Petróleos de Venezuela (PDVSA) para la construcción, llave en mano, de una planta con capacidad para fabricar 400 motores industriales de gas y diésel al año. El contrato deriva del acuerdo firmado por Guascor y PDVSA Industrial que supuso la creación de la empresa mixta ENME (Empresa Nacional de Maquinaria Eléctrica), cuyo capital comparten la firma estatal venezolana, con un 60% de las acciones, y la empresa vasca (el otro 40%).
El contrato incluía la ingeniería en detalle, la construcción y la puesta en servicio de la planta ensambladora. También incluía un programa para la formación especializada de los operarios, el diseño y dirección del plan de industrialización, el desarrollo del parque de proveedores locales y la garantía del control de calidad del proyecto. La planta, estaríaubicada en la localidad de Puerto Ordaz, junto al río Orinoco, construiría motores diésel y de gas natural de seis a 16 cilindros, grupos electrógenos basados en esta gama de motores, servicios de mantenimiento preventivo y correctivo y asistencia técnica.
Durante los dos primeros años de vigencia del contrato, Guascor suministraría a PDVSA Industrial 600 motores y equipos de generación fabricados en Zumaia. La firma vasca calculaba que el proyecto global generaría en torno a 500 empleos en Euskadi y otros tantos en Venezuela, entre la planta, su mantenimiento y los servicios.</t>
  </si>
  <si>
    <t>Palital, estado Anzoátegui</t>
  </si>
  <si>
    <t xml:space="preserve">PDVSA Industrial 60% y el grupo español Guascor Power, S.A. 40% </t>
  </si>
  <si>
    <r>
      <rPr>
        <sz val="12"/>
        <color theme="1"/>
        <rFont val="Calibri"/>
      </rPr>
      <t xml:space="preserve">Informe de Gestion de PDVSA del año 2010 (página 174) 
https://elpais.com/diario/2011/01/27/paisvasco/1296160811_850215.html
</t>
    </r>
    <r>
      <rPr>
        <sz val="12"/>
        <color rgb="FF000000"/>
        <rFont val="Calibri"/>
      </rPr>
      <t>https://transparencia.org.ve/project/epe-ii-estudio-sector-hidrocarburos/</t>
    </r>
  </si>
  <si>
    <t>Empresa Nacional de Sistemas de Silos y Almacenaje, S.A. (ENASA)</t>
  </si>
  <si>
    <t>Administrar, desarrollar, coordinar y supervisar las actividades del Estado en el sector de almacenamiento y secado de granos, cereales y leguminosas, tanto del sector público como del sector privado, con miras asesorar a los órganos correspondientes, acerca de la comercialización de los rubros a nivel nacional; planificar, supervisar y ejecutar financiamiento; asesorar a los organismos correspondientes acerca de la comercialización de los rubros susceptibles de almacenamiento a nivel nacional; comprar, vender, importar y exportar maquinaria, equipos, herramientas, repuestos, vehículos, insumos, sean agrícolas o industriales requeridas por el sector de almacenamiento y secado de granos, cereales y leguminosas. En el marco de las nuevas relaciones de producción y distribución orientará y desarrollará la inversión de este sector estratégico para la seguridad y soberanía agroalimentaria; el fomento de la organización de productores incorporando el modelo productivo socialista en el sector agrícola. La empresa tendrá a su cargo la gestión de las plantas de silos y almacenes de alimentos, que se encuentren en propiedad o posesión del Estado, así como de aquellas que le sean incorporadas o puestas bajo su administración en virtud de cualquier título, ya sea por transferencia, incorporación, cambio de administración, cambio del ente ejecutor, sentencia judicial, medida administrativa u otro procedimiento, según el acto que los contenga.</t>
  </si>
  <si>
    <t>En la Gaceta Oficial donde se publicó su providencia de creación (41.802) se decreta traspasar plantas de silos de las empresas Conglomerdo Agrosur y Corporación de Desarrollo Agrícola a la empresa ENASA : Planta de Silos Altagracia de Orituco, ubicada en Avenida Soto Rojas, Zona Industrial, Altagracia de Orituco, estado Guárico; Planta de Silos Aragua de Barcelona, ubicada en la Carretera Nacional Aragua de Barcelona – Zaraza, estado Anzoátegui;  Planta de Silos Barinas II, ubicada en Carretera Vieja Barinas, Vía San Silvestre Km. 3, Barinas, estado Barinas; Planta de Silos Juana Ramírez La Avanzadora, ubicada en Barrancas del Orinoco, Carretera Nacional Vía Tucupita, estado Monagas; Planta de Silos Calabozo PNS, ubicada en Zona Industrial Adagro, Sector Los Silos, Calabozo, estado Guárico; Planta de Silos Calabozo Shanzer, ubicada en Zona Industrial Adagro, Sector Los Silos, Calabozo, estado Guárico; Planta de Silos El Zorro, ubicada en Zona Industrial El Zorro, Vía Boquerón, municipio Maturín, estado Monagas; Planta de Silos Guacara, ubicada en Carretera Nacional Guacara - Los Guayos, Sector Los Naranjillos, Guacara, estado Carabobo; Planta de Silos Guanare I, ubicada en Sector La Colonia Parte Baja, Vía Colegio La Granja, estado Portuguesa; Planta de Silos Guanarito, ubicada en Carretera Vía Marrones, frente al Hospital Argimiro Gabaldón, municipio Guanarito, estado Portuguesa; Planta de Silos La Flecha, ubicada en Autopista General José Antonio Páez con Carretera Vía Turén, Sector la Flecha Araure, estado Portuguesa; Planta de Silos La Lucha, ubicada en Carretera Vía Manzanita, Sector Tapa La Lucha, Yaritagua, estado Yaracuy; Planta de Silos La Soledad, ubicada en Carretera Nacional El Tigre - La Soledad, La Soledad, estado Anzoátegui; Planta de Silos Las Mercedes del Llano, ubicada en Carretera Nacional Vía Palenque, Sector La Rochela, Las Mercedes del Llano, estado Guárico; Planta de Silos Onoto, ubicada en Carretera Nacional
Onoto, Sector El Corozo, Zaraza, estado Anzoátegui; Planta de Silos Punta de Mata, ubicada en Carretera Nacional Vía El Tejero, al lado del concesionario Ford, Municipio Ezequiel Zamora, estado Monagas; Planta de Silos San Fernando de Apure, ubicada en Carretera Nacional San Fernando de Apure, Avenida Intercomunal Los Centauros, Vía Achaguas, Sector Caramacate, al lado del Mercado Municipal, San Fernando, estado Apure; Planta de Silos Joaquín Crespo, ubicada en Carretera Nacional Tucupido - Valle de la Pascua, estado Guárico; Planta de Silos Turen II, ubicada en Carretera L, Parcela 389 Carretera Vía El Playón, Municipio Santa Rosalía, estado Portuguesa; Planta de Silos Turen III, ubicada en Carretera Vía La Florida, El Playón, estado Portuguesa; Planta de Silos Urachiche, ubicada en Autopista Centro Occidental Cimarrón Andresote, Urachiche, estado Yaracuy; Planta de Silos Zaraza I, ubicada en Carretera Nacional, Vía Aragua de Barcelona, Zaraza, estado Guárico; Planta de Silos Zaraza II, ubicada en Carretera Nacional, vía Tucupido Sector Cigarrón, Zaraza, estado Guárico; Planta de Silos Chivacoa, ubicada en Carretera Panamericana Vía Chivacoa-Nirgua Km 15, Chivacoa, estado Yaracuy; y Planta de Silos Vuelvan Caras, ubicada en Centro Agroproductivo Vuelvan Caras, Turén, estado Portuguesa.</t>
  </si>
  <si>
    <t>Empresa operativa, maneja 25 silos</t>
  </si>
  <si>
    <t>Troncal 4, 3301 Araure, Portuguesa, Venezuela</t>
  </si>
  <si>
    <t>Providencia Administrativa N° 001/2020</t>
  </si>
  <si>
    <t>Araure</t>
  </si>
  <si>
    <t xml:space="preserve">La Junta Directiva estará integrada por un presidente quien a su vez será el presidente de la empresa, cuatro (4) directores principales y (4) directores suplentes. </t>
  </si>
  <si>
    <t xml:space="preserve">María Angulo Castro, designada además en el 2018, como Gerente de Recursos Naturales del Instituto Nacional de Tierras </t>
  </si>
  <si>
    <t>Registro de Comercio bajo el Número: 7, TOMO -7-A.</t>
  </si>
  <si>
    <t xml:space="preserve"> Ministerio del Poder Popular para la Agricultura Productiva y Tierras
Conglomerado Agrosur, S.A.</t>
  </si>
  <si>
    <r>
      <rPr>
        <sz val="12"/>
        <color theme="1"/>
        <rFont val="Calibri"/>
      </rPr>
      <t xml:space="preserve">Microjuris
http://www.juris-line.com.ve/data/files/4855.pdf
https://transparencia.org.ve/project/epe-ii-estudio-sector-agroalimentario/
La Fuerza Armada venezolana tiene luz propia en la corrupción (https://transparencia.org.ve/wp-content/uploads/2018/06/La-Fuerza-Armada-Venezolana-tiene-luz-propia-en-la-corrupci%C3%B3n.pdf)
https://transparencia.org.ve/wp-content/uploads/2020/10/Los-militares-y-su-rol-en-las-Empresas-Propiedad-del-Estado.pdf
</t>
    </r>
    <r>
      <rPr>
        <sz val="12"/>
        <color rgb="FF000000"/>
        <rFont val="Calibri"/>
      </rPr>
      <t>https://transparencia.org.ve/wp-content/uploads/2020/07/III-PODER-MILITAR-CRIMEN-Y-CORRUPCIOON.pdf</t>
    </r>
  </si>
  <si>
    <t>Empresa Nacional de Textiles y Calzado, C.A. (ENATEXCA)</t>
  </si>
  <si>
    <t>Textil y calzado</t>
  </si>
  <si>
    <t>Fabricar productos textiles, calzado y equipos de protección para uso industrial de alto desempeñ</t>
  </si>
  <si>
    <t>Productos textiles, calzado y equipos de protección para uso industrial de alto desempeñ</t>
  </si>
  <si>
    <t xml:space="preserve">Empresa Nacional de Textiles y Calzado (ENATEXCA), C.A.  antes Corporación Bolivariana de Textiles y Calzados, fue creada en el año 2010 </t>
  </si>
  <si>
    <t>Empresa operativa, se desconoce su capacidad operativa actual. 
El 28 de abril de 2020 aparece en la lista de empresas que PDVSA venderá o eliminará</t>
  </si>
  <si>
    <t>PDVSA Industrial 100%</t>
  </si>
  <si>
    <t>https://www.youtube.com: ENATEXCA
https://talcualdigital.com/las-empresas-que-pdvsa-eliminara-o-vendera-segun-plan-de-reestructuracion/</t>
  </si>
  <si>
    <t>Empresa Nacional de Transporte de Insumos y Productos Industriales, S.A. (ENTIPI)</t>
  </si>
  <si>
    <t>Objeto social:
1) Contar con una flota de transporte del Estado eficiente que disminuya el costo de los fletes y atienda la creciente demanda de movilización de carga en el país.
2) Implantar una plataforma para el soporte operativo de la flota, que brinde atención técnica, reparaciones, mantenimiento, formación, acceso a repuestos y sistemas de control (flotas y cargas).
3) Socializar el acceso a los insumos y productos por los actores de la red productiva nacional.
4) Articular las infraestructuras existentes y facilidades para el manejo de cargas en un sistema integrado, abarcando la implementación de interpuertos, centros de distribución y puntos finales de venta, que permita la gestión centralizada del manejo de carga, insumos y productos.
5) Cualquier actividad de lícito comercio relacionado con el objeto principal.</t>
  </si>
  <si>
    <t>El 17 de marzo de 2015 mediante  Decreto N° 811 se autoriza al Ministerio del Poder Popular para Industrias, para que proceda a la constitución de una Empresa del Estado, bajo la forma de sociedad anónima, la cual se denominará Empresa Nacional de Transporte de Insumos y Productos Industriales, S.A.,  y queda autorizado el Ministerio del Poder Popular para Industrias, para que quede bajo su control accionario y adscripción.
El 17 de noviembre de 2016 para la obtención de la materia prima requerida para la producción de hábitat y viviendas para abastecer a la Gran Misión Vivienda Venezuela y la Gran Misión Barrio Nuevo Barrio Tricolor e ir constituyendo de esta manera al reimpulso del aparato productivo del país, fue oficializado el traspaso de empresas cementeras, construcción y alfarería al Ministerio del Poder Popular para Hábitat y Vivienda (Minhvi). Esta medida fue emitida a través del Decreto Presidencial 2.550, publicado en Gaceta Oficial 41.030, de fecha 14 de noviembre de 2016. De acuerdo con las instrucciones emanadas por el presidente Nicolás Maduro Moros, quien el pasado 10 de noviembre transfirió distintas empresas adscritas a los ministerio de Industria, y de Petróleo al Minhvi, en aras de crear una gran corporación de empresas de materiales de construcción de viviendas para el pueblo venezolano.
En este sentido, los entes descentralizados que forman parte del Ministerio del Poder Popular para Hábitat y Vivienda son: Empresas Cementeras: Corporación Socialista del Cemento, S.A., Fábrica Nacional de Cementos, C.A., Cemento Cerro Azul, C.A., Venezolana de Cementos, S.A.C.A., Industria Venezolana de Cemento, C.A., Cemento Andino, S.A. y Empresa Nacional de Transporte de Insumos y Productos Industriales, S.A. (ENTIPI).
Según G.O. 42.324 de fecha 22/02/2022, Se varía la adscripción de la EMPRESA NACIONAL DE TRANSPORTE DE INSUMOS Y PRODUCTOS INDUSTRIALES, S.A., (ENTIPI, S.A.), pasando del Ministerio del Poder Popular para Hábitat y Vivienda al Ministerio del Poder Popular de Industrias y Producción Nacional</t>
  </si>
  <si>
    <t xml:space="preserve">Empresa operativa. Según su página web actualmente poseen 833 unidades para transporte de carga pesada. </t>
  </si>
  <si>
    <t>Calle Urdaneta, Edf. AVPC, Chacao, Caracas, Estado Miranda</t>
  </si>
  <si>
    <t>Registro Mercantil Cuarto de la Circunscripción Judicial del Distrito capital, bajo el N° 1, Tomo 205-A, en fecha 5 de septiembre del año 2014</t>
  </si>
  <si>
    <t xml:space="preserve"> Gran Misión Vivienda Venezuela
Gran Misión Barrio Nuevo Barrio Tricolo</t>
  </si>
  <si>
    <r>
      <rPr>
        <sz val="12"/>
        <color theme="1"/>
        <rFont val="Calibri"/>
      </rPr>
      <t xml:space="preserve">http://www.entipisa.com.ve
Microjuris
</t>
    </r>
    <r>
      <rPr>
        <sz val="12"/>
        <color rgb="FF000000"/>
        <rFont val="Calibri"/>
      </rPr>
      <t>http://www.minhvi.gob.ve/index.php/sala-de-prensa/3165-oficializado-el-traspaso-de-empresas-cementeras-construccion-y-alfareria-al-minhvi</t>
    </r>
  </si>
  <si>
    <t>Empresa Nacional de Transporte, S.A.</t>
  </si>
  <si>
    <t>Transporte terrestre de combustible</t>
  </si>
  <si>
    <t>Empresa Nacional de Transporte  (ENT) es la filial encargada de garantizar el transporte de combustibles líquidos para satisfacer la demanda del mercado interno en todo el territorio nacional.</t>
  </si>
  <si>
    <t>Empresa operativa. En el documento "Reestructuración integral de PDVSA y simplificación de su estructura" de marzo de 2020 esta empresa está en la lista de las empresas que PDVSA se plantea eliminar o vender</t>
  </si>
  <si>
    <t xml:space="preserve">Av. Prolongación entre calles Vargas y Av. Principal Loma Linda, Guacara - edo. Carabobo. </t>
  </si>
  <si>
    <t>William Saab denuncia trama de corrupción en la Empresa Nacional de Transporte de Pdvsa (https://versionfinal.com.ve/sucesos/william-saab-denunica-trama-de-corrupcion-en-la-empresa-nacional-de-transporte-de-pdvsa/)
Así se produjo la compra de cien cisternas por las que PDVSA pagó y nunca recibió los vehículos (https://venezuelaaldia.com/2019/04/09/asi-se-produjo-la-compra-de-cien-cisternas-por-las-que-pdvsa-pago-y-nunca-recibio-los-vehiculos/)
CASOS DE ESTUDIO Sector Hidrocarburos (https://transparencia.org.ve/wp-content/uploads/2018/11/CASOS-sector-hidrocarburos.pdf)</t>
  </si>
  <si>
    <t>https://transparencia.org.ve/wp-content/uploads/2018/11/EPE-II-Sector-Hidrocarburos-1.pdf
https://talcualdigital.com/las-empresas-que-pdvsa-eliminara-o-vendera-segun-plan-de-reestructuracion/</t>
  </si>
  <si>
    <t>Fabricar tuberías longitudinales y helicoidales para la industria petrolera y gasífera, y transporte de agua , y realizar revestimiento de tuberias</t>
  </si>
  <si>
    <t>Tuberías y Revestimiento de tuberías</t>
  </si>
  <si>
    <t>Se origina de la estatización de Tubos de Acero de Venezuela (TAVSA), Helisold de Venezuela S.A. (HELVESA), Tuberías Helicoidales C.A. (TUBHELCA), Soldadura y Tuberías de Oriente (SOLTUCA).
El informe de Gestión 2010 de Pdvsa señala en su apartado de Nuevos Negocios que la filial Pdvsa Industrial se encontraba  en proceso de formación de la Empresa Nacional de Tubulares (Enatub). La Planta Batalla San Félix (antigua Tubos de Acero de Venezuela S.A., Tavsa), nacionalizada en 2009, formará parte de esta compañía estatal. El documento indica que, además de Tavsa, integrarán la empresa: la Planta Batalla El Juncal (antigua Helisold de Venezuela, S.A., Helvesa); la Planta General José Antonio Anzoátegui, S.A. (antigua Soldadura y Tuberías de Oriente, Soltuca); y la Planta Batalla Los Horcones (antigua Tuberías Helicoidales, C.A., Tubhelca), planta Atanasio Girardot (antigua Imosa Tuboaceros Fabricación). En ese mismo informe se señala que  se avanzó no sólo en la adquisición de Norpro de Venezuela, sino también de Venezuelan Heavy Industries, C.A. (Vhicoa), cuyo capital está conformado por 40% propiedad de Pdvsa Industrial, y 60% del socio Verhover Invesments B.V. de Holanda.</t>
  </si>
  <si>
    <t>Empresa de la cual se desconoce la situación real y capacidad operativa cada una de sus plantas. La última noticia obtenida es del  04 de abril de 2017, en la cual se reseña que  la vicepresidenta ejecutiva de Petróleos de Venezuela, S.A. (PDVSA), vicealmiranta Maribel Parra; el director externo de PDVSA, Ricardo León y el presidente de la filial PDVSA Industrial, Erling Rojas Castillo, recorrieron las instalaciones de la planta Batalla Los Horcones de la Empresa Nacional de Tubos (ENATUB), ubicada en Barquisimeto, estado Lara. Las autoridades y trabajadores verificaron la puesta en marcha de las líneas de producción con personal propio. Igualmente, supervisaron las pruebas de arranque para reactivar la línea de tuberías helicoidales calidad API de 16 a 42 pulgadas, con una capacidad instalada de 55 mil toneladas métricas anuales.
Por otro lado, el 22 de febrero de 2018  , los trabajadores de la planta Simón Bolívar de la Empresa Nacional de Tubos (Enatub), en la zona industrial de Valencia, denuenciaron que está completamente paralizada
Empresa operativa. En el documento "Reestructuración integral de PDVSA y simplificación de su estructura" de marzo de 2020 esta empresa está en la lista de las empresas que PDVSA se plantea eliminar o vender</t>
  </si>
  <si>
    <t>Trabajadores de Enatub no producen tubos desde hace siete años (https://elmercurioweb.com/noticias/2018/8/8/trabajadores-de-enatub-no-producen-tubos-desde-hace-siete-anos)
[ENTRELUCHAS] ENATUB ¡En emergencia! (https://www.laizquierdadiario.com/spip.php?page=voice&amp;id_article=192460)
Trabajadores reiteran necesidad de traspasar Tavsa a Sidor (http://intelego-latam.blogspot.com/2012/06/trabajadores-reiteran-necesidad-de.html)
Se intensifican amenazas violentas contra trabajadores de Empresa Nacional de Tuberías para PDVSA (https://www.izquierdarevolucionariave.net/index.php/venezuela-b/7836-se-intensifican-amenazas-violentas-contra-trabajadores-de-empresa-nacional-de-tuberias-para-pdvsa)</t>
  </si>
  <si>
    <t>Aún sin acuerdos en Tavsa (https://laclase.info/content/aun-sin-acuerdos-en-tavsa/)
Paralizada planta de tuberías de Pdvsa en Valencia por falta de materia prima (Paralizada planta de tuberías de Pdvsa en Valencia por falta de materia prima)
Coletazos de la guerra interna del chavismo: Por presunta corrupción intervienen planta de Enatub (https://gitx.awsccs2.com/2023/03/21/coletazos-de-la-guerra-interna-del-chavismo/)</t>
  </si>
  <si>
    <r>
      <rPr>
        <sz val="12"/>
        <color theme="1"/>
        <rFont val="Calibri"/>
      </rPr>
      <t xml:space="preserve">Informe de gestión de PDVSA del año 2010
http://www.enagas.gob.ve/info/comunicacion/archivos/4294.php
http://www.cnip.pdvsa.com/index.php/noticias-cnip/188-reactivaran-produccion-en-planta-de-enatub
https://www.youtube.com: ENATUB
https://talcualdigital.com/las-empresas-que-pdvsa-eliminara-o-vendera-segun-plan-de-reestructuracion/
https://transparencia.org.ve/wp-content/uploads/2016/07/Memoria-2014-2.pdf
https://transparencia.org.ve/wp-content/uploads/2017/04/4-Informe-empresas-estatales-del-sector-petr%C3%B3leo-editado-26abril.pdf
</t>
    </r>
    <r>
      <rPr>
        <sz val="12"/>
        <color rgb="FF000000"/>
        <rFont val="Calibri"/>
      </rPr>
      <t>https://transparencia.org.ve/project/epe-ii-estudio-sector-metalurgia/</t>
    </r>
  </si>
  <si>
    <t xml:space="preserve">Empresa Nacional de Válvulas (ENAVAL) </t>
  </si>
  <si>
    <t>Fabricar válvulas de compuerta,  bola y retención para la industria de los hidrocarburos</t>
  </si>
  <si>
    <t>Válvulas de bola, compuerta y retención.</t>
  </si>
  <si>
    <t>Creada a partir de la adquisición de las compañías privadas Manprinca, Cafivi y Teive (Consorcio MCT) . expropiadas en 2010</t>
  </si>
  <si>
    <t>Empresa de la cual se desconoce la situación real y capacidad operativa cada una de sus plantas.
La última noticia obtenidad de ella es del 29 Julio 2016  por la visita dispensada por el entonces  ministro del Poder Popular de Petróleo y presidente de Petróleos de Venezuela, S.A. (PDVSA), Eulogio Del Pino, cuando realizó una inspección en la Empresa Nacional de Válvulas (ENAVAL), filial de PDVSA Industrial, la cual destina su producción a la Faja Petrolífera del Orinoco Hugo Chávez.
El 28 de abril de 2020 aparece en la lista de empresas que PDVSA venderá o eliminará</t>
  </si>
  <si>
    <t>Nombre Comercial: MCT. Dirección: Km 96, Galpón MCT, Zona Industrial Las Palmas. Anaco, estado Anzoátegui</t>
  </si>
  <si>
    <t>Anteriormente denominada COOPERATIVA PARA LA FABRICACIÓN INDUSTRIAL DE VALVULAS (COFAINVA), inscrita por ante la Oficina Subalterna de Registro Público del Municipio Anaco de la Circunscripción Judicial del Estado Anzoátegui, bajo el N ° 6, folios 41 al 60, Protocolo Primero, Tomo Segundo de fecha 20 de mayo de 2002.</t>
  </si>
  <si>
    <t>Ismael García: Como el Caballo de Atila (http://www.lapatilla.com/site/tag/ismael-garcia-como-el-caballo-de-atila/)</t>
  </si>
  <si>
    <r>
      <rPr>
        <sz val="12"/>
        <color theme="1"/>
        <rFont val="Calibri"/>
      </rPr>
      <t xml:space="preserve">http://www.pdvsa.com/index.php?option=com_content&amp;view=article&amp;id=7470:ministro-del-pino-realizo-inspeccion-a-la-empresa-nacional-de-valvulas-enaval&amp;catid=10&amp;Itemid=589&amp;lang=es
https://vlexvenezuela.com/vid/empresa-nacional-valvulas-enaval-646724677
https://www.youtube.com: ENAVAL
https://talcualdigital.com/las-empresas-que-pdvsa-eliminara-o-vendera-segun-plan-de-reestructuracion/
https://vlexvenezuela.com/vid/leonor-camelia-garc-valvulas-enaval-286753027
https://transparencia.org.ve/wp-content/uploads/2017/04/4-Informe-empresas-estatales-del-sector-petr%C3%B3leo-editado-26abril.pdf
</t>
    </r>
    <r>
      <rPr>
        <sz val="12"/>
        <color rgb="FF000000"/>
        <rFont val="Calibri"/>
      </rPr>
      <t>https://transparencia.org.ve/wp-content/uploads/2018/11/EPE-II-Sector-Hidrocarburos.pdf</t>
    </r>
  </si>
  <si>
    <t>Empresa Nacional del Café, S.A.</t>
  </si>
  <si>
    <t>Compra, venta, torrefacción y distribución de café.</t>
  </si>
  <si>
    <t>Compra - venta - distribución de Café</t>
  </si>
  <si>
    <t>Fundada en 1958, bajo el nombre de Marcelo y Rivero C.A., esta empresa dedicada a la compra, torrefacción, distribución y venta de café tostado y molido, desarrolló su actividad en Guacara estado Carabobo, y creó las marcas café Madrid, El Peñón y Aroma. El  31 de julio de 2009 el INDEPABIS procedió a la ocupación temporal de la empresa Marcelo y Rivero C.A. y sus filiales. El 1 de febrero de 2010 el Gobierno y los antiguos accionistas acordaron  evaluar la creación de una empresa mixta; el Estado tendría el 70% de las acciones y el 30% restante  en manos de los socios privados. En diciembre de 2010 los antiguos accionistas notifican que desistían del proyecto de conformación de la empresa mixta y ofrecen venderle al Estado venezolano el 100% de sus acciones. E  25 de julio de 2012 se firma el Acuerdo Definitivo de Compra, y el 03 de septiembre de 2012 se materializa el último pago.   El 23 de septiembre de 2012 el Gobierno autoriza a la Corporación Venezolana del Café S.A. (CVC), a adquirir en nombre de la República el 100% del componente accionario de  la empresa Marcelo y Rivero C.A. (Café Madrid), su conversión en empresa del Estado;y el cambio de nombre al de Empresa Nacional del Café S.A., en el decreto No. 9.204, publicado en la G.O. Nro. 40020 de fecha 4/10/12. </t>
  </si>
  <si>
    <t>Según nota de prensa de Armando.info, la Corporación Venezolana del Café le cedió al Grupo Páramo en comodato las instalaciones de la planta de Guacara.
Ver ALIADOS PRIVADOS en control de empresas estatales (https://transparenciave.org/wp-content/uploads/2021/12/Aliados-privados-en-control-de-empresas-estatales-1.pdf)</t>
  </si>
  <si>
    <t xml:space="preserve"> Zona Industrial El Tigre, Av Las Industrias CP 2015  Guacara, edo. Carabobo. Venezuela</t>
  </si>
  <si>
    <t>Junta Directiva - Presidencia,  1 gerencia general y 9 gerencias de gestión</t>
  </si>
  <si>
    <t xml:space="preserve">Ministerio del Poder Popular para la Agricultura Productiva y Tierras
   Corporación de Desarrollo Agrícola S.A.  CODEAGRO
Corporación Venezolana del Cafe, S.A..   </t>
  </si>
  <si>
    <t xml:space="preserve">La empresa Marcelo y Rivero C.A. tenía varias empresas filiales:  Transcasa (Transporte de Café); Central Cafetalero Valle Verde; Coffee Mérida COFEMCA.  Estas empresas ahora estána adscritas a la Corporación Venezolana del Café, S.A. </t>
  </si>
  <si>
    <t>Empresa Nacional del Café paralizada por falta de materia prima ( http://runrun.es/nacional/venezuela-2/247281/empresa-nacional-del-cafe-paralizada-por-falta-de-materia-prima.html)
Trabajadores de la Empresa Nacional de Café denuncian que se encuentran paralizadas (https://www.globovision.com/article/trabajadores-de-empresas-nacionalizadas-de-cafe-se-encuentran-paralizadas)
La empresa ha tenido serias dificultades operativas por la falta de materia prima; que han detenido su operacion en varias oportunidades, durante semanas.  En 2016, hubo protestas sindicales, por el despido arbitrario de trabajadores.  Hoy en dia la capadidad productiva está muy disminuida.  (aporrea.org/contraloria/a228361.html.)
Informe Transparencia Venezuela sobre la situación de las empresas públicas en el sector del café.  
Empresa Nacional del Café prevé procesar 6 millones de kilos para el 2021 (https://www.finanzasdigital.com/2021/03/empresa-nacional-del-cafe-preve-procesar-6-millones-de-kilos-de-cafe-para-2021/)
ALIADOS PRIVADOS en control de empresas estatales (https://transparenciave.org/wp-content/uploads/2021/12/Aliados-privados-en-control-de-empresas-estatales-1.pdf)</t>
  </si>
  <si>
    <t>https://transparencia.org.ve/wp-content/uploads/2017/09/Informe-Diseñado-Empresas-propiedad-del-estado-Café.pdf
Microjuris
http://www.encafe.com.ve/contenido.php?id=1
https://transparencia.org.ve/project/epe-ii-estudio-sector-agroalimentario/
La Fuerza Armada venezolana tiene luz propia en la corrupción (https://transparencia.org.ve/wp-content/uploads/2018/06/La-Fuerza-Armada-Venezolana-tiene-luz-propia-en-la-corrupci%C3%B3n.pdf)
https://transparencia.org.ve/wp-content/uploads/2020/07/III-PODER-MILITAR-CRIMEN-Y-CORRUPCIOON.pdf
https://armando.info/Reportajes/Details/5719
https://transparencia.org.ve/wp-content/uploads/2021/12/Aliados-privados-en-control-de-empresas-estatales-1.pdf</t>
  </si>
  <si>
    <t>Empresa Nacional Forestal, S.A. (ENAFOR) </t>
  </si>
  <si>
    <t>Objetivo
Impulsar, bajo una visión socialista, proyectos de manejo sustentable del patrimonio forestal propiedad de la Nación, bajo el principio de uso múltiple, promoviendo la participación directa de comunidades locales y otras organizaciones sociales en la producción, procesamiento y distribución de bienes y servicios derivados del bosque.
Misión
Orientar a las comunidades presentes en el área de influencia de la superficie contentiva del patrimonio forestal a manejar, en el ejercicio del poder popular y el uso público de los bienes y servicios del bosque, a los fines de lograr la satisfacción de sus necesidades económicas, sociales y conservación del ambiente.
Visión
Ser una empresa modelo en el manejo y uso múltiple del patrimonio forestal, con valores y principios socialistas.</t>
  </si>
  <si>
    <t>Madera y Palmito</t>
  </si>
  <si>
    <t>La Empresa Nacional Forestal S.A. fue creada por el gobierno del presidente Hugo Chávez, por decreto presidencial 7.457, publicado en Gaceta Oficial número 39.436, con fecha del 1º de junio de 2010. Está adscrita al ministerio del Poder Popular para el Ecosocialismo y Aguas. A partir del 17/09/2012, es cuando oficialmente inicia su puesta en marcha, en las áreas otorgadas por el Estado,  específicamente en la Unidad de Manejo Imataca V (166.000 ha), Reserva Forestal Imataca, estado Bolívar y seguidamente en el  estado Delta Amacuro en el Área Boscosa Bajo Protección Merejina (33.000 ha)
Supuestamente es una empresa para administrar y aprovechar aproximadamente un millón de hectáreas de reservas forestales, principalmente en el estado Bolívar. Aparentemente firmó un convenio con la Universidad de Los Andes.
(http://prensa.ula.ve/2012/03/30/empresa-nacional-forestal-se-encargara-del-manejo-de-las-reservas-forestales-del-pais)
En 2013 fue inaugurado el Centro de Investigaciones Forestales en el estado Bolívar (Ver video). (https://www.noticias24.com/venezuela/noticia/197977/gobierno-lanza-la-empresa-nacional-forestal-tenemos-que-hacer-un-uso-responsable-de-este-recurso/)
https://pandectasdigital.blogspot.com/2018/07/resolucion-mediante-la-cual-se-designa_56.html
En junio de 2019 la empresa firmó tres acuerdos con la FAO por un moto de un mmillón doscientos mil euros para producir poco más de dos millones de árboles. (https://www.vtv.gob.ve/tag/empresa-nacional-forestal/)</t>
  </si>
  <si>
    <t>Empresa operativa.  ENAFOR cuenta con una reserva forestal en el estado Bolívar de mas de un millón de hectáreas, y en el estado Delta Amacuro. Muchas de estas tierras fueron expropiadas al sector privado.  Estuvieron presentes en Expo Venezuela Potencia 2018, donde hicieron la presentación de la producción industrial del palmito denominado “Tucupita” un producto 100% venezolano,  a través de una alianza estratégica entre Enafor y la empresa Alimentos Bloxom, que con la gran experiencia por más de 30 años en el mercado será el encargado de la distribución de este alimento.</t>
  </si>
  <si>
    <t>Sede en el municipio Piar, estado Bolívar 
Sede en Caracas:   Av. Lecuna, Centro Simón Bolívar, Torre Sur piso 22.  El Silencio  0212 4081279    4081312, 4081263.       </t>
  </si>
  <si>
    <t>Libertador
Piar</t>
  </si>
  <si>
    <t>Microjuris
http://www.minea.gob.ve/ministerio/entes-adscritos/enafor/
https://www.vtv.gob.ve/nuevas-autoridades-conare-enforestal/
https://pandectasdigital.blogspot.com/2019/08/decreto-n-3973-mediante-el-cual-se.html</t>
  </si>
  <si>
    <t>Empresa Nacional Salinera S.A. (ENASAL)</t>
  </si>
  <si>
    <t>Sal</t>
  </si>
  <si>
    <t>Producir sal para consumo humano e industrial</t>
  </si>
  <si>
    <t>Desde tiempos precolombinos, las salinas de Araya, ubicadas en el municipio Salmerón Acosta del estado Sucre, fueron conocidas y explotadas. La primera empresa propiedad del Estado para la explotación de estas salinas fue  la Empresa Nacional de Salinas S.A. (ENSAL ). 
El 23 de mayo de 1995, la Gobernación de Sucre adjudica a un consorcio venezolano-israelí la Empresa Nacional de Salinas C.A. (ENSAL), por un monto de 4.090 millones de bolívares. De esta manera, el consorcio Tecnosal conformado por la empresa venezolana Tecnored (55%) y la israelí Israel Salt Hiram Process (45%) adquiere el 70% de ENSAL-Sucre, quedando el 10% en manos de los trabajadores y el 20% restante bajo propiedad de capitales privados del estado oriental. El contrato de concesión se otorgó con una duración de 25 años y  sujeto a la inversión de 15 millones de dólares en obras de infraestructura, que permitirían una producción de 450.000 toneladas de sal en los tres próximos años; asimismo, Tecnosal debería pagar una regalía de 5% sobre la producción estimada de 300 millones de dólares en los 25 años, que aportará ingresos a Sucre por 15 millones de dólares.
En el año 2002 fueron estatizadas las Salinas de Araya con la empresa ENSAL durante el mandato del Presidente, ya fallecido, Hugo Chávez Frías. En Agosto 2009 PDVSA Industrial, S.A., filial de Petróleos de Venezuela, S.A. (PDVSA) de la mano con la Gobernación Bolivariana del estado Sucre firmó un Convenio de Asociación para constituir la Empresa Socialista Salinas de Araya, S.A.. El convenio fue firmado en las instalaciones de la Empresa Socialista, antigua planta del Servicio Autónomo Complejo Salinero de Araya (Sacosal), por el Gobernador Bolivariano del estado Sucre, Enrique Maestre y el presidente de PDVSA Industrial S.A., Ángel Ramón Núñez.
Estuvo adscrita a la Corporación Venezolana de Minería durante el año 2016. El 17 de marzo de 2017 mediante el Decreto N° 2.757, se adscribió ENASAL al  Ministerio del Poder Popular  para Industrias Básicas, Estratégicas y Socialistas. 
El 10 de Julio de 2017, el ministro del Poder Popular para Industrias Básicas, Estratégicas y Socialista (Minppibes) Juan Arias Palacio aseguró  que la recuperación de la Empresa Nacional Salinera (Enasal) iniciará con un proceso de explotación organizada de la sal.
Estuvo adscrita al Ministerio del Poder Popular de  Industrias Básicas, Estratégicas y Socialistas. Por el Decreto extraordinario N° 6.382 del 15 de junio de 2018 se  modifica la denominación del Ministerio del Poder Popular para Industrias Básicas, Estratégicas y Socialistas, por la de Ministerio del Poder Popular de Industrias y Producción Nacional que dirige Tareck El Aissami, se presume que esta empresa debería estar adscrita a dicho Ministerio.</t>
  </si>
  <si>
    <t>Sede administrativa: Cumaná, estado Sucre
Planta: Salinas de Araya, estado Sucre</t>
  </si>
  <si>
    <t>Salmerón Acosta</t>
  </si>
  <si>
    <r>
      <rPr>
        <sz val="12"/>
        <color theme="1"/>
        <rFont val="Calibri"/>
      </rPr>
      <t xml:space="preserve">Sindicalista: PDVSA administró Salinas de Araya sin invertir en maquinaria ni infraestructura ( http://www.noticiascandela.informe25.com/2016/10/sindicalista-pdvsa-administro-salinas.html)
</t>
    </r>
    <r>
      <rPr>
        <sz val="12"/>
        <color rgb="FF000000"/>
        <rFont val="Calibri"/>
      </rPr>
      <t xml:space="preserve">
GNB intimidó a periodistas durante cobertura de protestas en Sucre (http://www.vocesdelsurunidas.org/incidentes/gnb-intimido-a-periodistas-durante-cobertura-de-protestas-en-sucre/</t>
    </r>
    <r>
      <rPr>
        <sz val="12"/>
        <color theme="1"/>
        <rFont val="Calibri"/>
      </rPr>
      <t>)
Informe de las trabajadoras y los trabajadores de la Empresa Nacional Salinera enasal, filial de PDVSA industrial, ubicada en la Península de Araya, Municipio Cruz Salmerón Acosta. Estado Sucre (https://armando.info/Reportajes/Details/2627)
Sindicalista: PDVSA administró Salinas de Araya sin invertir en maquinaria ni infraestructura (https://www.noticiascandela.informe25.com/2016/10/sindicalista-pdvsa-administro-salinas.html)</t>
    </r>
  </si>
  <si>
    <t>Microjuris
https://transparencia.org.ve/project/epe-ii-estudio-sector-mineria/
http://siare.clad.org/siare/bgeneral/php/buscar.php?Opcion=detalle&amp;tag5099=S&amp;base=innova&amp;cipar=innova.par&amp;Formato=b&amp;Expresion=3.K.A.1.6.1/(101)
Transaprencia Venezuela:
https://static1.squarespace.com/static/59ece4196f4ca3771ef086ff/t/5d07f4971649cb0001cabe25/1560802476848/Mineria_Transparencia.pdf</t>
  </si>
  <si>
    <t>Empresa Noroccidental de Mantenimiento y Obras Hidráulicas, C.A. (ENMOHCA)</t>
  </si>
  <si>
    <t>Obras hidráulicas</t>
  </si>
  <si>
    <t>Misión
Ejecutar Obras Hidráulicas de gran envergadura en el país, así como desarrollar actividades de mantenimiento que garanticen la perpetuidad y la calidad de la infraestructura hidráulica, contribuyendo a la  consolidación de la construcción del nuevo modelo de  empresa de producción social.</t>
  </si>
  <si>
    <t>Ejecutar Obras hidráulicas</t>
  </si>
  <si>
    <t>En 2006, el gobierno nacional creó la Empresa Noroccidental de Mantenimiento y Obras Hidráulicas C.A (ENMOHCA), adscrita al Ministerio del Poder Popular para el Ecosocialismo y Aguas, para apoyar los procesos de ocupación de tierras que han tenido lugar en el valle del rio Turbio. 
La Empresa Noroccidental de Mantenimiento y Obras Hidráulicas C.A (ENMOHCA), es una Compañía Anónima estuvo adscrita al Ministerio del Poder Popular para el Ecosocialismo y Aguas, depende directamente del Gobierno Nacional. ENMOHCA se creó ante la inquietud que se generó por las condiciones ambientales que rodeaban al Río Turbio, razón por la cual su objeto quedó definido para garantizar una mejor calidad de vida mediante la gestión ambiental.
ENMOHCA, no es una hidrológica, brinda apoyo a las comunidades, para que puedan tener acceso al vital líquido, mediante el acompañamiento, asesoría técnica, desarrollo y culminación de obras hidráulicas en su totalidad.
Sus Accionistas iniciales fueron  el Ministerio del Poder Popular para el Ambiente con un aporte del 70% del Capital Social y las Gobernaciones de los Estados Lara, Yaracuy y Falcón con aporte del 10%
Estuvo adscrita al Ministerio del Poder Popular para el Ambiente y al Ministerio del Poder Popular para Ecosocialismo y Aguas.
El 15 de junio de 2018 mediante el Decreto N° 3.466 publicado en la Gaceta Nº 6.382 se crea el Ministerio del Poder Popular de Atención de las Aguas  se modifica la denominación del Ministerio del Poder Popular para el Ecosocialismo y Aguas por la de Ministerio del Poder Popular para el Ecosocialismo, y se crea el Ministerio del Poder Popular de Atención de las Aguas y se adscriben al Ministerio del Poder Popular de Atención de las Aguas entre otros entes a Empresa Noroccidental de Mantenimiento y Obras Hidráulicas C.A. (ENMOHCA)</t>
  </si>
  <si>
    <t>Carrera 6 entre calles 4 y 5, Zona Industrial 2,  Barquisimeto, estado Lara</t>
  </si>
  <si>
    <r>
      <rPr>
        <b/>
        <sz val="12"/>
        <color theme="1"/>
        <rFont val="Calibri"/>
      </rPr>
      <t xml:space="preserve">Presidente </t>
    </r>
    <r>
      <rPr>
        <sz val="12"/>
        <color theme="1"/>
        <rFont val="Calibri"/>
      </rPr>
      <t xml:space="preserve">según Resolución Nº 030 de fecha 01/02/2022 en Gaceta Oficial Nº 42.316 de fecha 10/02/2022: Yoel Antonio Brito Mata
Según Resolución N° 046 del 15 de julio de 2022, publicada en la Gaceta Oficial N° 42.422 del 20 de julio de 2022 son miembros da la Junta  Directiva las siguientes personas:
</t>
    </r>
    <r>
      <rPr>
        <b/>
        <sz val="12"/>
        <color theme="1"/>
        <rFont val="Calibri"/>
      </rPr>
      <t>Directores principales</t>
    </r>
    <r>
      <rPr>
        <sz val="12"/>
        <color theme="1"/>
        <rFont val="Calibri"/>
      </rPr>
      <t xml:space="preserve">: Norbeus del Carmen Silva, Juan Carlos Quintero Vera, Tesenia Carolina Moreno, Carmen Luisa Cannata González, Rafael Ramón Ruiz.
</t>
    </r>
    <r>
      <rPr>
        <b/>
        <sz val="12"/>
        <color theme="1"/>
        <rFont val="Calibri"/>
      </rPr>
      <t>Directores suplentes</t>
    </r>
    <r>
      <rPr>
        <sz val="12"/>
        <color theme="1"/>
        <rFont val="Calibri"/>
      </rPr>
      <t xml:space="preserve">: Marisela Garrido Mora, Jesús Daniel Jiménez Martínez, Miguel Antonio Bustamante Aponte, Carlos Guillermo Mast Yustiz, Lusi Guillermo Sequera Córdova
</t>
    </r>
  </si>
  <si>
    <t>Yoel Antonio Brito Mata, fue presidente de CONSTRUCCIONES ARAGUA (COSNTRUARAGUA) S.A.</t>
  </si>
  <si>
    <t>Registro Mercantil Primero de la Circunscripción Judicial del Estado Lara, en fecha 20-06-2006, bajo el nro. 3, Tomo 30-A</t>
  </si>
  <si>
    <t>MUD pide prohibir salida del país al presidente de Enmohca (http://www.elimpulso.com/noticias/regionales/mud-pide-prohibir-salida-del-pais-al-presidente-de-enmohca)
AN prepara citaciones por corrupción en caso Yacambú-Quíbor (http://sunoticiero.com/prepara-citaciones-por-corrupcion-en-caso-yacambu-quibor/)
Piden allanar inmunidad de Pedro Carreño (http://www.el-nacional.com/noticias/politica/piden-allanar-inmunidad-pedro-carreno_145842)
Demanda millonaria contra Enmohca por deudas con trabajadores de Yacambú (http://www.elimpulso.com/noticias/regionales/demanda-millonaria-contra-enmohca-por-deudas-con-trabajadores-de-yacambu)
Ha habido varias denuncias sobre esta empresa, en el sentido de que hace trabajos de construcción  para altos dirigentes del Psuv regionales.  
Tribunal Supremo de Justicia: (http://caracas.tsj.gob.ve/DECISIONES/2020/FEBRERO/648-19-KP02-G-2015-000021-44.HTML) (https://vlexvenezuela.com/vid/vibiano-nez-noroccidental-hidraulicas-enmohca-509746446)
A 13 años de la expropiación del valle del Río Turbio: Sólo promesas y proyectos #CotejoVerifica (https://cotejo.info/2019/04/13-anos-expropiacion-valle-rio-turbio/)</t>
  </si>
  <si>
    <t>http://www.minea.gob.ve/#
Microjuris</t>
  </si>
  <si>
    <t>Empresa para la Infraestructura Ferroviaria Latinoamericana, S.A. (FERROLASA)</t>
  </si>
  <si>
    <t>Servicios para la infraestructura ferroviaria</t>
  </si>
  <si>
    <t>Elaboración de estudios de factibilidad, proyectos y ejecución de obras de inversiones, reconstrucciones, rehabilitaciones, reparaciones y mantenimiento de la infraestructura ferroviaria y sus instalaciones civiles, así como la asistencia técnica, asesoramiento y capacitación para el desarrollo del sistema ferroviario Nacional, o cualquier actividad de lícito comercio o industria, relacionada directa o indirectamente con las anterioremente mencionadas.</t>
  </si>
  <si>
    <t>Formulación y realización de proyectos de infraestructura ferroviaria</t>
  </si>
  <si>
    <t>Empresa creada el 13 de junio de 2006 mediante Decreto No. 4.573</t>
  </si>
  <si>
    <t>Empresa operativa, se desconoce su capacidad actual. En diciembre de 2017 mostraba actividad relacionada con rescatar al Metro de Caracas como punto de partida para el plan de humanización de la ciudad de Caracas, FERROLASA aparecía como ente involucrado en esta actividad</t>
  </si>
  <si>
    <t>Av. Las Acacias cruce con Av Casanova, Torre Banhoriente – Piso 11-11, Parroquia El Recreo – sector Plaza Venezuela, Caracas</t>
  </si>
  <si>
    <t xml:space="preserve">Instituto de Ferrocarriles del Estado (IFE) 51%; Empresa Constructora de Vías Ferreas Comandante Tony Santiago (49%) Cuba. </t>
  </si>
  <si>
    <t>Registro Mercantil Segundo de la Circunscripción Judicial del distrito Capital y Estado Miranda, Bajo el N° 55, Tomo 77-A-Sdo con fecha 27 de abril de 2007</t>
  </si>
  <si>
    <r>
      <rPr>
        <sz val="12"/>
        <color theme="1"/>
        <rFont val="Calibri"/>
      </rPr>
      <t>Tribunal Supremo de Justicia: (</t>
    </r>
    <r>
      <rPr>
        <sz val="12"/>
        <color rgb="FF000000"/>
        <rFont val="Calibri"/>
      </rPr>
      <t>http://caracas.tsj.gob.ve/DECISIONES/2010/DICIEMBRE/2226-1-AP21-L-2009-002441-.HTML</t>
    </r>
    <r>
      <rPr>
        <sz val="12"/>
        <color theme="1"/>
        <rFont val="Calibri"/>
      </rPr>
      <t>)</t>
    </r>
  </si>
  <si>
    <t>Microjuris
http://www.ferrolasa.com.ve/
        ferrolasa@gmail.com
https://es.slideshare.net/participacion/creacion-de-empresa-para-la-infraestructura-ferroviaria-latinoamericana-sa-ferrolasa
https://www.somoslanoticia.com/detail/47143/entes-de-la-mision-transporte-se-suman-a-la-clase-obrera-del-metro-para-mantenimiento-del-sistema-subterraneo-de-caracas/</t>
  </si>
  <si>
    <t>Empresa Regional Desarrollos Hidráulicos Cojedes, C.A.</t>
  </si>
  <si>
    <t>Misión
Impulsar el desarrollo armónico de las poblaciones donde se ejecutan obras hidráulicas, promoviendo y gestionando el aprovechamiento integral de los recursos agua y suelo.
Visión
Convertirse en una organización de estructura sólidamente constituida que pueda ofrecer respuesta inmediata a las situaciones producidas por emergencia en cuanto a control de inundaciones u otra naturaleza, a través de la ejecución de obras mediante administración directa, contribuyendo a su crecimiento y desarrollo.  La  definición  y  ejecución  del  Plan  Maestro  para  el  desarrollo integral  de  las  obras  hidráulicas   e infraestructura  en  general  del  estado Cojedes</t>
  </si>
  <si>
    <t>Ejecución de obras hidráulicas</t>
  </si>
  <si>
    <r>
      <rPr>
        <sz val="12"/>
        <color theme="1"/>
        <rFont val="Calibri"/>
      </rPr>
      <t xml:space="preserve">El 30 de septiembre de 1991,  el Gabinete Sectorial   de   Asuntos de Política  Económica y Social, y vista la opinión favorable emitida el 5 de diciembre de  1991  por  la  Comisión  Permanente  de Finanzas  de  la  Cámara de Diputados, toma  la decisión de  crear  la  Empresa  Regional Desarrollos Hidraúlicos Cojedes, C.A.  La  constitución  legal  de  la Empresa   se efectúa  el  27  de  enero  de  1992 en la ciudad de San Carlos, estado Cojedes.
</t>
    </r>
    <r>
      <rPr>
        <sz val="12"/>
        <color rgb="FFFF0000"/>
        <rFont val="Calibri"/>
      </rPr>
      <t xml:space="preserve">
</t>
    </r>
    <r>
      <rPr>
        <sz val="12"/>
        <color theme="1"/>
        <rFont val="Calibri"/>
      </rPr>
      <t>Estuvo adscrita al Ministerio del Poder Popular para el Ambiente y al Ministerio del Poder Popular para Ecosocialismo y Aguas.
El 15 de junio de 2018 mediante el Decreto N° 3.466 publicado en la Gaceta Nº 6.382 se crea el Ministerio del Poder Popular de Atención de las Aguas  se modifica la denominación del Ministerio del Poder Popular para el Ecosocialismo y Aguas por la de Ministerio del Poder Popular para el Ecosocialismo, y se crea el Ministerio del Poder Popular de Atención de las Aguas y se adscriben al Ministerio del Poder Popular de Atención de las Aguas entre otros entes a Empresa Regional Desarrollos Hidráulicos Cojedes C.A.</t>
    </r>
  </si>
  <si>
    <t>Empresa operativa. Reporta actividades en 2018: ejecución de obras de saneamiento ambiental y adecuación de desechos sólidos en los municipios Tinaco y Tinaquillo del estado Cojedes, y el Municipio Achaguas del estado Apure</t>
  </si>
  <si>
    <t>Edificio Fazi, Calle Manrique,  San Carlos. Telf.  0258 4334004, estado Cojedes</t>
  </si>
  <si>
    <t>Asamblea de Accionistas, Junta Directiva, Presidencia, organos staff, y Gerencia Tecnica y Gerencia Administrativa</t>
  </si>
  <si>
    <r>
      <rPr>
        <b/>
        <sz val="12"/>
        <color rgb="FF000000"/>
        <rFont val="Calibri"/>
      </rPr>
      <t>Presidente</t>
    </r>
    <r>
      <rPr>
        <sz val="12"/>
        <color rgb="FF000000"/>
        <rFont val="Calibri"/>
      </rPr>
      <t xml:space="preserve"> según Resolución N° 53 de fecha 20/12/2024 en la Gaceta Oficial 43.033 de la misma fecha: Franklin Humberto Colmenares Vivas</t>
    </r>
  </si>
  <si>
    <t>Franklin Humberto Colmenares Vivas ha sido  director principal de Junta Directiva de la C.A. Hidrológica de la Región Capital (HIDROCAPITAL) en junio de 2024</t>
  </si>
  <si>
    <t>Juzgado Mercantil llevado por el Juzgado Primero de Primera Instancia en lo Civil, Mercantil, Tránsito, A., Estabilidad Laboral y del Trabajo de la Circunscripción Judicial del Estado Cojedes, en fecha 27 de enero de 1992, bajo el Nº 8.734, Tomo LXVI.</t>
  </si>
  <si>
    <t>Ministerio del Poder Popular para el Ecosocialismo y Agua</t>
  </si>
  <si>
    <t>Vivir sin agua (http://factor.prodavinci.com/vivirsinagua/index.html)
Hidrológicas acusan retrasos en licitaciones, falta de presupuesto e insumos desde 2015 (https://efectococuyo.com/la-humanidad/hidrologicas-acusan-retrasos-en-licitaciones-falta-de-presupuesto-e-insumos-desde-2015/)</t>
  </si>
  <si>
    <r>
      <rPr>
        <sz val="12"/>
        <color theme="1"/>
        <rFont val="Calibri"/>
      </rPr>
      <t xml:space="preserve">http://www.minea.gob.ve/#
http://www.minea.gob.ve/ministerio/entes-adscritos/hidraulicos-cojedes/
</t>
    </r>
    <r>
      <rPr>
        <sz val="12"/>
        <color rgb="FF000000"/>
        <rFont val="Calibri"/>
      </rPr>
      <t>https://transparencia.org.ve/project/epe-ii-estudios-sector-agua/</t>
    </r>
  </si>
  <si>
    <t>Empresa Regional Sistema Hidráulico Planicie de Maracaibo, C.A.  (PLANIMARA)</t>
  </si>
  <si>
    <t>La  definición  y  ejecución  del  Plan  Maestro  para  el  desarrollo agropecuario de la Planicie de Maracaibo.</t>
  </si>
  <si>
    <t>Servicios: Gerencia Técnica y de proyectos. Cordinación de Desarrollo Rural: formulación, evaluación y ejecución de proyectos agroproductivos.Cordinación de Desarrollo Social: capacitación comunitaria; diagnóstico, organización  y desarrollo comunitario. Cordinación de Proyectos: diseño e instalación de acueductos rurales; formulación de proyectos hidráulicos  e inspección de obras. Coordinación de Aguas Subterráneas y Mantenimiento de Pozos: perforación de pozos; inventario de pozo y limpieza y mantenimiento de pozos de agua. Coordinación de Maquinarias: servicios de mecanización y traslado de maquinaria pesada. Coordinación de Riego y Drenaje: diseño, suministro e instalación de sistemas de riego presurizados; rehabilitación de sistemas de riego. Gerencia de Geomática: formulación y ejecución de proyectos cartográficos, catastro y SIG; generación de cartografía digital;  diseño, programación, manejo y actualización de base de datos para la implementación de sistemas de información. </t>
  </si>
  <si>
    <t>En mayo de 1992, el Ejecutivo nacional creó la Empresa Regional Sistema Hidráulico Planicie de Maracaibo (Planimara) con la misión de «contribuir al desarrollo agrícola y agroindustrial ambientalmente sustentable de la Planicie de Maracaibo y la región zuliana.  En 1997 PLANIMARA elaboró el Plan Maestro para el Aprovechamiento de los Recursos Hidráulicos de la Planicie de Maracaibo con fines de desarrollo agropecuario y agroindustrial que confirmó un potencial de  500 mil hectáreas de suelo agrícola. El proyecto incluía «la presa El Diluvio, el sistema de riego El Diluvio-Palmar y el Programa de Desarrollo Agropecuario» con una inversión de más de 90 millones de dólares. En 2003, se otorgó a la empresa Odebrecht la ejecución de los diversos proyectos previstos por PLANIMARA.  </t>
  </si>
  <si>
    <t>Sede Principal: Calle 3, con Av. 18 y 19, Edif. Planimara, Sierra Maestra, Maracaibo</t>
  </si>
  <si>
    <t>San Francisco</t>
  </si>
  <si>
    <t>Un Presidente y 6 Directores. Un director  representante del Ministerio del Poder Popular para la Agricultura y Tierra. Un director, el presidente de CORPOZULIA. Un Director por el  Ministerio del Ecosocialismo y Agua. Un director por el  Instituto para el Control y Conservación de la Cuenca del Lago de Maracaibo. El quinto Director, el Presidente de la C.A. Hidrológica del Lago de Maracaibo, y el sexto Director el Gobernador del Estado Zulia.</t>
  </si>
  <si>
    <r>
      <rPr>
        <b/>
        <sz val="12"/>
        <color theme="1"/>
        <rFont val="Calibri"/>
      </rPr>
      <t>Presidente</t>
    </r>
    <r>
      <rPr>
        <sz val="12"/>
        <color theme="1"/>
        <rFont val="Calibri"/>
      </rPr>
      <t xml:space="preserve">  según resolución DM N° 009/2020 en la Gaceta Oficial  No. 41.817 del 07/02/2020: Armando José Portillo Urdaneta</t>
    </r>
  </si>
  <si>
    <t>Armando José Portillo Urdaneta fue designado como presidente (E) del Instituto para el Control y Conservación del Lago de Maracaibo y de su Cuenca Hidrográfica (Iclam), según la Gaceta Oficial 42.191 del 16/8/2021.</t>
  </si>
  <si>
    <t>La composición accionaria de PLANIMARA está conformada de la siguiente manera:  51% Ministerio del Poder Popular para la Agrícultra y Tierra , 23% Corporación de Desarrollo de la Región Zuliana (CORPOZULIA), 17% Ministerio del Poder Popular de Ecosocialismo y Agua, 4% C.A. Hidrológica del Lago de Maracaibo, 4% Instituto para el Control y Conservación de la Cuenca del Lago de Maracaibo y 1% Gobierno del Zulia.</t>
  </si>
  <si>
    <t>Registro Mercantil Tercero de la Circunscripción Judicial del Estado Zulia, en fecha quince (15) de mayo del año mil novecientos noventa y dos (1992), bajo el N° 29, tomo 9-A, domiciliada en esta ciudad y Municipio Autónomo Maracaibo del Estado Zulia.</t>
  </si>
  <si>
    <t xml:space="preserve">
COLUMNA REGIONES: Denuncia de corrupción en Planimara (https://angelmonagas.wordpress.com/2013/09/16/columna-regiones-denuncia-en-planimara-caiga-quien-caiga-15sep2013/)
Planicie de Maracaibo: un proyecto de estatus incierto (http://www.agenciadenoticias.luz.edu.ve/index.php?option=com_content&amp;task=view&amp;id=6893&amp;Itemid=164)
Ministerio Público imputa a 41 personas por fraude a Fondafa (https://www.aporrea.org/actualidad/n81809.html)
El proyectos para el desarrollo de la Planicie de Maracaibo, uno de los proyectos de desarrollo mas grandes del pais, ha sufrido toda clase de retrasos, cambios y dificultades organizativas y técnicas.  Las expropiaciones de fincas han  tenido como consecuencia la baja de la producción y la caida de la productividad. La decision de cambiar el uso de la tierra de agropecuario a agrícola,  lo cual ha reducido fuertemente la producción de la zona,una de las productivas del país. (http://www.agenciadenoticias.luz.edu.ve/index.php?option=com_content&amp;task=view&amp;id=6893&amp;Itemid=156)</t>
  </si>
  <si>
    <r>
      <rPr>
        <sz val="12"/>
        <color theme="1"/>
        <rFont val="Calibri"/>
      </rPr>
      <t xml:space="preserve">infoguia.net/PagAm/PagAm.asp?emp=planimara-ca-maracaibo&amp;clte=21427086&amp;ciud=48 Planimara.gob.ve , 
http://rncenlinea.snc.gob.ve/planilla/index/52139?anafinan=N&amp;anafinanpub=Y&amp;login=N&amp;mostrar=INF
</t>
    </r>
    <r>
      <rPr>
        <sz val="12"/>
        <color rgb="FF000000"/>
        <rFont val="Calibri"/>
      </rPr>
      <t>https://transparencia.org.ve/project/epe-ii-estudio-sector-agroalimentario/</t>
    </r>
  </si>
  <si>
    <t>Empresa Regional Sistema Hidráulico Trujillano, S.A. (ERSHTSA)</t>
  </si>
  <si>
    <t>El aprovechamiento y conservación de los recursos naturales renovables, con énfasis en los recursos hidráulicos,  la planificación, promoción y ejecución de proyectos de desarrollo rural integral, orientados al aprovechamiento de los recursos hidráulicos y operar como autoridad de área en el desarrollo rural integral en la cuenca y planicie del río Motatán. </t>
  </si>
  <si>
    <t xml:space="preserve">Servicios de planificación, coordinacion y ejecución de proyectos,  en el aprovechamiento de los recursos hidraúlicos y recursos naturales renovables  </t>
  </si>
  <si>
    <t>Particularmente, en lo relacionado con el origen de la ERSHT, S.A., se tiene que entre el 6 y 7 de Diciembre del año 1991, se realizaron en la ciudad de Valera, las Primeras Jornadas sobre Desarrollo de los Recursos Hidráulicos del Estado Trujillo, dirigidas a la creación de un ente que tuviera la capacidad de recibir, administrar y generar recursos financieros en el marco del aprovechamiento integral de los recursos hidráulicos localizados en la cuenca del río Motatán. Como resultado de estas jornadas, se presentó la propuesta para crear la ERSHT, S. A., concebida y creada legalmente como una sociedad mercantil bajo la modalidad de Sociedad Anónima, todo de conformidad con lo establecido en el Artículo 3 de la Ley Programa para la Contratación y Financiamiento del Sistema de Aprovechamiento Integral de los Recursos Hidráulicos del Estado Trujillo, publicada en la Gaceta Oficial No. 4.354, extraordinaria, de fecha 30/12/1991 (Congreso Nacional, 1991).
Estuvo adscrita al Ministerio del Poder Popular para el Ambiente y al Ministerio del Poder Popular para Ecosocialismo y Aguas.
El 15 de junio de 2018 mediante el Decreto N° 3.466 publicado en la Gaceta Nº 6.382 se crea el Ministerio del Poder Popular de Atención de las Aguas  se modifica la denominación del Ministerio del Poder Popular para el Ecosocialismo y Aguas por la de Ministerio del Poder Popular para el Ecosocialismo, y se crea el Ministerio del Poder Popular de Atención de las Aguas y se adscriben al Ministerio del Poder Popular de Atención de las Aguas entre otros entes a Empresa Regional del Sistema Hidráulico Trujillano S.A. (ERSHTSA).</t>
  </si>
  <si>
    <t>Calle 12, Valera, estado Trujillo</t>
  </si>
  <si>
    <t>Junta de accionistas,  junta directiva, Presidente, organismo staff, Gerencia General y dos gerencias: Gerencia de Operaciones y Gerencia Administrativa</t>
  </si>
  <si>
    <r>
      <rPr>
        <b/>
        <sz val="12"/>
        <color rgb="FF000000"/>
        <rFont val="Calibri"/>
      </rPr>
      <t>Presidente</t>
    </r>
    <r>
      <rPr>
        <sz val="12"/>
        <color rgb="FF000000"/>
        <rFont val="Calibri"/>
      </rPr>
      <t xml:space="preserve"> según Resolución N° 016 de fecha 01/09/2023 en Gaceta Oficial N° 42.706 de fecha 04/09/2023: Héctor José Araujo Villanueva</t>
    </r>
  </si>
  <si>
    <t>Ministerio para el Ecosocialismo y Agua, Ministerio para la  Agricultura Productiva y Tierras,  CORPOANDES y la Gobernación del Estado Trujillo, con un 20% de participación accionaria cada uno; el Instituto Nacional de Tierras con 10% y el Instituto para la Conservación del Lago de Maracaibo (ICLAM) e HIDROANDES, con un 5% de participación accionaria </t>
  </si>
  <si>
    <t>Registro Mercantil llevado por el Juzgado Primero de Primera Instancia en lo Civil, Mercantil, T. y de la Estabilidad Laboral de la Circunscripción Judicial del Estado Trujillo el 12 de febrero de 1993, bajo el N° 3, tomo 11-A</t>
  </si>
  <si>
    <t>Ministerio del Poder Popular del para el Ecosocialismo y Agua</t>
  </si>
  <si>
    <t>Memoria y cuenta Ministerio del Poder Popular para el Ecosocialismo y Agua
http://www.minea.gob.ve/ministerio/entes-adscritos/sht/
https://transparencia.org.ve/project/epe-ii-estudios-sector-agua/</t>
  </si>
  <si>
    <t>Empresa Socialista Andina de Desecho Sólidos C.A. (ANDES)</t>
  </si>
  <si>
    <t>Calle 23 Vargas, Mérida 5101</t>
  </si>
  <si>
    <t>https://contraloriaestadomerida.gob.ve/contraloria_merida/index.php/contactos/noticias-regionales/289-reviso-ejercicio-economico-financiero-2016-de-empresa-de-desechos-solidos-andes</t>
  </si>
  <si>
    <t>Empresa Socialista Asfaltos Yaracuy, C.A.</t>
  </si>
  <si>
    <t>Empresa encargada de la producción de asfalto</t>
  </si>
  <si>
    <t>Avenida José Joaquin Veroes Con Calle 14 Yumare</t>
  </si>
  <si>
    <t>https://yaracuy.gob.ve/web/noticias/more/5175-Empresa-Socialista-de-Minerales-contina-fortaleciendo-fiesta-del-asfalto-y-GMVV</t>
  </si>
  <si>
    <t>Empresa Socialista Barinesa para los Desechos Sólidos (ESOBADES)</t>
  </si>
  <si>
    <t>Empresa de recolección de desechos sólidos</t>
  </si>
  <si>
    <t>La Empresa Socialista Barinesa para los Desechos Sólidos, (ESOBADES) S.A., fue creada según el Decreto N° 306, emitido por la Gobernación del estado Barinas, en fecha 23-07-2010, su acta constitutiva y estatutaria fue publicada en Gaceta Oficial del estado Barinas N° 193-10, de fecha 19-11-2010, Fue producto de un convenio realizado con el Gobierno de Uruguay. En 2012 Esobades había instalado 2.754 contenedores mediante el Programa de Manejo Integral de Basura, en el marco del convenio. Estas unidades fueron colocadas en los municipios Barinas, Bolívar, Cruz Paredes, Alberto Arvelo Torrealba, y Pedraza. Algunos contenedores comenzaron</t>
  </si>
  <si>
    <t>Ante el inminente cambio de autoridad regional fue transferida al poder nacional a partir del año 2022</t>
  </si>
  <si>
    <t>5201 Alto Barinas, Barinas, Venezuela</t>
  </si>
  <si>
    <t>Mediante Resolución No. 087 del  2 de diciembre de 2024 del Ministerio del Poder popular para el Ecosocialismo y publicada en el Decreto No. 43.019 de la misma fecha,  se designa al ciudadano Oliver Manuel Samier González, como Presidente de la Empresa Socialista Barinesa para los
Desechos Sólidos (ESOBADES).</t>
  </si>
  <si>
    <t>Oliver Manuel Samier González, en 2018 fue Director General de Obras de Obras de Manejo y Disposición Final de Desechos y Residuos y en febrero de 2019, se designó como Director General (E) de e Infraestructura de la Basura del Ministerio del Poder Popular para el Ecosocialismo-Es egresado en el año 2009 en Gestión Ambiental de la Universidad Bolivariana de Venezuela.</t>
  </si>
  <si>
    <t xml:space="preserve"> Inscrita ante el Registro Mercantil Primero del municipio Barinas del estado Barinas, en fecha 19-10-2010, bajo el número: 28, Tomo 20-A.</t>
  </si>
  <si>
    <t>Protestan contra los despidos en la empresa de desechos sólidos de Barinas (https://www.eluniversal.com/venezuela/82855/protestan-contra-los-despidos-en-la-empresa-de-desechos-solidos-de-barinas)
 La basura como arma política agudizó elproblema en Barinas (https://transparencia.org.ve/project/la-basura-arma-politica-agudiza-problema-barinas/)
Sergio Garrido calificó de mezquindades el arrebato de empresas a la gobernación (https://okprensa24.com/sergio-garrido-califico-de-mezquindades-el-arrebato-de-empresas-a-la-gobernacion/)</t>
  </si>
  <si>
    <t xml:space="preserve">https://ultimasnoticias.com.ve/noticias/pulso/inician-plan-de-recoleccion-de-basura-en-puntos-criticos-de-barinas/
http://esobades.blogspot.com/
https://transparencia.org.ve/project/epe-ii-estudio-sector-basura/epe-ii-sector-basura/
El procurador del estado Barinas, Fernando Monsalve (marzo 2022), declaró que la empresa ya no está bajo control de la gobernación </t>
  </si>
  <si>
    <t>Empresa Socialista Buses Mérida S.A.</t>
  </si>
  <si>
    <t>Prestar servicio de  transporte  de  pasajeros y administrar la  Proveeduría de Insumos y Repuestos del estado Mérida para los transportistas</t>
  </si>
  <si>
    <t>Transporte terrestre de pasajeros</t>
  </si>
  <si>
    <t>Empresa originalmente creada por la Gobernación del estado Mérida. Luego de las elecciones de gobernadores de 2017, la entrega de la gobernación a los miembros de la comisión de enlace, se supo que en la entrega en el despacho oficial del gobernador, los exfuncionarios oficialistas del gabinete del exmandatario, con bolígrafo en mano marcaron con una x en el documento las dependencias entregadas a Ministerios e Institutos Nacionales. El decreto, presuntamente se firmó el 1 de septiembre por en el que se realizaron las transferencias del Centro de Convenciones Mucumbarila, la empresa socialista de Buses Mérida (BusMérida), FarmaMérida S.A, el Instituto Autónomo Estadio Metropolitano de Mérida, el Complejo Recreacional de Mérida (Coremer) que tenía bajo su responsabilidad las plazas de toros Román Eduardo Sandia de Mérida y el Coliseo El Llano de Tovar, la Casa Domingo Caro, la piscina Teresita Izaguirre, el estadio Salomón Hayek y el Parque de exposiciones Rolando Sandia.
Actulmente está adscrita al Ministerio del Poder Popular para el Transporte y  los servicios Trolebús, Trolcable y Bus Mérida, administrados y operados por la estatal Trolebús Mérida (Tromerca)</t>
  </si>
  <si>
    <t>Campo Elías</t>
  </si>
  <si>
    <r>
      <rPr>
        <b/>
        <sz val="12"/>
        <color theme="1"/>
        <rFont val="Calibri"/>
      </rPr>
      <t>Presidente</t>
    </r>
    <r>
      <rPr>
        <sz val="12"/>
        <color theme="1"/>
        <rFont val="Calibri"/>
      </rPr>
      <t xml:space="preserve"> según Resolución N° 013 de fecha 31/1/2018 en la Gaceta Oficial Nº 41.356 de fecha 8/3/2018: Edward Roberto Rojas Mata</t>
    </r>
  </si>
  <si>
    <t>Edward Roberto Rojas Mata, designado en el 2018 (G.O. N° 41.356), como presidente de la Sociedad Anónima Trolebús Mérida, C.A. (TROMERCA)</t>
  </si>
  <si>
    <t xml:space="preserve">Ministerio del Poder Popular para Transporte </t>
  </si>
  <si>
    <t>CEMENTERIOS YUTONG INUNDAN VENEZUELA (https://transparencia.org.ve/cementerios-de-autobuses-muestran-la-insostenibilidad-de-los-acuerdos-con-la-empresa-yutong/)</t>
  </si>
  <si>
    <t>http://www.caraotadigital.net/regionales/catorce-instituciones-dependientes-de-la-gobernacion-de-merida-fueron-centralizadas/
http://www.tromerca.gob.ve/index.php/blogtromerca/49-articulos-julio/107-trolebus-merida-recibio-insumos-y-repuestos-para-mantenimiento-correctivo-de-buses-yutong</t>
  </si>
  <si>
    <t>Empresa Socialista de Infraestructura, Servicios y Redes del estado Portuguesa (ESINSEP, S.A.)</t>
  </si>
  <si>
    <t>Empresa destinada a la remodelación de infraestructuras, trabajos de construcción, organismos públicos, reparación de botes de agua en las calles, cultivos, desmalezamiento, constructoras</t>
  </si>
  <si>
    <t>Av Simon Bolivar Edif Esinsep Piso 1 Local S/n Barrio 23 De Enero Guanare Estado Portuguesa Guanare</t>
  </si>
  <si>
    <t>Nº 84-A</t>
  </si>
  <si>
    <t>La Empresa Socialista de Infraestructura Servicios y Redes del Estado Portuguesa (Esinsep) no culminó la obra del tubo matriz que suministra agua potable a la ciudad de Guanare. Empezaron con una obra que iba a costar 20 millones, y en los siguientes años se han robado más de 300 millones de bolívares (malversación de recursos)  (https://www.analitica.com/economia/portuguesa-denuncian-corrupcion-por-bs-300-millones-en-caso-puente-tubo/)</t>
  </si>
  <si>
    <t>https://www.portuguesa.gob.ve/index.php/regionales/274-esinsep-e-invilara-trabajan-para-el-fortalecimiento-de-la-vialidad 
https://twitter.com/esinsepsa?lang=es</t>
  </si>
  <si>
    <t>Empresa Socialista de Invernaderos del Estado Portuguesa S.A. (ESIP)</t>
  </si>
  <si>
    <t xml:space="preserve">Hortalizas </t>
  </si>
  <si>
    <t>Empresa para la producción de hortalizas de calidad, con condiciones mínimas de agroquímicos, distribuyendo el producto a precios solidarios a través de la red de alimentos del estado</t>
  </si>
  <si>
    <t>Complejo Socio Productivo Bicentenario JJ Montilla, Las Tablitas del municipio Guanare</t>
  </si>
  <si>
    <t>http://elambienteron.blogspot.com/2012/01/los-invernaderos-de-portuguesa.html</t>
  </si>
  <si>
    <t>Empresa Socialista de Maquinarias Barinas, S.A.</t>
  </si>
  <si>
    <t>Automotriz y maquinaria eléctrica</t>
  </si>
  <si>
    <t xml:space="preserve"> Fabricación de ensamblaje, distribución y comercialización de maquinaria pesada para construcción (cargadores frontales y vibrocompactadores), generadores eléctricos y motobombas; fabricación y comercialización de partes y piezas relacionadas, como cualquier actividad de lícito comercio relacionado con ello.</t>
  </si>
  <si>
    <t>Maquinaria pesada para la construcción,  tractores agrícolas, camiones, generadores eléctricos</t>
  </si>
  <si>
    <t>El 17 de septiembre de 2013 mediante el Decreto N° 400,  se autoriza a la Corporación de Industrias Intermedias de Venezuela, (CORPIVENSA), para que constituya una empresa del Estado, bajo la forma de sociedad anónima, bajo su control accionario, y adscrita al Ministerio del Poder Popular para Industrias, la cual se denominará EMPRESA SOCIALISTA DE MAQUINARIAS BARINAS, S.A.
Su capital social estará suscrito y pagado en un cien por ciento (100%) por la Corporación de Industrias Intermedias de Venezuela, (CORPIVENSA) y su duración será de cincuenta (50) años.En octubre del año 2015,  el presidente de Venezuela, Nicolás Maduro, inauguró  la planta de la Empresa Socialista de Maquinarias Barinas, una ensambladora de maquinaria pesada ubicada en el Complejo Industrial Batalla de Santa Inés, estado Barinas. La construcción de esta planta forma parte de los acuerdos de cooperación establecidos con Bielorrusia, acuerdos que tambien contemplan a las fábricas de tractores agrícolas Veneminsk y de camiones Mazven.
De acuerdo con lo proyectado, esta planta de ensamblaje tendrá la capacidad para producir cargadores frontales de 4,5 y 7,000 toneladas, rodillos compactadores de asfalto, rodillos combinado de asfalto, rodillos vibratorios de terrenos, así como generadores eléctricos y moto bombas.
Estuvo adscrita al Ministerio del Poder Popular para Industrias Básicas, Estratégicas y Socialista.
En el Decreto extraordinario N° 6.382 del 15 de junio de 2018 se modifica la denominación del Ministerio del Poder Popular para Industrias Básicas, Estratégicas y Socialistas, por la de Ministerio del Poder Popular de Industrias y Producción Nacional, esta empresa aparece adscrita al Ministerio del Poder Popular de Industrias y Producción Nacional .</t>
  </si>
  <si>
    <t>Complejo Industrial Batalla de Santa Inés, estado Barinas</t>
  </si>
  <si>
    <r>
      <rPr>
        <b/>
        <sz val="12"/>
        <color theme="1"/>
        <rFont val="Calibri"/>
      </rPr>
      <t>Presidente</t>
    </r>
    <r>
      <rPr>
        <sz val="12"/>
        <color theme="1"/>
        <rFont val="Calibri"/>
      </rPr>
      <t xml:space="preserve"> según Resolución Nº 004 de fecha 8/02/2019 en la Gaceta Oficial N° 41.587 de fecha 15/02/2019: Capitán Técnico Rafael Enrique Braca Tovar</t>
    </r>
  </si>
  <si>
    <t>Registro Mercantil Segundo del Distrito Capital N° 221 el 21 de julio del 2014</t>
  </si>
  <si>
    <r>
      <rPr>
        <sz val="12"/>
        <color theme="1"/>
        <rFont val="Calibri"/>
      </rPr>
      <t xml:space="preserve">http://www.metalmecanica.com/temas/Inauguran-en-Venezuela-la-Empresa-Socialista-de-Maquinarias-Barinas+108608
https://pandectasdigital.blogspot.com/2019/02/resolucion-mediante-la-cual-se-designa_45.html#:~:text=Resoluci%C3%B3n%20N%C2%BA%20004%20de%20fecha,15%20de%20febrero%20de%202019.
https://issuu.com/historianaval/docs/registro_de_promociones_env_1811_2006_bis/85
La Fuerza Armada venezolana tiene luz propia en la corrupción (https://transparencia.org.ve/wp-content/uploads/2018/06/La-Fuerza-Armada-Venezolana-tiene-luz-propia-en-la-corrupci%C3%B3n.pdf)
https://transparencia.org.ve/wp-content/uploads/2020/10/Los-militares-y-su-rol-en-las-Empresas-Propiedad-del-Estado.pdf
</t>
    </r>
    <r>
      <rPr>
        <sz val="12"/>
        <color rgb="FF000000"/>
        <rFont val="Calibri"/>
      </rPr>
      <t>https://transparencia.org.ve/wp-content/uploads/2020/07/III-PODER-MILITAR-CRIMEN-Y-CORRUPCIOON.pdf</t>
    </r>
  </si>
  <si>
    <t>Empresa Socialista de Producción y Desarrollo Agropecuario Maisanta, S.A.</t>
  </si>
  <si>
    <t>Ganadería y agricultura</t>
  </si>
  <si>
    <t>La producción, transformación, comercialización, distribución y venta al mayor y detal de productos generados por la actividad ganadera, agrícola vegetal, piscícola y tecnológica</t>
  </si>
  <si>
    <t>Productos agrícolas, de ganado y piscícolas, transporte y distribución.</t>
  </si>
  <si>
    <t>El 25 de junio de 2015, la Presidencia de la República emitió un decreto No. 1.836, en la Gaceta Oficial N° 40.6896, mediante el cual se autoriza la  creación de la empresa del Estado, bajo la forma de sociedad anónima, que se denominada EMPRESA SOCIALISTA DE PRODUCCIÓN Y DESARROLLO AGROPECUARIO MAISANTA, S.A., adscrita al Ministerio del Poder Popular del Despacho de la Presidencia y Seguimiento de la Gestión de Gobierno. 
PDVSA Agrícola S.A. realizará a título gratuito la cesión y enajenación respectivamente, en un lapso de treinta (30) días siguientes a la publicación del presente Decreto, las acciones y la propiedad de los bienes o derechos afectados a la actividad de las siguientes empresas: 
LÁCTEOS LAS MATAS, C.A., inscrita ante el Registro Mercantil Primero de la Circunscripción Judicial del estado Barinas, en fecha Diecisiete (17) de septiembre de 2004, bajo el N° 64, Tomo 9-A;
AGROPECUARIA LAS MATAS, C.A., inscrita ante el Registro Mercantil Cuarto de la Circunscripción Judicial del Distrito Federal y estado Miranda, en fecha Treinta y Uno (31) de mayo de 1994, bajo el N° 2, Tomo 17-A 4to.
AGROPECUARIA COISAN, C.A., inscrita ante el Registro Mercantil Cuarto de la Circunscripción Judicial del Distrito Federal y estado Miranda, en fecha Dos (02) de junio de 1994, bajo el N° 28, Tomo 17-A 4to.
AGROPECUARIA TORUNOS, C.A., inscrita ante el Registro Mercantil Cuarto de la Circunscripción Judicial del Distrito Federal y estado Miranda, en fecha Treinta y Uno (31) de mayo de 1994, bajo el N° 3, Tomo 17-A 4to.
 y en un lapso de quince (15) días contados a partir de la culminación del procedimiento de cesión y enajenación, la EMPRESA SOCIALISTA DE PRODUCCIÓN Y DESARROLLO AGROPECUARIO MAISANTA, S.A., procederá a la liquidación y supresión de las mencionadas empresas.
Las empresas mencionadas fueron confiscadas por el gobierno nacional.</t>
  </si>
  <si>
    <t xml:space="preserve">Empresa operativa, se desconoce su capacidad de producción actual. En marzo de 2018 el Cuerpo de Inspectores Presidenciales, realizó inspección a la Empresa Socialista de Producción y Desarrollo Agropecuario Maisanta S.A, ubicada en el sector Torunos, parroquia Torunos, del municipio Barinas, en compañía del Presidente de la empresa Cnel. Héctor A. Pérez, </t>
  </si>
  <si>
    <t>Parroquia Torunos, municipio Barinas, estado Barinas</t>
  </si>
  <si>
    <t xml:space="preserve">Barinas </t>
  </si>
  <si>
    <t>Ministerio del Poder Popular del Despacho de la Presidencia y Seguimiento de la Gestión de Gobierno</t>
  </si>
  <si>
    <t>Junta Directiva: Presidente designado por el Presidente de la Estatal, dos directores principales y dos suplentes. </t>
  </si>
  <si>
    <r>
      <rPr>
        <b/>
        <sz val="12"/>
        <color rgb="FF000000"/>
        <rFont val="Calibri"/>
      </rPr>
      <t xml:space="preserve">Presidente </t>
    </r>
    <r>
      <rPr>
        <sz val="12"/>
        <color rgb="FF000000"/>
        <rFont val="Calibri"/>
      </rPr>
      <t xml:space="preserve">según Decreto N° 4.707, mediante el cual se nombra al ciudadano Freddy Durán Sánchez, como Presidente de la Empresa Socialista de Producción y Desarrollo Agropecuario Maisanta, S.A., (Esproda Maisanta, S.A.), ente adscrito al Ministerio del Poder Popular del Despacho de la Presidencia y Seguimiento de la Gestión de Gobierno, en condición de Encargado. Publicado en la Gaceta N° 42.410 del 1 de julio de 2022.
</t>
    </r>
    <r>
      <rPr>
        <b/>
        <sz val="12"/>
        <color rgb="FF000000"/>
        <rFont val="Calibri"/>
      </rPr>
      <t xml:space="preserve"> Miembros Principales:
</t>
    </r>
    <r>
      <rPr>
        <sz val="12"/>
        <color rgb="FF000000"/>
        <rFont val="Calibri"/>
      </rPr>
      <t xml:space="preserve">-Según Resolución N° 021-2022 de fecha 19/10/2022 en Gaceta Oficial N° 42.486 de la misma fecha: Miguel Angel Ramones Galviz y Aníbal Eduardo Coronado Millán
</t>
    </r>
    <r>
      <rPr>
        <b/>
        <sz val="12"/>
        <color rgb="FF000000"/>
        <rFont val="Calibri"/>
      </rPr>
      <t>Miembros Suplentes</t>
    </r>
    <r>
      <rPr>
        <sz val="12"/>
        <color rgb="FF000000"/>
        <rFont val="Calibri"/>
      </rPr>
      <t xml:space="preserve">:
-Según Resolución N° 021-2022 de fecha 19/10/2022 en Gaceta Oficial N° 42.486 de la misma fecha: Alexander Ramírez Rojas y Stalin Agustín Da Silva
</t>
    </r>
    <r>
      <rPr>
        <b/>
        <sz val="12"/>
        <color rgb="FF000000"/>
        <rFont val="Calibri"/>
      </rPr>
      <t xml:space="preserve">Vicepresidente </t>
    </r>
    <r>
      <rPr>
        <sz val="12"/>
        <color rgb="FF000000"/>
        <rFont val="Calibri"/>
      </rPr>
      <t>según Providencia Administrativa No. 001-2023-del Ministerio del Poder Popular del Despacho de la Presidencia y Seguimiento de la Gestión de Gobierno,  del 31 de junio de 2023, se designa al ciudadano Alvino José Calviño Urdaneta, publicada en la Gaceta N° 42.687del 8 de agosto de 2023.</t>
    </r>
  </si>
  <si>
    <t xml:space="preserve"> El Coronel Freddy Durán Sánchez, fue Director de Administración y Logística de la Dirección General de Contrainteligencia Militar (DGCIM)</t>
  </si>
  <si>
    <t>Registro Mercantil Primero del Estado Barinas, en fecha 13 de julio del año 2015, bajo el N° 295-11699
En Gaceta Oficial N° 40.703 del 15/07/2015</t>
  </si>
  <si>
    <t>Ministerio del Poder Popular del Despacho de la Presidencia y Seguimiento a la Gestión de Gobierno</t>
  </si>
  <si>
    <t>Gaceta Oficial
Microjuris 
https://www.lapatilla.com/2015/06/26/autorizan-la-creacion-de-la-empresa-socialista-de-produccion-y-desarrollo-agropecuario-maisanta/?fb_comment_id=976482032396197_976607499050317
La Fuerza Armada venezolana tiene luz propia en la corrupción (https://transparencia.org.ve/wp-content/uploads/2018/06/La-Fuerza-Armada-Venezolana-tiene-luz-propia-en-la-corrupci%C3%B3n.pdf)
https://transparencia.org.ve/wp-content/uploads/2020/10/Los-militares-y-su-rol-en-las-Empresas-Propiedad-del-Estado.pdf
https://transparencia.org.ve/wp-content/uploads/2020/07/III-PODER-MILITAR-CRIMEN-Y-CORRUPCIOON.pdf
https://transparencia.org.ve/project/epe-ii-estudio-sector-agroalimentario/
https://www.infobae.com/america/venezuela/2020/08/24/quienes-son-y-que-cargos-ocupan-los-jefes-de-las-regiones-y-zonas-de-la-direccion-de-contrainteligencia-de-venezuela/</t>
  </si>
  <si>
    <t>Empresa Socialista de Riego Las Majaguas S.A.</t>
  </si>
  <si>
    <t>Riego</t>
  </si>
  <si>
    <t>El 5 de septiembre de 2008, mediante Decreto Nº 6.389, publicado en la  Gaceta Oficial Nº 39.010, se autoriza al Instituto Nacional de Desarrollo Rural INDER, para que proceda a la constitución de una empresa del Estado, bajo la forma de Sociedad Anónima, que estará bajo su control accionario, denominada Empresa Socialista de Riego las Majaguas, S.A..
Luego, en Gaceta Oficial número 40.932, de fecha jueves 23 de junio de 2016, fue publicado el decreto N° 2.359 que adscribe empresas a la Corporación de Desarrollo Agrícola</t>
  </si>
  <si>
    <t>Av. 02 entre calles 06 y 07 3306 San Rafael de Onoto, Portuguesa, Venezuela</t>
  </si>
  <si>
    <t>San Rafael de Onoto</t>
  </si>
  <si>
    <t>Registro Mercantil Segundo del Distrito Capital, bajo el N° 30, Tomo 78-A SDO</t>
  </si>
  <si>
    <t>Ministerio del Poder Popular para Agricultura Productiva y Tierras
INDER</t>
  </si>
  <si>
    <t>Motor Agroalimentario
Gran Misión Abastecimiento Soberano</t>
  </si>
  <si>
    <t>Gobierno burocratiza sistemas de riego (https://agronotas.wordpress.com/2008/09/08/sistemas-de-riego/)</t>
  </si>
  <si>
    <r>
      <rPr>
        <sz val="12"/>
        <color theme="1"/>
        <rFont val="Calibri"/>
      </rPr>
      <t>Microjuris
http://prensamat.blogspot.com/2016/11/portuguesa-sistema-de-riego-las.html</t>
    </r>
  </si>
  <si>
    <t>Empresa Socialista de Riego Planicie de Maracaibo S.A.</t>
  </si>
  <si>
    <t>Dirigir, coordinar y ejecutar las políticas para el uso, mantenimiento y administración del Sistema de Riego El Diluvio-Palmar, ubicado en el Municipio Jesús Enrique Lossada, Parroquia José Ramón Yépez del estado Zulia. Así como, fomentar, dirigir, ejecutar y dar mantenimiento a la infraestructura de servicios de apoyo rural propiedad del Estado, realizar obras de vialidad e infraestructura que contribuyan al desarrollo rural integral, conforme a los valores y principios de la Revolución Bolivariana Socialista, y a los lineamientos y políticas impartidos por el Ejecutivo Nacional.</t>
  </si>
  <si>
    <t>El 5 de septiembre de 2008, mediante  Decreto Nº 6.386,  publicado en la  Gaceta Oficial Nº 39.010,  se autoriza al Instituto Nacional de Desarrollo Rural INDER, para que proceda a la constitución de una empresa del Estado, bajo la forma de Sociedad Anónima, que estará bajo su control accionario, denominada Empresa Socialista de Riego Planicie de Maracaibo, S.A.
El 6 de abril de 2011  se inscribió en el Registro Mercantil Segundo del Distrito Capital. Más adelante, en el decreto 1.732, publicado en la Gaceta Oficial N.° 40.649 del 28 abril de 2015, se estableció la adscripción de la Empresa Socialista de Riego Planicie de Maracaibo al Ministerio del Poder Popular para las Comunas y los Movimientos Sociales, para inmediatamente después, mediante el decreto 1.733, ordenar la supresión y liquidación de esta empresa. En abril de 2015, Odebrecht dio por concluida la obra asignada.</t>
  </si>
  <si>
    <t>Fue ordenada su liquidación</t>
  </si>
  <si>
    <t xml:space="preserve">Concepción </t>
  </si>
  <si>
    <t>Ministerio del Poder Popular para las Comunas y los Movimientos Sociales
Instituto Nacional de Desarrollo Rural (INDER)</t>
  </si>
  <si>
    <t>Trabajadores de la empresa socialista de riego planicie de Maracaibo seguimos en pie de lucha (https://www.aporrea.org/trabajadores/a188572.html)
Atropellos en contra de los trabajador@s de la Empresa Riego Planicie de Maracaibo (https://laguarura.org/2014/06/atropellos-en-contra-de-los-trabajadores-y-trabajadoras-de-la-empresa-socialista-de-riego-planicie-de-maracaibo/)
Los trabajadores de la Empresa Socialista de Riego Planicie de Maracaibo seguimos en pie de lucha y comprometidos con la defensa de la empresa, la soberanía alimentaria y la lucha contra la corrupción (http://laguarura.org/2014/06/los-trabajadores-de-la-empresa-socialista-de-riego-planicie-de-maracaibo-seguimos-en-pie-de-lucha-y-comprometidos-con-la-defensa-de-la-empresa-la-soberania-alimentaria-y-la-lucha-contra-la-corrupcion/)</t>
  </si>
  <si>
    <t>Empresa Socialista de Riego Río Guárico S.A.</t>
  </si>
  <si>
    <t>Dirigir, coordinar y ejecutar las políticas para el uso, mantenimiento y administración del Sistema de Riego Río Guárico, ubicado en el estado Guárico. Así como, fomentar, dirigir, ejecutar y dar mantenimiento a la infraestructura de servicios de apoyo rural propiedad del Estado; realizar obras de vialidad e infraestructura que contribuyan al desarrollo rural integral, conforme a los valores y principios de la Revolución Bolivariana Socialista, y a los lineamientos y políticas impartidos por el Ejecutivo Nacional.</t>
  </si>
  <si>
    <t>El 5 de septiembre de 2008, mediante  Decreto Nº 6.388,  publicado en la  Gaceta Oficial Nº 39.010,  se autoriza al Instituto Nacional de Desarrollo Rural INDER, para que proceda a la constitución de una empresa del Estado, bajo la forma de Sociedad Anónima, que estará bajo su control accionario, denominada Empresa Socialista de Riego Rio Guárico S.A.</t>
  </si>
  <si>
    <t>Estado Guárico, municipio Francisco de Miranda</t>
  </si>
  <si>
    <t>Francisco de Miranda</t>
  </si>
  <si>
    <t>Bs. F. 50.000,00), representado en 50.000 acciones nominativas, no convertibles al portador, cuyo valor nominal será de UN BOLÍVAR FUERTE cada una.</t>
  </si>
  <si>
    <r>
      <rPr>
        <b/>
        <sz val="12"/>
        <color theme="1"/>
        <rFont val="Calibri"/>
      </rPr>
      <t>Presidente</t>
    </r>
    <r>
      <rPr>
        <sz val="12"/>
        <color theme="1"/>
        <rFont val="Calibri"/>
      </rPr>
      <t xml:space="preserve"> según Resolución DM N° 006/2020 del 06/02/2020, publicado en la Gaceta Oficial N° 41.817 del 07/02/2020: Rafael Eduardo Donaire Calzada</t>
    </r>
  </si>
  <si>
    <t>Registro Mercantil Segundo de la Circunscripción Judicial del Distrito Capital y Estado Miranda, en fecha 06 de mayo de 2009, bajo el Nro. 28 del Tomo 78-A.</t>
  </si>
  <si>
    <t>Ministerio del Poder Popular para la Agricultura Productiva y Tierras
Instituto Nacional de Desarrollo Rural INDER</t>
  </si>
  <si>
    <t>Motor Agroalimentario 
Gran Misión Abastecimiento Soberano</t>
  </si>
  <si>
    <t>Denuncian irregularidades en Empresa Socialista de Riego Río Guárico (https://es-la.facebook.com/noticiascalabozo/posts/1028691597492112/)</t>
  </si>
  <si>
    <r>
      <rPr>
        <sz val="12"/>
        <color theme="1"/>
        <rFont val="Calibri"/>
      </rPr>
      <t xml:space="preserve">Microjuris
http://prensamat.blogspot.com/2016/05/empresa-socialista-de-riego-rio-guarico.html
http://www.minea.gob.ve/2017/12/20/minea-monitorea-sistema-de-riego-en-guarico/
</t>
    </r>
    <r>
      <rPr>
        <sz val="12"/>
        <color rgb="FF000000"/>
        <rFont val="Calibri"/>
      </rPr>
      <t>https://transparencia.org.ve/project/epe-ii-estudios-sector-agua/</t>
    </r>
  </si>
  <si>
    <t>Empresa Socialista de Riego Río Tiznados S.A.</t>
  </si>
  <si>
    <t>Dirigir, coordinar y ejecutar las políticas para el uso, mantenimiento y administración del Sistema de Riego Río Tiznados, ubicado en el estado Guárico. Así como, fomentar, dirigir, ejecutar y dar mantenimiento a la infraestructura de servicios de apoyo rural propiedad del Estado, realizar obras de vialidad e infraestructura que contribuyan al desarrollo rural integral, conforme a los valores y principios de la Revolución Bolivariana Socialista, y a los lineamientos y políticas impartidos por el Ejecutivo Nacional.</t>
  </si>
  <si>
    <t>El 5 de septiembre de 2008, mediante  Decreto Nº 6.387,  publicado en la  Gaceta Oficial Nº 39.010,  se autoriza al Instituto Nacional de Desarrollo Rural INDER, para que proceda a la constitución de una empresa del Estado, bajo la forma de Sociedad Anónima, que estará bajo su control accionario, denominada Empresa Socialista de Riego Río Tiznados S.A.</t>
  </si>
  <si>
    <t>Estado Guárico, municipio Ortíz</t>
  </si>
  <si>
    <t>Ortíz</t>
  </si>
  <si>
    <t>Presidente según Resolución DM/N° 016/2011 de fecha 07/02/2011 en Gaceta Oficial N° 39.625 de fecha 28/02/2011: Juan José Jiménez Reina</t>
  </si>
  <si>
    <t>Juan José Jiménez Reina, fue designado como Gerente de los Pueblos Indígenas en el año 2009</t>
  </si>
  <si>
    <t>Registro Mercantil Segundo del Distrito Capital, en fecha 06 de mayo de 2009, anotada bajo el número 31, Tomo 78- SDO</t>
  </si>
  <si>
    <t>Motor Agroalimentario
 Gran Misión Abastecimiento Soberano</t>
  </si>
  <si>
    <r>
      <rPr>
        <sz val="12"/>
        <color theme="1"/>
        <rFont val="Calibri"/>
      </rPr>
      <t xml:space="preserve">Microjuris
http://prensamat.blogspot.com/2017/02/empresa-socialista-de-riego-rio.html
</t>
    </r>
    <r>
      <rPr>
        <sz val="12"/>
        <color rgb="FF000000"/>
        <rFont val="Calibri"/>
      </rPr>
      <t>https://transparencia.org.ve/project/epe-ii-estudios-sector-agua/</t>
    </r>
  </si>
  <si>
    <t>Empresa Socialista de Servicios y Suministros de Alimentos, Soberanía Patriota, C.A.</t>
  </si>
  <si>
    <t>Productos alimenticios</t>
  </si>
  <si>
    <t>Empresa dedicada al suministro, servicio, almacenamiento, comercialización, intercambio y distribución al mayor y detal de productos alimenticios en diversidad de rubros de primera necesidad y de otros que contempla la cesta básica</t>
  </si>
  <si>
    <t>Galpon "B" Locales N° 33 y 34 Del Mercado De Mayorista De Maturin, C. A. (Mercamat C.A) Via San Jaime Frente a La Zona Indutrial, Municipio Maturin Estado Monagas</t>
  </si>
  <si>
    <t>https://www.datocapital.com.ve/empresas/Empresa-Socialista-De-Servicios-y-Suministros-De-Alimentos-Soberania-Patriota-Ca.html contraloriamonagas.gob.ve ›
http://www.tss.gob.ve/wp-content/uploads/2016/08/Bolet%C3%ADon-Informativo-Junio-2016.pdf</t>
  </si>
  <si>
    <t>Empresa Socialista de Transporte Masivo de la Gobernación del Estado Barinas (Bus - Barinas)</t>
  </si>
  <si>
    <t>Prestar servicio de transporte terrestre de pasajeros en Barinas, Barinitas, Obispos, San Silvestre, Sabaneta y Canagua</t>
  </si>
  <si>
    <t>Servicio de transporte terrestre urbano y extra urbano</t>
  </si>
  <si>
    <t>El Sistema de Transporte Masivo de Barinas o simplemente Bus Barinas, es un sistema de transporte masivo del Estado Barinas de Venezuela, especialmente en las ciudades de Barinas, Barinitas, Obispos, San Silvestre, Sabaneta y Canagua. Es de tipo BTR. Fue inaugurado el 11 de marzo de 2013, en manos del gobierno del Presidente Nicolás Maduro y del gobernador Adán Chávez como parte de la Misión Transporte, entró en operación al día siguiente con tres rutas (001-002-003). Posteriormente fueron agregadas las nuevas rutas (004-005-006-007-008A-008B-009).
Bus Barinas cuenta con una estación central ubicada en la gerencia de transporte de Barinas (Intravial) ubicada cerca del Aerouerto de Barinas, ubicado en el Sector Codazzi, donde se encuentra el patio de unidades y talleres y desde donde salen todas las líneas y se hacen los cambios de turno.
Al perder el chavismo las elecciones regionales de Barinas en el año 2022 fue transferidad de la gobernación al gobierno central.</t>
  </si>
  <si>
    <t>Empresa operativa. Ante el inminente cambio de autoridad regional en el estado Barinas, la empresa fue transferida al poder nacional a partir de 2022</t>
  </si>
  <si>
    <t xml:space="preserve">Mediante la Resolución No. 037 del 26 de agosto 2024  publicada en la Gaceta Oficial No. 42..952 del  29 de agosto de 2024, se designa a la ciudadana María Alejandra Castillo Briceño,  como Presidenta encargada de la Empresa Bus Barinas, S.A., adscrita al Ministerio del Poder Popular para el Transporte.
Sin embargo apenas unos días después por Resolución No. 038 del  4 de septiembre de 2024 y publicada en la Geceta Oficial No. 42.956 de la misma fecha , se nombra al ciudadano Rafael Enrique Rodríguez Parrella, como Presidente de la Empresa Bus Barinas, S.A., también en calidad de Encargado. </t>
  </si>
  <si>
    <t xml:space="preserve"> María Alejandra Castillo Briceño es miembro del Partido Socialista Unido de Venezuela . El nuevo titular de la operadora, Rafael Enrique Rodríguez Parrella, viene de ser el Director General de Transporte de Carga, adscrito al Despacho del Viceministro de Transporte Terrestre del Ministerio del Poder Popular para el Transporte.</t>
  </si>
  <si>
    <t>Ministerio del Poder Popular para el Transporte 
Sitssa</t>
  </si>
  <si>
    <t>Ministerio del Poder Popular para el Transporte 
SITSSA</t>
  </si>
  <si>
    <t>CORRUPCIÓN EN EL SECTOR TRANSPORTE “DEJA A PIE” A LOS VENEZOLANOS | INFOGRAFÍA INTERACTIVA (https://transparencia.org.ve/corrupcion-sector-transporte-deja-pie-los-venezolanos/)
Sergio Garrido calificó de mezquindades el arrebato de empresas a la gobernación (https://okprensa24.com/sergio-garrido-califico-de-mezquindades-el-arrebato-de-empresas-a-la-gobernacion/)</t>
  </si>
  <si>
    <t>Wikipedia
https://www.instagram.com/bus_barinas/
El procurador del estado Barinas, Fernando Monsalve (marzo 2022) declaró que la empresa fue transferida al poder nacional luego del cambio de gobierno regional
https://portuguesaaldia.com/designado-edwuard-rodriguez-como-jefe-del-organo-superior-del-transporte-en-barinas/</t>
  </si>
  <si>
    <t>Empresa Socialista Ganadera Agroecológica Bravos de Apure, S.A.</t>
  </si>
  <si>
    <t>Fomento, gestión y administración de la actividad agrícola pecuaria, así como de las actividades comerciales y servicios relacionados.</t>
  </si>
  <si>
    <t>Actividades agrícolas y pecuarias</t>
  </si>
  <si>
    <t>Empresa agroindustrial del Estado, adscrita en sus inicios al  Ministerio del Poder Popular para la Agricultura y Tierras. Fue creada en 2008 tras la expropiación del Hato El Cedral –de 53 mil hectáreas-, en el estado Apure. El 17 de septiembre de 2008 mediante el Decreto Nº 6.426, publicado en la Gaceta Oficial Nº 39.018, se autoriza al Ministerio del Poder Popular para la Agricultura y Tierras, para que proceda a la constitución de una empresa del Estado bajo la forma de Sociedad Anónima, que se denominará Empresa Socialista Ganadera Agroecológica Bravos de Apure, S.A. 
El gerente general de la empresa, Tulio Aguilera, declaró en 2009 que la organización contaba con cuatro macro proyectos en desarrollo relacionados con la producción de leche, ganado y producción agroecológica. 
Mediante el Decreto Nº 7.641, del  24 de agosto de 2010 se adscribe a la Corporación Venezolana de Alimentos, S.A., (CVAL, S.A.). En 2010 el entonces ministro de Agricultura y Tierras, Juan Carlos Loyo, celebró un aumento de 30% en la producción de ganado a dos años de la toma estatal del terreno. Tres años después, reportes del Ministerio del Poder Popular para la Agricultura y Tierras  señalaron problemas de falta de insumos, repuestos y accesorios, así como insuficiencia presupuestaria para su adquisición. Los recursos financieros disponibles no permitieron el acceso a la cantidad necesaria de productos agrícolas y pecuarios, y medicamentos, indica la Memoria y Cuenta del Ministerio de 2013. El documento expuso que los retrasos en las asignaciones financieras datan de finales de 2010: desde ese año el proyecto de Plantación de teca (árboles) y recuperación de bosques de galería está paralizado. 
El desempeño de la empresa fue cuestionado por el dirigente político de la oposición venezolana, Henrique Capriles Radonski, a través de su cuenta de Twitter: “33 millones de dólares recibió la empresa socialista ganadera Bravos de Apure. Hoy no hay carne en los frigoríficos”. 
El 23 de  junio de 2016 mediante Decreto N° 2.359 publicado en la Gaceta Oficial 40.932 pasa a ser adscrita a CODEAGRO del Ministerio del Poder Popular para la Agricultura Productiva y Tierras</t>
  </si>
  <si>
    <t>Estado Apure, Elorza, Cl. Troncal N° 4, Sector El Mereyal</t>
  </si>
  <si>
    <t>Rómulo Gallegos</t>
  </si>
  <si>
    <t>Capital social de Bs. F. 100.000 representado en 100.000 acciones nominativas no convertibles al portador, cuyo valor nominal es de 1 Bs.F.</t>
  </si>
  <si>
    <t>Tulio José Aguilera Espinoza, es médico veterinario de larga experiencia en el llano apureño. En el año 2016 (G.O. 40.852) fue designado Miembro de la Junta Administradora AD-HOC de la Empresa Agropecuaria Flora, C.A., (AGROFLORA). Fue vicepresidente de la Empresa Nacional de Proyectos Agrarias, S.A. (ENPA), según la Gaceta Oficial 39.964 del 13/8/2012.</t>
  </si>
  <si>
    <t>90% del Ministerio del Poder Popular para la Agricultura Productiva y Tierras
10% la Compañía Venezolana de Ganadería, C.A. (Covegan)</t>
  </si>
  <si>
    <t>Registro Mercantil del Estado Apure, quedando inscrito en el Tomo 72-A, Número 11 del año 2008</t>
  </si>
  <si>
    <t xml:space="preserve">Ministerio del Poder Popular para la Agricultura Productiva y Tierras
Corporación Venezolana de Alimentos </t>
  </si>
  <si>
    <t xml:space="preserve">Corporación Venezolana de Alimentos </t>
  </si>
  <si>
    <t>Motor Agroalimentario y  Gran Misión Abastecimiento Soberano</t>
  </si>
  <si>
    <r>
      <rPr>
        <sz val="12"/>
        <color theme="1"/>
        <rFont val="Calibri"/>
      </rPr>
      <t xml:space="preserve">Microjuris
http://www.poderopedia.org/ve/organizaciones/Empresa_Socialista_Ganadera_Bravos_de_Apure
http://fedeagro.org/detalle5.asp?id=3262
</t>
    </r>
    <r>
      <rPr>
        <sz val="12"/>
        <color rgb="FF000000"/>
        <rFont val="Calibri"/>
      </rPr>
      <t>https://transparencia.org.ve/project/epe-ii-estudio-sector-agroalimentario/</t>
    </r>
  </si>
  <si>
    <t>Empresa Socialista Ganadera Agroecológica Marisela, S.A.</t>
  </si>
  <si>
    <t>Fomento, gestión y administración de la actividad agrícola pecuaria, así como de las actividades comerciales y servicios relacionados</t>
  </si>
  <si>
    <t>El 4 de marzo 2008, con un informe en la mano, el presidente Hugo Chávez anunció  la expropiación del Hato El Frío, ubicado en el estado Apure, y para tal fin dio instrucciones al Instituto Nacional de Tierras. Ubicado entre las poblaciones de El Samán y Mantecal en el estado Apure, el hato El Frío no solo era uno de los centros de producción ganadera más importante del país, con 20 mil cabezas de ganado, sino uno de los reservorios naturales de biodiversidad más especializados del continente y centro de investigación de ganadería ecológica y de conservación, reconocido dentro y fuera del país. Todo ello con el aval histórico de una tierra que alimentó con sus semovientes al ejército libertador.
A diferencia de otros procesos, el Gobierno no pudo intervenir el hato El Frío con el argumento de que se trataba de una tierra ociosa o baldío de la nación. Al demostrarse la propiedad privada en manos de la empresa Invega, con la cadena titulativa y la productividad de la finca, el Ejecutivo decidió recurrir a la medida de adquisición forzosa mediante decreto de expropiación, para apoderarse de la finca de 63.000 metros cuadrados, de bienhechurías, ganado bovino, reserva de chigüires, una extensa flora y de otros bienes.
El 17 de septiembre de 2008, mediante  Decreto Nº 6.427, publicado en la Gaceta Oficial No.39.018   se autoriza al Ministerio del Poder Popular para la Agricultura y Tierras, para que proceda a la constitución de una empresa del Estado bajo la forma de Sociedad Anónima, la cual estará bajo su control accionarial, y se denominará Empresa Socialista Ganadera Agroecológica Marisela, S.A. Esta empresa se creó para  la operación y administración del Hato El Frío. 
Mediante el Decreto Nº 7.641, del  24 de agosto de 2010 se adscribe a la Corporación Venezolana de Alimentos, S.A., (CVAL, S.A.)
El 23 de  junio de 2016 mediante Decreto N° 2.359 publicado en la Gaceta Oficial 40.932 pasa a ser adscrita a CODEAGRO del Ministerio del Poder Popular para la Agricultura Productiva y Tierras</t>
  </si>
  <si>
    <t>Estado Apure, Elorza</t>
  </si>
  <si>
    <r>
      <rPr>
        <b/>
        <sz val="12"/>
        <color theme="1"/>
        <rFont val="Calibri"/>
      </rPr>
      <t>Presidente</t>
    </r>
    <r>
      <rPr>
        <sz val="12"/>
        <color theme="1"/>
        <rFont val="Calibri"/>
      </rPr>
      <t xml:space="preserve"> según Resolución N° DM/043/2014 de fecha 1/07/2014 en la Gaceta Oficial N°  40.444 de la misma fecha : Gustavo Gilberto Urbina Urdaneta</t>
    </r>
  </si>
  <si>
    <t>Registro Mercantil del Estado Apure el 3 de octubre de 2008, bajo el Tomo 72-A, Nº 10</t>
  </si>
  <si>
    <r>
      <rPr>
        <sz val="12"/>
        <color rgb="FF000000"/>
        <rFont val="Calibri"/>
      </rPr>
      <t xml:space="preserve">https://www.hatoelfrio.com/expropiacion/hemeroteca?start=100
</t>
    </r>
    <r>
      <rPr>
        <sz val="12"/>
        <color theme="1"/>
        <rFont val="Calibri"/>
      </rPr>
      <t>De cómo el “Método Chaz” dejó sin comida al país (http://tururutururu.com/de-como-el-metodo-chaz-dejo-sin-comida-al-pais/)
El porqué no hay carne en Venezuela (investigación) (https://www.lapatilla.com/site/2015/04/13/el-porque-no-hay-carne-en-venezuela-investigacion/)
Apure: Gobierno sigue sin pagar expropiación del hato El Frío (http://www.reportero24.com/2010/11/23/apure-gobierno-sigue-sin-pagar-expropiacion-del-hato-el-frio/)
Hato El Frío fue destruido después expropiación. Acabaron con fauna e instalaciones. Lo están recuperando. (https://twitter.com/valendeviaje/status/478962868692713473)
Demolición en hato El Frío (http://www.analitica.com/economia/demolicion-en-hato-el-frio/)
El Gobierno seca la costa de hato El Frío (https://www.hatoelfrio.com/expropiacion/hemeroteca/item/521-el-gobierno-seca-la-costa-de-hato-el-frío)
Marisela acabó con El Frío (https://www.hatoelfrio.com/expropiacion/hemeroteca/item/516-marisela-acabó-con-el-frío)</t>
    </r>
  </si>
  <si>
    <r>
      <rPr>
        <sz val="12"/>
        <color theme="1"/>
        <rFont val="Calibri"/>
      </rPr>
      <t xml:space="preserve">https://www.aporrea.org/actualidad/n111237.html
Microjuris
https://transparencia.org.ve/project/epe-ii-estudio-sector-agroalimentario/
</t>
    </r>
    <r>
      <rPr>
        <sz val="12"/>
        <color rgb="FF000000"/>
        <rFont val="Calibri"/>
      </rPr>
      <t>https://poderopediave.org/organizacion/agroecologica-marisela/</t>
    </r>
  </si>
  <si>
    <t>Empresa Socialista Ganadera Santos Luzardo, C.A.</t>
  </si>
  <si>
    <t xml:space="preserve">
Fue creada en 2008 tras la expropiación del Hato Santa Rita, en el estado Barinas. Ubicado en el municipio Obispos del estado Barinas, fue tomado por el Gobierno desplegando un fuerte contingente militar, el 14 de febrero del 2003. Su propietario, Rogelio Peña calificó la medida como “un atraco a mano armada”. El hato de 3 mil 600 hectáreas, el INTI decidió entregarlo mediante  una carta agraria a una cooperativa y el dueño fue desalojado.
Aunque en 2003 la Sala Constitucional del Tribunal Supremo de Justicia falló a su favor al declarar con lugar su demanda de amparo, Peña no ha recuperado el hato. El INTI en 2007, hizo el avalúo respectivo y ordenó indemnizar al afectado con 4 millones 805 mil 431 bolívares. Acuerdo que no se ha cumplido.
Antes se llamaba Empresa Socialista Ganadera Vuelvan Caras, C.A. creada el 27 de junio de 2007 mediante Decreto Nº 5.409, publicado en la Gaceta Oficial Nº 38.714, en el cual se autoriza al Instituto Autónomo Corporación Venezolana Agraria (CVA), para que proceda a la constitución de una empresa del Estado, bajo la forma de Compañía Anónima, la cual se denominará «Empresa Socialista Ganadera Vuelvan Caras, C.A.»
El 23 de julio de 2008, mediante Decreto Nº 6.264,  publicado en la Gaceta Oficial Nº 38.979  se resuelve que la  empresa del Estado denominada Empresa Socialista Ganadera Vuelvan Caras, C.A., pasará a denominarse Empresa Socialista Ganadera Santos Luzardo, C.A.
Mediante el Decreto Nº 7.641, del  24 de agosto de 2010 se adscribe a la Corporación Venezolana de Alimentos, S.A., (CVAL, S.A.)
El 23 de  junio de 2016 mediante Decreto N° 2.359 publicado en la Gaceta Oficial 40.932 pasa a ser adscrita a CODEAGRO del Ministerio del Poder Popular para la Agricultura Productiva y Tierras</t>
  </si>
  <si>
    <t>Estado Barinas, municipio Obispos</t>
  </si>
  <si>
    <r>
      <rPr>
        <b/>
        <sz val="12"/>
        <color theme="1"/>
        <rFont val="Calibri"/>
      </rPr>
      <t>Presidente</t>
    </r>
    <r>
      <rPr>
        <sz val="12"/>
        <color theme="1"/>
        <rFont val="Calibri"/>
      </rPr>
      <t xml:space="preserve"> según Resolución Resolución DM N° 008/2020  de fecha 6/02/2020  en la Gaceta Oficial N° 41.817 de fecha 7/02/2020: Elmis Antonio Camacho Yépez </t>
    </r>
  </si>
  <si>
    <t xml:space="preserve">Elmis Antonio Camacho Yépez es economista agrícola </t>
  </si>
  <si>
    <t>Registro Mercantil Segundo del Distrito Capital, en fecha 29 de julio del año 2010, bajo N° 221-2963</t>
  </si>
  <si>
    <t>El porqué no hay carne en Venezuela (investigación) (https://www.lapatilla.com/site/2015/04/13/el-porque-no-hay-carne-en-venezuela-)
Contralorí­a descubrió irregularidades en la empresa Socialista Ganadera Santos Luzardo (http://economia.noticias24.com/noticia/57304/contraloria-descubrio-irregularidades-en-la-empresa-socialista-ganadera-santos-luzardo-c-a-en-barinas/)
Especial 6to Poder: Ranking de la corrupción de la familia Chávez (+Investigación) (http://www.reporteconfidencial.info/noticia/3175410/especial-6to-poder-ranking-de-la-corrupcion-de-la-familia-chavez-investigacion/)
La Contraloría General de la República reportó la adjudicación directa de seis contratos para compras y obras valoradas en 12,39 millones de bolívares. En 2012 trabajadores protestaron y denunciaron ante el diario Vea problemas estructurales y mala administración en la empresa. Responsabilizaron al entonces presidente Freddy Escalona de presunta corrupción. Informes  de 2012 y 2013 señalaron limitaciones presupuestarias y retrasos en los pagos. Los costos de producción sobrepasaron los recursos asignados y producidos. (http://www.poderopedia.org/ve/organizaciones/Empresa_Socialista_Ganadera_Santos_Luzardo)</t>
  </si>
  <si>
    <t>Microjuris 
https://www.contactoagropecuario.com.ve/las-8-expropiaciones-fincas-mas-polemicas/
http://www.poderopedia.org/ve/organizaciones/Empresa_Socialista_Ganadera_Santos_Luzardo
https://transparencia.org.ve/project/epe-ii-estudio-sector-agroalimentario/</t>
  </si>
  <si>
    <t>Empresa Socialista Marapa Piache Vargas, C.A. (EMSOMAVAR)</t>
  </si>
  <si>
    <t>Catia La Mar, Vargas</t>
  </si>
  <si>
    <t>https://twitter.com/emsomavar?lang=es</t>
  </si>
  <si>
    <t>Empresa Socialista Metro de Maracaibo, C.A. (METROMARA)</t>
  </si>
  <si>
    <t>Misión
Concebir, proyectar, construir y operar un sistema integrado de transporte masivo de pasajeros para la ciudad de Maracaibo que provea movilidad a sus usuarios de manera eficiente y a la vez promueva el desarrollo urbano, elevando la calidad de vida de la población. Visión Ser reconocida como la empresa inductora de la integración del servicio de transporte y el desarrollo de la ciudad, promoviendo la participación pública y privada, que a través de su credibilidad y confianza genere la estima de la población y modele el comportamiento cívico de sus usuarios.</t>
  </si>
  <si>
    <t>El Metro de Maracaibo fue un proyecto planeado desde la década de los 90 por diferentes sectores y organismos de la ciudad. Sin embargo, no se ejecutó en ese entonces, entre otras razones, por falta de recursos y desinterés en la propuesta. Fue a principios del siglo XXI cuando se retomó la idea de construir un sistema de transporte masivo moderno para la ciudad de Maracaibo. Finalmente, en el año 2003 el Ministerio de Infraestructura, la Alcaldía de Maracaibo y la Compañía Metro de Maracaibo colocan oficialmente la primera piedra de la obra. En julio de 2006 llegó al Puerto de Maracaibo el primer vagón del Metro proveniente de Alemania, que realizó un recorrido por diferentes sectores de la ciudad y fue exhibido en el Cuartel Libertador durante algunos meses.
Para el Metro de Maracaibo se ha propuesto una línea identificada como la Línea 1. La empresa alemana Siemens es responsable de los sistemas de automatización, señalización, electrificación y telecomunicación, además suministró los primeros 7 vehículos basados en el modelo del Metro de Praga. Las primeras dos estaciones entraron en funcionamiento en noviembre de 2006 y progresivamente han ido incorporándose nuevas estaciones hasta completar la primera etapa de la línea 1, el 9 de junio de 2009, con la incorporación de las estaciones Urdaneta y Libertador.
El Metro de Maracaibo es un ferrocarril metropolitano concebido para satisfacer la necesidad de un sistema de transporte público masivo que sirva a la ciudad venezolana de Maracaibo. El sistema inauguró de manera preoperativa y gratuita al público con las tres primeras estaciones de la Línea 1, el 25 de noviembre de 2006, mientras que inició sus operaciones comerciales tres años más tarde, el martes 9 de junio de 2009, fecha para la cual entraron en operación las últimas dos estaciones del tramo inicial previsto: Urdaneta y Libertador. El costo de los boletos es de 4 BsF (bolívares fuertes) para el público en general y de 1,20 BsF para estudiantes (boleto estudiantil). Su diseño y construcción integran las modalidades superficial, aéreo (viaducto) y subterráneo.
La Línea 1 inicia su recorrido desde el suroeste de la ciudad en la zona llamada Altos de La Vanega, con una estación en la avenida Don Manuel Belloso, llegando hasta el centro de Maracaibo en la avenida Libertador</t>
  </si>
  <si>
    <t>Av. Don Manuel Belloso, Sector Altos de La Venega, Vía al Aeropuerto, Maracaibo, estado Zulia.</t>
  </si>
  <si>
    <t>Asamblea
Junta Directiva
Presidencia
Oficina de Atención al Ciudadano
Gerencia de Comunicación Corporativa
Gerencia de Planificación Estratégica y Desarrollo Organizacional
Consultoría Jurídica
Gerencia de Proyectos Especiales
Gerencia de Seguridad Integral
Gerencia de Atención Social
Gerencia de Almacén
Gerencia de Relaciones Públicas y Mercadeo
Gerencia de Costos
Gerencia de Seguimiento e Inspección de Gestión
Gerencia Generala de Inspecciones y Mantenimiento
Gerencia General de Transporte Superficial
Gerencia General de GHestión Administrativa
Gerencia General de Grandes Obras
Gerencia General de Gran Misión Vivienda</t>
  </si>
  <si>
    <t>67% Estatal a través del MPPTT, 24% alcaldía de Maracaibo, 9% Gobierno Regional del estado Zulia.</t>
  </si>
  <si>
    <t>Registro Mercantil Primero de la Circunscripción Judicial del Estado Zulia, el 12 de agosto de 1993, bajo el Nº 29, Tomo 23-A</t>
  </si>
  <si>
    <t>Gran MisiónVivienda
Gran Misión Transporte</t>
  </si>
  <si>
    <t xml:space="preserve">Microjuris
http://www.metrodemaracaibo.gob.ve/index.php/es/quienes
http://versionfinal.com.ve/politica-dinero/constituyentes-llevaran-a-la-comunidad-la-carta-magna/
https://www.eluniversal.com/venezuela/135881/miguel-ramirez-gonzalez-es-el-nuevo-presidente-del-metro-de-maracaibo
</t>
  </si>
  <si>
    <t>Empresa Socialista Minera del estado Portuguesa (ESOMEP)</t>
  </si>
  <si>
    <t xml:space="preserve">Empresa destinada a la fabricación de materiales de construcción  </t>
  </si>
  <si>
    <t xml:space="preserve">En los márgenes del río Las Marías, municipio Guanare  </t>
  </si>
  <si>
    <t>N° 04, tomo 14-A</t>
  </si>
  <si>
    <t xml:space="preserve">https://twitter.com/esomepp?ref_src=twsrc%5Egoogle%7Ctwcamp%5Eserp%7Ctwgr%5Eauthor
http://avn.info.ve/contenido/empresa-socialista-produce-portuguesa-hasta-4000-bloques-d%C3%Ada </t>
  </si>
  <si>
    <t>Empresa Socialista Minera del Estado Zulia (ESOMEZUL)</t>
  </si>
  <si>
    <t>Sector los Haticos, Maracaibo.</t>
  </si>
  <si>
    <t>Decreto Estadal Nº 355</t>
  </si>
  <si>
    <t>Gaceta Oficial del Estado Zulia N° 1761 extraordinaria</t>
  </si>
  <si>
    <r>
      <rPr>
        <b/>
        <sz val="12"/>
        <color theme="1"/>
        <rFont val="Calibri"/>
      </rPr>
      <t>Presidente</t>
    </r>
    <r>
      <rPr>
        <sz val="12"/>
        <color theme="1"/>
        <rFont val="Calibri"/>
      </rPr>
      <t>: Jorge Ortega</t>
    </r>
  </si>
  <si>
    <t>http://virtual.urbe.edu/tesispub/0097825/cap02.pdf 
https://www.noticiascol.com/2019/11/02/municipio-cabimas-gobernacion-afina-alianzas-para-incrementar-produccion-de-asfalto-y-cemento/                     
 https://ultimasnoticias.com.ve/noticias/pulso/colocan-asfaltado-en-las-calles-del-mercado-las-pulgas-de-maracaibo/</t>
  </si>
  <si>
    <t>Es una empresa destinada a la recolección, clasificación y distribución del material granular</t>
  </si>
  <si>
    <t>https://yaracuy.gob.ve/web/noticias/more/6783-Empresa-Minerales-fortalece-la-GMVV-y-Fiesta-del-Asfalto
https://yaracuy.gob.ve/web/noticias/more/5175-Empresa-Socialista-de-Minerales-contina-fortaleciendo-fiesta-del-asfalto-y-GMVV
https://twitter.com/mineralesyara?lang=es</t>
  </si>
  <si>
    <t>Empresa Socialista para la Ejecución de Proyectos, Construcciones y Servicios Cojedes (ESSERCA, C.A)</t>
  </si>
  <si>
    <t>Avenida Ricaurte entre y Democracia. Estado, Calle Rivas, San Carlos 2201</t>
  </si>
  <si>
    <t>https://twitter.com/esserca</t>
  </si>
  <si>
    <t>Empresa Socialista para la Producción de Medicamentos Biológicos, C.A. (ESPROMED BIO)</t>
  </si>
  <si>
    <t>Medicamentos</t>
  </si>
  <si>
    <t>Misión
Somos una empresa comprometida en proteger la salud de la población venezolana a través de la producción de medicamentos biológicos para la prevención y tratamiento de enfermedades, capacitando constantemente a nuestro talento humano, haciendo uso de nuestro recurso tecnológico de vanguardia, permitiéndonos ofrecer productos y servicios de calidad que satisfagan los requerimientos locales e internacionales en concordancia con las normativas vigentes.
Visión
Ser un ente soberano y certificado para la producción de medicamentos biológicos, seguros, eficaces y accesibles en el lugar y el momento en que sean requeridos de acuerdo con las necesidades epidemiológicas del país y de la región, mediante el desarrollo de tecnologías requeridas, contando con el talento humano ampliamente calificado e infraestructuras, que nos permita asumir nuevos desafíos.
Objeto
Desarrollo, producción, comercialización y distribución de vacunas, y cualquier otro producto biológico a nivel nacional e internacional, garantizando en primer lugar la accesibilidad a toda la población venezolana a dichos insumos. Asimismo, podrá importar materias primas necesarias, productos intermedios, insumos, partes, piezas, equipos, materiales de envase y empaque para cumplir con el objeto señalado anteriormente.
La empresa también podrá producir otros insumos de acuerdo a las necesidades demostradas por el país, en caso de que las condiciones de producción, adaptabilidad y buenas prácticas de manufacturas lo permitan y en general realizar todas las actividades comerciales que establezcan sus estatutos.</t>
  </si>
  <si>
    <t>Medicamentos biológicos</t>
  </si>
  <si>
    <t>El diseño y construcción de lo que se denominó Planta Productora de Vacunas del Instituto Nacional de Higiene ‘Rafael Rangel’ (INHRR) se inició hacia el año 2.000 con un criterio inicial de salvar la producción que existía en los antiguos laboratorios de Difteria, Tétanos, Pertussis y Rabia, vacunas elaboradas por el Instituto desde hacía muchos años. El proyecto consistía en áreas de producción más espaciosas, con métodos distintos y más avanzados, pero no de tanta envergadura.  Del 2.001 al 2.003 se acometieron trabajos  para su renovación tecnológica para la producción de vacunas.
Entre 2.007 y 2.011 se llevaron a cabo las obras de carácter farmacéutico y el equipamiento de la nueva estructura, comenzando la instalación de la maquinaria pesada para terminar el equipamiento en 2011.
El 12 de junio de 2014, por Decreto Presidencial Número 1.038 publicado en la Gaceta Oficial de la República Bolivariana de Venezuela Nº 40.432, se crea la Empresa Socialista para la Producción de Medicamentos Biológicos, (ESPROMED BIO), C.A. adscrita al Ministerio del Poder Popular para la Salud.</t>
  </si>
  <si>
    <t> Ciudad Universitaria, edificio Planta de Vacuna, Urbanización Paseo los Ilustres, los Chaguaramos</t>
  </si>
  <si>
    <t>Un (1)  presidente, con su suplente, que será a su vez presidente de la empresa, y cuatro (04) directores principales y sus respectivos suplentes</t>
  </si>
  <si>
    <t>El capital social de la sociedad será de CUATROCIENTOS MILLONES DE BOLÍVARES (Bs. 400.000.000,00), representado por CUATRO MILLONES (4.000.000) de acciones nominativas. El valor de cada una de las acciones será de CIEN BOLÍVARES (Bs. 100,00), suscritas en un cien por ciento (100%) por la Estatal Bolivariana de Venezuela, por órgano del Ministerio del Poder Popular para la Salud.</t>
  </si>
  <si>
    <t>Registro Mercantil Séptimo del Distrito Capital y Estado Bolivariano de Miranda, en fecha 12 de agosto de 2014, inscrita bajo el Número 14 Tomo: 114-A, Registro Mercantil VII</t>
  </si>
  <si>
    <t xml:space="preserve">Ministerio del Poder Popular para la la Salud </t>
  </si>
  <si>
    <t>Cuatro funcionarios se reparten el monopolio de los medicamentos (http://efectococuyo.com/principales/cuatro-funcionarios-se-reparten-el-monopolio-de-los-medicamentos)     
Farmacéuticas del Estado no cumplieron metas de 2015 (http://www.el-nacional.com/noticias/sociedad/farmaceuticas-del-estado-cumplieron-metas-2015_31632)
Salanova: Empresa Espromed Bio C.A no cumplió con producción de 120 millones de vacunas para los niños venezolanos (http://www.asambleanacional.gob.ve/noticias/_salanovaempresa-espromed-bio-ca)
AN cita al ministro de Salud por crisis epidemiólogica (http://www.laverdad.com/politica/139749-an-cita-al-ministro-de-salud-por-crisis-epidemiologica.html)
Trabajadores de Espromed Bio denuncian desmejora en sus condiciones de trabajo (https://efectococuyo.com/la-humanidad/trabajadores-de-espromed-bio-denuncian-desmejora-en-sus-condiciones-de-trabajo/#google_vignette)</t>
  </si>
  <si>
    <t>Microjuris
http://espromedbio.gob.ve/
http://www.poderopedia.org/ve/personas/Jose_Rafael_Luna</t>
  </si>
  <si>
    <t>Mecanizado agrícola</t>
  </si>
  <si>
    <t>Lograr la soberanía agroalimentaria de la patria, a través de la socialización de los medios de producción y la transferencia tecnológica al poder popular y así garantizar el sagrado derecho a la alimentación de nuestro pueblo.</t>
  </si>
  <si>
    <t>Preparación de tierras, fumigación, abonados, siembras, cosechas, transporte de los cereales del pequeño y mediano productor a los silos de almacenamiento</t>
  </si>
  <si>
    <t xml:space="preserve">Antes fue llamada CVA Compañía de Mecanizado Agrícola y Transporte Pedro Camejo, S.A.  la cual fue creada mediante el Decreto Nº 5.289,  por medio del cual se autorizó al Instituto Autónomo Corporación Venezolana Agraria CVA, para que procediera a la constitución de una empresa del Estado, bajo la forma de Sociedad Anónima, la cual se denominaría CVA Compañía de Mecanizado Agrícola y Transporte Pedro Camejo, S.A. Este decreto fue publicado en la  Gaceta Oficial  Nº 38.662, del 12 de abril de 2007.
El 10 de noviembre de 2009 se publica en la Gaceta Oficial Nº 39.303 la orden de ejecución del Plan Excepcional para la Consolidación de la Infraestructura de Mecanización Agrícola en todo el Territorio Nacional, durante el Ejercicio Fiscal 2009 y será ejecutado en los Estados Guárico, Cojedes, Miranda, Apure, Barinas, Portuguesa y Monagas, para la creación de siete (07) unidades de mecanización agrícola de la empresa CVA Compañía de Mecanizado Agrícola y Transporte Pedro Camejo, S.A. Este  Plan tuvo por objeto el fortalecimiento de los servicios de transporte y mecanizado agrícola en todo el territorio nacional, garantizando así la seguridad agroalimentaria de la población a través de la construcción de la infraestructura, contratación, dotación de bienes y servicios necesarios para la creación de unidades de mecanización agrícola. Para su ejecución se asignaron  los recursos presupuestarios y financieros que ascienden a la cantidad de Bs.F. 23.402.686,98, los cuales fueron aportados por el Ejecutivo Nacional.
El 24 de agosto de 2010, mediante el  Decreto Nº 7.641  se adscribe la  CVA Compañía de Mecanizado Agrícola y Transporte Pedro Camejo, S.A a la Corporación Venezolana de Alimentos, S.A., (CVAL, S.A.) </t>
  </si>
  <si>
    <t>Empresa operativa. Posee 48 sedes y un centro de capacitación. Se desconoce la capacidad operativa de cada una de las sedes.  
Según medio Tal Cual, la Planta de Mecanizado Agrícola Pedro Camejo de Portuguesa es una de las entregadas en alianzas.
Ver ALIADOS PRIVADOS en control de empresas estatales (https://transparenciave.org/wp-content/uploads/2021/12/Aliados-privados-en-control-de-empresas-estatales-1.pdf)</t>
  </si>
  <si>
    <t>Av. Intercomunal Barquisimeto-Cabudare, sector Carabani, al lado del Min. de Ambiente, Barquisimeto, edo. Lara</t>
  </si>
  <si>
    <t>Registro Mercantil Segundo de la Circunscripción Judicial del Estado Lara de fecha 28 de agosto de 2007</t>
  </si>
  <si>
    <t>Ministerio del Poder Popular para la Agricultura Productiva y Tierras
Corporacion VeneCVAL</t>
  </si>
  <si>
    <t>CASOS DE ESTUDIO Sector Agroalimentario (https://transparencia.org.ve/project/epe-ii-casos-sector-agroalimentario/)
Denuncia: En la Empresa "Socialista" Pedro Camejo impera el capitalismo y el abandono (https://www.aporrea.org/trabajadores/n262434.html)
Totalmente abandonada maquinaria de la empresa socialista Pedro Camejo (http://ultimahoradigital.com/2017/01/totalmente-abandonada-maquinaria-de-la-empresa-socialista-pedro-camejo/)
Directiva de la Empresa de Mecanización Pedro Camejo atenta contra la seguridad alimentaria en Yaracuy (https://www.aporrea.org/desalambrar/n235525.html)
Empresa socialista Pedro Camejo en Lara es tomada por etnias indígenas (http://www.noticias24.com/venezuela/noticia/109782/empresa-socialista-pedro-camejo-en-lara-es-tomada-por-etnias-indigenas/)
Comunicado en Solidaridad con la Empresa Socialista Pedro Camejo - Urachiche (https://www.aporrea.org/trabajadores/a172989.html)
A la familia de la Empresa Socialista Pedro Camejo (https://www.aporrea.org/trabajadores/a239022.html)
Al “canibalismo” han llevado maquinaria de la empresa socialista Pedro Camejo (http://www.minutaagropecuaria.com/noticias/eps-pedro-camejo/)
Trabajadores de la «Empresa Socialista Pedro Camejo» exigen pago de quincena y mejoras (https://www.noticiasbarquisimeto.com/trabajadores-de-la-empresa-socialista-pedro-camejo-exigen-pago-de-quincena-y-mejoras/)
Le pusieron los ganchos a empleados de empresa socialista en Barinas por vender retroexcavadora en Marketplace (https://gunow.co/article/Le-pusieron-los-ganchos-a-empleados-de-empresa-socialista-en-Barinas-por-vender-retroexcavadora-en-Marketplace-La-Patilla)
ALIADOS PRIVADOS en control de empresas estatales (https://transparenciave.org/wp-content/uploads/2021/12/Aliados-privados-en-control-de-empresas-estatales-1.pdf)</t>
  </si>
  <si>
    <t xml:space="preserve">Microjuris
http://prensamat.blogspot.com/2017/02/pedro-camejo-empresa-socialista.html
http://www.inder.gob.ve/?q=node/1832
https://es.slideshare.net/HugginsY/proyecto-13049825
https://transparencia.org.ve/project/epe-ii-estudio-sector-agroalimentario/
https://transparencia.org.ve/wp-content/uploads/2018/11/CASOS-sector-agroalimentario.pdf 
https://talcualdigital.com/a-la-calladita-el-chavismo-reprivatiza-empresas-que-expropio-y-llevo-al-colapso/
https://transparencia.org.ve/wp-content/uploads/2021/12/Aliados-privados-en-control-de-empresas-estatales-1.pdf </t>
  </si>
  <si>
    <t>Empresa Socialista Pescado San Fco. Zulia (ESOPESCASUR)</t>
  </si>
  <si>
    <t>Empresa destinada al procesamiento y venta de pescado para las comunidades del estado</t>
  </si>
  <si>
    <t>Empresa operativa. Participación en los mercados a cielo abierto de la Alcaldía de San Francisco</t>
  </si>
  <si>
    <t>Municipio San Francisco, estado Zulia</t>
  </si>
  <si>
    <t>https://www.facebook.com/ESOPESCASUR/ http://www.radiomundial.com.ve/article/masificaci%C3%B3n-progresiva-pol%C3%ADticas-de-atenci%C3%B3n-alimentaria-se-expanden-gradualmente-en-san</t>
  </si>
  <si>
    <t>Empresa Socialista Pro Ambiente (ESOPROAMBIENTE)</t>
  </si>
  <si>
    <t>Empresa destinada a la recolección y saneamiento ambiental en el estado</t>
  </si>
  <si>
    <t>Calle 47 con Avenida 29, Sector Camiri, Parroquia el Bajo</t>
  </si>
  <si>
    <t>Alcaldía de San Francisco</t>
  </si>
  <si>
    <t>Según la última información obtenida el Lcdo. Jhonny Acuña es Director general de ESOPROAMBIENTE</t>
  </si>
  <si>
    <t xml:space="preserve">Inscrita en el Registro Mercantil Quinto de la Circunscripción Judicial del estado Zulia, bajo el N° 45. Tomo 1-A., de fecha 14 de enero de 2011 </t>
  </si>
  <si>
    <t>Restituyen a trabajadores de Imasur y Esoproambiente (http://www.laverdad.com/zulia/63984-restituyen-a-trabajadores-de-imasur-y-esoproambiente.html)
Esoproambiente trabaja con la mitad de la flota de camiones (https://www.quepasa.com.ve/regionales/esoproambiente-trabaja-con-la-mitad-de-la-flota-de-camiones/)</t>
  </si>
  <si>
    <t>https://noticiaalminuto.com/labores-especiales-alcaldia-de-la-ciudad-de-san-francisco-realiza-jornada-especial-de-saneamiento-en-fundabarrio/
https://www.quepasa.com.ve/regionales/alcaldia-de-san-francisco-ejecuta-plan-de-limpieza-integral-en-todas-sus-parroquias/
https://vlexvenezuela.com/vid/empresa-socialista-esoproambiente-sur-548196910
https://www.quepasa.com.ve/municipios/esoproambiente-inicio-la-limpieza-de-60-kilometros-de-canadas/ 
                                      http://www.laverdad.com/zulia/63547-trabajadores-de-imasur-denuncian-despido-masivo.html     
https://twitter.com/MedioSurVe/status/1082745636729032704</t>
  </si>
  <si>
    <t>Empresa Socialista Sanitarios Maracay,  S.A.</t>
  </si>
  <si>
    <t>Productos cerámicos</t>
  </si>
  <si>
    <t>Producir piezas sanitarias</t>
  </si>
  <si>
    <t>Piezas Sanitarias</t>
  </si>
  <si>
    <t>En diciembre de 2010 fue decretada la adquisición forzosa de la empresas privada Sanitarios Maracay Venezolana de Cerámicos S.A., bajo el argumento de la paralización de la empresa por parte de los propietarios. 
Fue adscrita a la Corporación de Industrias Intermedias de Venezuela (Corpivensa), la cual  pertenecía al llamado Ministerio del Poder Popular para Industria y Comercio.
A través del Decreto Presidencial N° 2.357, publicado en la Gaceta Oficial N° 40.931 de fecha 22 de junio de 2016, es creado el Ministerio del Poder Popular de Industrias Básicas, Estratégicas y Socialistas, Corpivensa se adscribe junto con Sanitarios Maracay a este nuevo ministerio.
Por el Decreto extraordinario N° 6.382 del 15 de junio de 2018 se  modifica la denominación del Ministerio del Poder Popular para Industrias Básicas, Estratégicas y Socialistas, por la de Ministerio del Poder Popular de Industrias y Producción Nacional que dirige Tareck El Aissami, se presume que esta empresa debería estar adscrita a dicho Ministerio.</t>
  </si>
  <si>
    <t>Empresa operativa. En el primer trimestre de 2018, la empresa Sanitarios Maracay mantuvo su producción sostenida en medio de la guerra económica que enfrenta Venezuela, al incrementar en 3% su índice productivo en comparación al mismo período de 2017, gracias a la fabricación de 15 mil 991 piezas de baño, superando las 15 mil 516 piezas de los primeros tres meses de 2017, según su presidenta, Katleen Dehoy.</t>
  </si>
  <si>
    <t>Av. Aragua, Galpón S/Nro., Urbanización Zona Industrial San Miguel, Maracay, Aragua</t>
  </si>
  <si>
    <t>Plan Chamba Juvenil
Gran Misión Vivienda</t>
  </si>
  <si>
    <t>Empresa estatizada Saniplástica: trabajadores denuncian años sin producción, sin control obrero y sin pago de prestaciones (https://www.aporrea.org/endogeno/n319686.html)
Trabajadores de la antigua Sanitarios Maracay reclaman que empresa está paralizada (http://www.elaragueno.com.ve/region/articulo/29626/trabajadores-de-la-antigua-sanitarios-maracay-reclaman-que-empresa-esta-paralizada)</t>
  </si>
  <si>
    <t>Microjuris
http://www.presidencia.gob.ve/Site/Web/Principal/paginas/classMostrarEvento3.php?id_evento=10073
http://www.minppibes.gob.ve/web-final/noticias.php?id_noticia_busqueda=637</t>
  </si>
  <si>
    <t>Empresa Socialista Tecnología Venezolana en Aguas, S.A. (TVA)</t>
  </si>
  <si>
    <t xml:space="preserve"> Prestación de servicios destinados a la planificación, desarrollo y ejecución de sistemas de tratamiento de aguas (cruda y servidas), en cualquier modalidad y con aplicación de diversas técnicas, tecnologías y métodos.
</t>
  </si>
  <si>
    <t>Tratamiento de agua</t>
  </si>
  <si>
    <t>El 15 de febrero de 2011 mediante el Decreto N° 8.056 publicado en la Gaceta Oficial Nº 39.616, mse autoriza la creación de una Empresa Mixta Argentino-Venezolana, entre la empresa C.A. Hidrológica Venezolana (HIDROVEN) y la empresa Generadora de Aplicaciones Tecnológicas S.A. (GAT), como Sociedad Anónima, que se denominará Empresa Socialista Tecnología Venezolana en Aguas S.A. (TVA), la cual estará adscrita al Ministerio del Poder Popular para el Ambiente. Teniendo presente el interés de la República Bolivariana de Venezuela fortalecer el desarrollo tecnológico del país en la materia de aprovechamiento y tratamiento del agua, en base a tecnologías de membranas y demás tecnologías asociadas, en el marco del aprovechamiento racional del recurso hídrico, mediante un desarrollo sustentable del mismo y en función del bienestar del pueblo; para lo cual se requiere implementar un nuevo modelo de empresa pública socialista que sirva a la investigación, producción y comercialización en esta materia. La  empresa es  mixta argentino-venezolana. La mencionada Empresa tendrá una duración de cincuenta (50) años, pero podrá ser disuelta en cualquier momento por decisión del Presidente o Presidenta de la República.
El 7 de abril de 2015 se crea el Ministerio del Poder Popular para el Ecosocialismo y Aguas al cual se adscribe Empresa Socialista Tecnología Venezolana en Aguas, S.A. (TVA)
El 15 de junio de 2018 mediante el Decreto N° 3.466 publicado en la Gaceta Nº 6.382 se crea el Ministerio del Poder Popular de Atención de las Aguas  se modifica la denominación del Ministerio del Poder Popular para el Ecosocialismo y Aguas por la de Ministerio del Poder Popular para el Ecosocialismo, y se crea el Ministerio del Poder Popular de Atención de las Aguas y se adscriben al Ministerio del Poder Popular de Atención de las Aguas entre otros entes a la Empresa Socialista Tecnología Venezolana en Aguas, S.A. (TVA)</t>
  </si>
  <si>
    <t>Empresa operativa. Se desconoce su capacidad operativa actual</t>
  </si>
  <si>
    <t>C.A. HIDROLOGICA VENEZOLANA (HIDROVEN) tendrá una participación inicial de 51% y la Empresa GENERADORA DE APLICACIONES TECNOLÓGICAS S.A. (GAT), tendrá una participación de 49%.</t>
  </si>
  <si>
    <t>Generadora de ozono</t>
  </si>
  <si>
    <t>Empresa que implementa un sistema de bioseguridad a base de ozono</t>
  </si>
  <si>
    <t>Aeropuerto  Internacional Simón Bolívar, de Maiquetía</t>
  </si>
  <si>
    <t>http://radiochuspa.blogspot.com/2014/05/fw-varzoca-brinda-seguridad-biosaludable.html</t>
  </si>
  <si>
    <t>Empresa Varguense de Importaciones y Exportaciones, CA (Vareximca)</t>
  </si>
  <si>
    <t>Insumos y suministros</t>
  </si>
  <si>
    <t>Comercializa en el extranjero insumos, bienes de consumo, medicamentos, transporte, repuestos</t>
  </si>
  <si>
    <t>Municipio Vargas Estado Vargas</t>
  </si>
  <si>
    <t>https://diariolavoz.net/2012/12/10/clev-autorizara-la-creacion-de-2-nuevas-empresas/</t>
  </si>
  <si>
    <t>Empresa Venezolana de Exportaciones e Importaciones, C.A. (VEXIMCA)</t>
  </si>
  <si>
    <t xml:space="preserve">Importación y exportación de toda clase de bienes o servicios, por lo que podrá proyectar, construir, dirigir, administrar, manejar y explotar otras empresas, agenciamiento aduanal, almacenaje temporal o in bond </t>
  </si>
  <si>
    <t>Servicios de importación y exportación</t>
  </si>
  <si>
    <t>El 17 de junio de 2008, mediante Decreto N° 6.169, se autoriza la creación de una empresa del Estado, bajo la forma de Compañía Anónima, que se denominará 'Venezolana de Exportaciones e Importaciones, C.A., 'VEXIMCA, C.A.', adscrita a la Comisión Central de Planificación 
El 26 de agosto de 2014, la Corporación Venezolana de Comercio Exterior (Corpovex) asume desde hoy las actividades materiales y técnicas de las empresas del Estado, relacionadas con la importación y adquisición en el mercado internacional de bienes y servicios para el sector público nacional; de acuerdo a la Gaceta Oficial Nº 4.482. El decreto Nª 1.193 ordena que Corpovex asuma las empresas: Bariven (empresa filial de Pdvsa), Agropatria, Corporación de Abastecimiento de Suminstros Agrícolas (La Casa), Red de Abastos Bicentenarios, CVG Internacional, Suministros Venezolanos Industriales (Suvinca) y Venezolana de Exportaciones e Importación (Veximca).</t>
  </si>
  <si>
    <t>Av. Urdaneta, Esq. Puente Llaguno, Bolero, Sede de la Vicepresidencia, Urb. La Candelaria, Caracas, Distrito Capital</t>
  </si>
  <si>
    <t>1 Presidente y 4 directores con sus respectivos suplentes entre quienes se escogerá un Vicepresidente</t>
  </si>
  <si>
    <r>
      <rPr>
        <b/>
        <sz val="12"/>
        <color theme="1"/>
        <rFont val="Calibri"/>
      </rPr>
      <t>Presidente</t>
    </r>
    <r>
      <rPr>
        <sz val="12"/>
        <color theme="1"/>
        <rFont val="Calibri"/>
      </rPr>
      <t xml:space="preserve"> según Decreto Nº 3.096 de fecha 5/10/2017 en la Gaceta Oficial Nº 41.251 de la misma fecha: Cnel.  Carlos Javier Rodríguez Marcano</t>
    </r>
  </si>
  <si>
    <t>Registro Mercantil Quinto de la Circunscripción Judicial del Distrito Capital y Estado Miranda el 15 de julio de 2008, bajo el Nº 89, Tomo 1855</t>
  </si>
  <si>
    <t xml:space="preserve">Vicepresidencia Sectorial de Economía
Corporacion Venezolana de Comercio exterior (CORPOVEX)                               </t>
  </si>
  <si>
    <t>VEXIMCA, otra empresa militar para la represión y la corrupción (http://lasarmasdecoronel.blogspot.com/2017/06/veximca-otra-empresa-militar-para-la.html)
Veximca es ´pa´ los panas (https://armando.info/Reportajes/Details/5689)</t>
  </si>
  <si>
    <r>
      <rPr>
        <sz val="12"/>
        <color theme="1"/>
        <rFont val="Calibri"/>
      </rPr>
      <t xml:space="preserve">Microjuris
http://www.corpovex.gob.ve/quienes-somos-2/
El estado como botín,
Cronicas del despojo del patrimonio público y privado en Venezuela, Fernando Fernández
La Fuerza Armada venezolana tiene luz propia en la corrupción (https://transparencia.org.ve/wp-content/uploads/2018/06/La-Fuerza-Armada-Venezolana-tiene-luz-propia-en-la-corrupci%C3%B3n.pdf)
https://transparencia.org.ve/wp-content/uploads/2020/10/Los-militares-y-su-rol-en-las-Empresas-Propiedad-del-Estado.pdf
</t>
    </r>
    <r>
      <rPr>
        <sz val="12"/>
        <color rgb="FF000000"/>
        <rFont val="Calibri"/>
      </rPr>
      <t>https://transparencia.org.ve/wp-content/uploads/2020/07/III-PODER-MILITAR-CRIMEN-Y-CORRUPCIOON.pdf</t>
    </r>
  </si>
  <si>
    <t>Empresa Vialidad de Cojedes, S.A (VIALCO S.A)</t>
  </si>
  <si>
    <t>Mantener en buen estado las carreteras, autopistas, puentes, peajes y todo lo referente al tramo de la vialidad del estado cojedes.</t>
  </si>
  <si>
    <t xml:space="preserve">Mantenimiento vial </t>
  </si>
  <si>
    <t xml:space="preserve">Avenida Ricaurte, edificio Vialco. </t>
  </si>
  <si>
    <t>MP imputó a ex presidente de Vialco en Cojedes por corrupción (https://www.youtube.com/watch?v=8dogVqFVfhA)
Las irregularidades fueron denunciadas en el año 2009|Ministerio Público logró condena para expresidente de Vialco en Cojedes por hechos de corrupción (http://www.correodelorinoco.gob.ve/ministerio-publico-logro-condena-para-expresidente-vialco-cojedes-por-hechos-corrupcion/)</t>
  </si>
  <si>
    <t>http://vialidaddecojedes.blogspot.com/2004/10/vialidad-de-cojedes-vialco-sa.html
http://www.contraloriadecojedes.gob.ve/index.php?sub=RI&amp;comp=LO</t>
  </si>
  <si>
    <t>Empresas de Equipos y Maquinarias Pesadas (EQUIMPEVAR)</t>
  </si>
  <si>
    <t>Maquinaria</t>
  </si>
  <si>
    <t>Empresas de equipos y maquinarias pesadas</t>
  </si>
  <si>
    <t>Avenida Soublette, La Guaira 1160, Vargas</t>
  </si>
  <si>
    <t>http://www.avn.info.ve/contenido/pueblo-vargas-respald%C3%B3-masivamente-memoria-y-cuenta-gobernador-vargas</t>
  </si>
  <si>
    <t>Enarsa PDV, S.A.</t>
  </si>
  <si>
    <t>Desarrollar  actividades en todas las fases de la cadena de valor del negocio de los hidrocarburos: desde la exploración hasta la explotación, refinación, industrialización, transporte y comercialización de crudo y sus derivados</t>
  </si>
  <si>
    <t>Actividades en todas las fases de la cadena de valor del negocio de los hidrocarburos</t>
  </si>
  <si>
    <t xml:space="preserve">ENARSA y Petróleos de Venezuela S.A. (PDVSA) protagonizaron una sociedad pionera en la región y crearon en 2006 una empresa mixta, cuyo objetivo es el desarrollo de actividades en todas las fases de la cadena de valor del negocio de los hidrocarburos: desde la exploración hasta la explotación, refinación, industrialización, transporte y comercialización de crudo y sus derivados. </t>
  </si>
  <si>
    <t>ENARSA - PDV S.A. - 25/11/2016. ENARSA PDV S.A.
Hace saber que por Acta de Asamblea Extraordinaria de Accionistas de fecha 13 de Octubre de 2016 se designó a los Sres. William Antonio Ravelo Calderón y Alexis Guillermo Zuliani como liquidadores de la Sociedad.
Los Sres. Ravelo y Zuliani aceptaron el cargo para el que fueron propuestos y constituyeron domicilio especial en Av. del Libertador 602 Piso 20º, CABA. Autorizado según instrumento privado Acta Asamblea de fecha 13/10/2016 Guido Ivan Buonomo - T°: 93 F°: 684 C.P.A.C.F.
e. 25/11/2016 N° 89818/16 v. 25/11/2016. Edicto publicado en la página 14 del Boletin Oficial de la República Argentina del Viernes 25 de Noviembre de 2016
ENARSA - PDV S.A. - 10/07/2017 ENARSA PDV S.A.
Hace saber que por Acta de Asamblea Extraordinaria de Accionistas de fecha 24 de Mayo de 2017 se resolvió aprobar el Balance Final de Liquidación de la Sociedad y consecuentemente liquidar la misma, así como proceder a la cancelación de su inscripción social. Asimismo se designó al Sr. William Antonio Ravelo Calderón, DNI 94.997.770, con domicilio en Av. Del Libertador 602 Piso 20, C.A.B.A., a fin de que sea el depositario de los Libros y documentos de la Sociedad. Autorizado según instrumento privado Asamblea Extraordinaria de fecha 24/05/2017 Guido Ivan Buonomo - T°: 93 F°: 684 C.P.A.C.F.
e. 10/07/2017 N° 48176/17 v. 10/07/2017. Edicto publicado en la página 32 del Boletin Oficial de la República Argentina del Lunes 10 de Julio de 2017.</t>
  </si>
  <si>
    <t>60% PDVSA Argentina y 40% Enarsa. A través de un acuerdo celebrado entre las partes, PDV Argentina S.A. ha comprometido la venta del 11% de su capital en esta sociedad, lo que llevará la participación de ENARSA al 51%.</t>
  </si>
  <si>
    <t xml:space="preserve">
El balance final de la liquidación se efectuó el 24/5/2017 (http://www.enernews.com/nota/309591/ln-los-negocios-secretos-kirchner-chavez-enarsa-pdvsa)    
RUNRUNESRUNRUNES DE BOCARANDA
El fracaso del negocio de PDVSA con Enarsa en Argentina venía sucio y corrupto desde que Chávez le puso nafta a un carro el 2005 (https://runrun.es/runrunes-de-bocaranda/6851/el-fracaso-del-negocio-de-pdvsa-con-enarsa-en-argentina-venia-sucio-y-corrupto-desde-que-chavez-le-puso-nafta-a-un-carro-el-2005/)                              
Diego Uzcátegui Matheus, quien presidía la empresa Enarsa viajaba en un vuelo charter contratado por el Estado argentino junto a Antonini Wilson, cuando fue descubierto con una valija de dinero (http://www.caraotadigital.net/carrusel/del-maletin-de-antonini-wilson-al-tuerto-andrade-casos-de-corrupcion-venezolanos-que-cruzaron-fronteras/)
2011: La sociedad estatal argentino-venezolana ENARSA-PDV cerró el último fin de semana las dos únicas estaciones de servicio que tenia en la Argentina. (https://www.ambito.com/enarsa-se-quedo-estaciones-servicio-pero-pdvsa-no-se-va-del-pais-n3652979)
ENARSA fue la mayor caja de corrupción del gobierno que se fue (http://www.caraycecaonline.com.ar/2015/12/20/enarsa-fue-la-mayor-caja-de-corrupcion-del-gobierno-que-se-fue/)
Los escándalos de PDVSA siguen los pasos de Odebrecht y se extienden por toda América (https://alnavio.es/noticia/12058/economia/los-escandalos-de-pdvsa-siguen-los-pasos-de-odebrecht-y-se-extienden-por-toda-america.html)
CORRUPCIÓN-VENEZUELA: Dólares viajeros rondan petrolera (http://www.ipsnoticias.net/2007/08/corrupcion-venezuela-dolares-viajeros-rondan-petrolera/)</t>
  </si>
  <si>
    <r>
      <rPr>
        <sz val="12"/>
        <color theme="1"/>
        <rFont val="Calibri"/>
      </rPr>
      <t xml:space="preserve">https://www.linkedin.com/company/enarsa-pdv-s-a-/?originalSubdomain=kr
https://www.dateas.com/es/bora/2016/11/25/enarsa-pdv-sa-1023370    
 https://www.dateas.com/es/bora/2017/07/10/enarsa-pdv-sa-1075022         
</t>
    </r>
    <r>
      <rPr>
        <sz val="12"/>
        <color rgb="FF000000"/>
        <rFont val="Calibri"/>
      </rPr>
      <t>https://chavismoinc.com/backend/agentes/404?listado=1&amp;lang=&amp;sort=evidencia&amp;direction=asc</t>
    </r>
  </si>
  <si>
    <t xml:space="preserve">Enbridge Inc. </t>
  </si>
  <si>
    <t>Transporte y distribución de crudo y gas natural a través de oleoductos y gasoducto</t>
  </si>
  <si>
    <t>Transporte y distribución de crudo y gas natural</t>
  </si>
  <si>
    <t>Enbridge Inc. es una compañía canadiense con sede en Calgary, Alberta, cuya principal actividad es el transporte y distribución de crudo y gas natural a través de oleoductos y gasoductos. La compañía tiene unos 5.400 empleados repartidos por Canadá, los Estados Unidos y Sudamérica. Se fundó como "Interprovincial Pipe Line" (IPL) en 1949 poco después del hallazgo del mayor yacimiento petrolífero canadiense en Leduc, Alberta. El primer oleoducto fue construido para transportar crudo del oeste de Canadá a las refinerías que se encuentran en la parte oriental del país. En 1989 IPL pasó a llamarse Enbridge, que fusiona los nombres de "Energy" (energía) y "Bridge" (puente).
Enbridge posee, sumando sus instalaciones de Canadá y Estados Unidos, la mayor red de oleoductos del mundo. Es propietaria de "Enbridges Pipelines Inc." y de una gran cantidad de subsidiarias en Canadá y Estados Unidos. La red abarca unos 13.500 kilómetros (8.500 millas) de oleoducto que entregan más de dos millones de barriles (300.000 m³) al día de petróleo en crudo y otros derivados. Enbridge es, asimismo, principal gestor del "Enbridge Income Fund".
Es propietaria del 25% de las acciones de la Compañía Logística de Hidrocarburos (CLH), empresa española de transporte de derivados del petróleo que cuenta con la mayor red de oleoductos de Europa Occidental, y un 40% de sus acciones con la empresa venezolana PDVSA. Actualmente cotiza en las bolsas de Toronto (TSX) y Nueva York (NYSE).</t>
  </si>
  <si>
    <t xml:space="preserve">La compañía tiene unos 5.400 empleados repartidos por Canadá, los Estados Unidos y Sudamérica. </t>
  </si>
  <si>
    <t>35% Canadá
25% Compañía Logística de Hidrocarburos (CLH), empresa española
 40%  PDVSA</t>
  </si>
  <si>
    <t xml:space="preserve">https://es.wikipedia.org/wiki/Enbridge
https://www.enbridge.com/about-us/our-history
</t>
  </si>
  <si>
    <t>Realizar actividades de generación de energía eléctrica, interconexión, comercialización y transmisión asociada a la generación de energía eléctrica.</t>
  </si>
  <si>
    <t>Es una empresa de economía mixta, formada entre la Empresa Nacional de Electricidad (ENDE) del Estado Plurinacional de Bolivia y Petróleos de Venezuela Bolivia S.A (PDVSA Bolivia S.A), filial de PDVSA de la República Bolivariana de Venezuela.
ENDE ANDINA S.A.M., fue creada por el Decreto Supremo N° 29224, del  09 de agosto de 2007, el cual autoriza la conformación de una sociedad de economía mixta conformada por la Empresa Nacional de Electricidad (ENDE), del Estado Plurinacional de Bolivia y la Empresa PDVSA BOLIVIA S.A., filial de PDVSA de la República Bolivariana de Venezuela, con una relación accionaría porcentual de 60/40, respectivamente, siendo el objeto realizar actividades de generación, interconexión, comercialización, transmisión asociada a la generación, importación y exportación de electricidad de acuerdo a Ley.
En diciembre de 2007, se suscribió el Acta de Fundación de la Empresa para posteriormente, realizar la inscripción en los registros de escrituras públicas, en la ciudad de Cochabamba - Bolivia. El mes de octubre de 2011, a través de una Resolución Ministerial, refrendada en la Junta de Accionistas se tomó la decisión de ejecutar el Proyecto "Planta Termoeléctrica del Sur", a ser construida entre los Municipios de Yacuiba y Villa Montes, con aportes del socio de la serie "A", ENDE. En 2012 se dio inicio a la construcción de obras civiles y posterior montaje de cuatro turbinas. La Planta fue oficialmente inaugurada en septiembre de 2014. En el año 2008, se inaugura la primera Planta de Generación Termoeléctrica de la Empresa, la "Planta Entre Ríos",  fue construida para cubrir el incremento en la demanda de energía eléctrica en el país que comenzó el año 2008. En el año 2017 se inauguró la Planta Termoeléctrica Warnes,</t>
  </si>
  <si>
    <t>ENDE ANDINA S.A.M. cuenta con tres plantas termoeléctricas en operación ubicadas en tres departamentos estratégicos de Bolivia: Cochabamba (Entre Ríos), Tarija (Yaguacua) y Santa Cruz (Warnes)..
En el documento "Reestructuración integral de PDVSA y simplificación de su estructura" de marzo de 2020 aparece como empresa mixta de PDVSA Bolivia, S.A.</t>
  </si>
  <si>
    <t>Cede central: Av. Ecológica - Pasaje Villa Gardenias No 40, Tiquipaya - Cochabamba.
Correo Electrónico:: correo@endeandina.bo
Teléfonos: + [591 4] 4664001
FAX: + [591 4] 4664063</t>
  </si>
  <si>
    <t>Decreto Supremo N° 29224</t>
  </si>
  <si>
    <t xml:space="preserve">S.A.M. </t>
  </si>
  <si>
    <t>Empresa Nacional de Electricidad (ENDE), 60%  y   PDVSA BOLIVIA S.A., filial de PDVSA  (40%)</t>
  </si>
  <si>
    <t>Ministerio del Poder Popular de Petróleo 
PDVSA
PDVSA América</t>
  </si>
  <si>
    <t xml:space="preserve">
Gamal defiende su cargo en ENDE pese a caso en Semapa (https://www.lostiempos.com/actualidad/cochabamba/20200205/gamal-defiende-su-cargo-ende-pese-caso-semapa)</t>
  </si>
  <si>
    <t>https://www.endeandina.bo/home
https://www.sumarium.es/2020/04/28/reforma-petrolera-de-el-aissami-eliminara-12-filiales-no-medulares-para-pdvsa-y-crearan-filial-en-rusia/</t>
  </si>
  <si>
    <t>EPS Agrotrujillo, S.A</t>
  </si>
  <si>
    <t>Insumos agrícolas</t>
  </si>
  <si>
    <t xml:space="preserve">Empresa encargada de la venta de distribución de semillas y productos para la siembra </t>
  </si>
  <si>
    <t>Av. José Felipe Márquez Cañizales, diagonal al Edificio de Fundasalud. Sector la Morita del Municipio Trujillo</t>
  </si>
  <si>
    <t xml:space="preserve">Registro Mercantil Primero, bajo el Nº 5, tomo 25 </t>
  </si>
  <si>
    <t>Olla podrida en Agro Trujillo (http://trujillodigital247.blogspot.com/2017/05/olla-podrida-de-agro-trujillo.html))</t>
  </si>
  <si>
    <t>https://www.eps-agrotrujillosa.com.ve/?location=6.2&amp;seccion=3</t>
  </si>
  <si>
    <t>EPS para la Producción de Origen Vegetal y Animal del Estado Sucre, C.A.</t>
  </si>
  <si>
    <t>Empresa destinada a obtener diferentes producciones animales y vegetales</t>
  </si>
  <si>
    <t>Calle La Paz C/C Calle Sucre, Edificio Chiklana, Planta Baja, Cumaná</t>
  </si>
  <si>
    <t>EPS Sistema Socialista de Transporte José Antonio Anzoátegui, S.A. (TRANZOATEGUI)</t>
  </si>
  <si>
    <t>Prestar servicio público de pasajeros en el estado Anzoátegui</t>
  </si>
  <si>
    <t>Empresa creada por el ex-gobernador Aristóbolo Istúriz y adscrita a la gobernación del estado Anzoátegui. El presidente Nicolás Maduro luego decide su adscripción al poder nacional mediante el Decreto N° 3.364, se adscribe al Ministerio del Poder Popular para el Transporte, la Empresa de Propiedad Social «EPS Sistema Socialista de Transporte José Antonio Anzoátegui», S.A. (TRANZOÁTEGUI) el 10 de abril de 2018, publicado en la Gaceta Oficial No. 41.374, este cambio de adscripción se hace dado que el nuevo gobernsador del estado Anzoátegui pertenece  a la oposición venezolana.</t>
  </si>
  <si>
    <t>Empresa operativa. 52 rutas activas en los 21 municipios del estado Anzoátegui</t>
  </si>
  <si>
    <t>5838+9JR, Tranzoategui, Barcelona, Anzoátegui</t>
  </si>
  <si>
    <t>El capital fie la sociedad es la cantidad de Un millón de Bolívarés (Bs.1.000.000,00), divididos en Mil (1.000) acciones cuyo valor nominal es de uri Mil Bolívares (Bs. 1.000,00) cada una.</t>
  </si>
  <si>
    <r>
      <rPr>
        <b/>
        <sz val="12"/>
        <color theme="1"/>
        <rFont val="Calibri"/>
      </rPr>
      <t>Presidente</t>
    </r>
    <r>
      <rPr>
        <sz val="12"/>
        <color theme="1"/>
        <rFont val="Calibri"/>
      </rPr>
      <t>: Dilio Marcano</t>
    </r>
  </si>
  <si>
    <t xml:space="preserve">Dilio Marcano, director del Órgano Superior de Transporte regional en el Estado Anzoátegui </t>
  </si>
  <si>
    <t>Las EPS en Anzoátegui y en Venezuela. ¿Una Estafa? (https://www.aporrea.org/ideologia/a227635.html)</t>
  </si>
  <si>
    <t>Microjuris
http://www.correodelorinoco.gob.ve/tranzoategui-beneficiara-a-mas-270-000-habitantes/</t>
  </si>
  <si>
    <t>Equipos Petroleros, C.A, (EQUIPETROL)</t>
  </si>
  <si>
    <t xml:space="preserve">Fabricación de bombas de cavidad progresiva (BCP) </t>
  </si>
  <si>
    <t>EQUIPETROL es una empresa metalmecánica especializada en equipos petroleros con una amplia experiencia en la elaboración de válvulas de distintas dimensiones dirigida a las necesidades de la industria petrolera, unos de sus hitos más importantes en los últimos 10 años ha sido la elaboración en conjunto con INDORCA del cabezal rotatorio de pozo “Roraima”, equipo indispensable para la extracción de petróleo en la Faja Petrolífera del Orinoco y que logró mejorar el rendimiento, la durabilidad y el costo frente a los cabezales importados.
Actualmente, la empresa cuenta con 19 trabajadores y trabajadoras que están explorando nuevos mecanismos para favorecer los procesos de elaboración de válvulas, y administrativamente continúan gestionando la empresa de manera democrática y directa. Su principal desafío sigue siendo la participación en el mercado de válvulas para las empresas petroleras, con PDVSA que es su mercado natural aún no logran establecer vinculaciones comerciales fuertes porque persisten trabas burocráticas que hacen casi imposible el mercadeo de sus productos
Fue la primera empresa en Venezuela que recibió una Providencia Administrativa por cierre injustificado y fraudulento por parte del Ministerio del Poder Popular para el Proceso Social del Trabajo el 2 de noviembre del 2012. También se convertiría el 11 de diciembre del mismo año, en la primera empresa bajo control obrero del país tras la histórica resolución N° 8.119. 
Las empresas Calderys, Indorca y Equipetrol pasaron de ser empresas multinacionales a convertirse en empresas del tipo artesanal, según fue documentado y publicado por medios favorables al gobierno (Resistencia obrera frente al bloqueo imperialista: tres empresas recuperadas. Consultado en enero de 2020 en https://www.aporrea.org/endogeno/n378679.html)</t>
  </si>
  <si>
    <t>Empresa parcialmente operativa,  se desconoce su capacidad actual de propducción</t>
  </si>
  <si>
    <t>Av. Norte-Sur 7, Zona Industrial, Matanza, Puerto Ordaz</t>
  </si>
  <si>
    <t>25/4/1986</t>
  </si>
  <si>
    <t xml:space="preserve"> Resolución N° 8.119</t>
  </si>
  <si>
    <t>Ministerio del Poder Popular para el Proceso Social del Trabajo</t>
  </si>
  <si>
    <t>Registro Mercantil Primero de la Circunscripción Judicial del Estado Bolívar, con sede en Puerto Ordaz, en fecha 25 de abril de 1986, bajo el Nro. 17. folios vto. 159 al 168, Tomo 26-A-Pro</t>
  </si>
  <si>
    <t>https://www.alai.info/venezuela-control-obrero-en-defensa-de-la-nacion-y-el-pueblo-trabajador/
Resistencia obrera frente al bloqueo imperialista: tres empresas recuperadas. Consultado en enero de 2020 en
https://www.aporrea.org/endogeno/n378679.html</t>
  </si>
  <si>
    <t>Esur G.H.S. Ltda</t>
  </si>
  <si>
    <t>Vender combustibles</t>
  </si>
  <si>
    <t>Venta por mayor de combustibles sólidos, líquidos, gaseosos y productos conexos</t>
  </si>
  <si>
    <t>Empresa comercializadora de combustibles y lubricantes</t>
  </si>
  <si>
    <t>En el documento "Reestructuración integral de PDVSA y simplificación de su estructura" de marzo de 2020 aparece como empresa mixta de PDVSA Bolivia, S.A.</t>
  </si>
  <si>
    <t>21 Calacoto N° 8475 Zona: Calacoto
Ciudad : La Paz
Teléfono : 2796935
Email : esurcalacoto21@hotmail.com</t>
  </si>
  <si>
    <t>https://www.directorio.com.bo/48502-esur-ghs-ltda
https://www.sumarium.es/2020/04/28/reforma-petrolera-de-el-aissami-eliminara-12-filiales-no-medulares-para-pdvsa-y-crearan-filial-en-rusia/</t>
  </si>
  <si>
    <t>Evrofinance Mosnarbank</t>
  </si>
  <si>
    <t>Contribución a la expansión del comercio y aumento del volumen de inversiones entre Rusia y Venezuela y también la estimulación de realización de los proyectos comunes en el territorio de estos países.</t>
  </si>
  <si>
    <t>Convenio entre el Gobierno de la República Bolivariana de Venezuela y el Gobierno de la Federación de Rusia sobre establecimiento del banco ruso-venezolano, Banco Comercial Evrofinans Mosnarbank, S.A. en Gaceta 39.239 del 2009. El Banco, abonará los ingresos de exportación en las cuentas de clientes, realizará pagos del comercio exterior y manejará las cuentas de los clientes en diversas divisas. Fundadores Rusos: Banco VTG, sus sociedades filiales y subsidiarias y el Gasprombank. Fundadores Venezuela: PDVSA y el Banco dd Tesoro.
La Gaceta Oficial N° 39.239 del 23/07/2009, dio cuenta de la resolución firmada entre ambas naciones en la cual se suscribe el establecimiento del Banco Ruso-Venezolano. 
En gaceta 39.446 de 15/06/2010 se modifica la resolución para cambiar el representante accionario por Venezuela, quedando en manos del Fondo de Desarrollo Nacional, FONDEN.
Sudeban por su parte, en gaceta 39.719 de fecha 22/07/2011 autoriza a la sociedad mercantil “Banco Comercial Evrofinans Mosnarbank, S.A.” para establecer un representante en Venezuela, específicamente en Caracas. Emilio Junior Farías López queda entonces investido como representante del Banco ruso-Venezolano.
Sudeban por su parte, en 2011 autoriza en gaceta 39.768 a la sociedad mercantil “Banco Comercial Evrofinans Mosnarbank, S.A.” para establecer un representante en Venezuela, específicamente en Caracas. Emilio Junior Farías López queda entonces investido como representante del Banco ruso-Venezolano</t>
  </si>
  <si>
    <r>
      <rPr>
        <b/>
        <sz val="12"/>
        <color theme="1"/>
        <rFont val="Calibri"/>
      </rPr>
      <t>Dirección de la Sede Central</t>
    </r>
    <r>
      <rPr>
        <sz val="12"/>
        <color theme="1"/>
        <rFont val="Calibri"/>
      </rPr>
      <t xml:space="preserve">: 29 Novy Arbat, Moscú, Rusia 121099
</t>
    </r>
    <r>
      <rPr>
        <b/>
        <sz val="12"/>
        <color theme="1"/>
        <rFont val="Calibri"/>
      </rPr>
      <t>Representación del Banco en Venezuela:</t>
    </r>
    <r>
      <rPr>
        <sz val="12"/>
        <color theme="1"/>
        <rFont val="Calibri"/>
      </rPr>
      <t xml:space="preserve"> Torre La Castellana, Oficina 9-A, Piso 9, Av. Eugenio Mendoza, Urbanización La Castellana, Municipio Chacao, Caracas 1060, Venezuela.
+58-212-955-38-42;  RepresentacionCaracas@evrofinance.ru</t>
    </r>
  </si>
  <si>
    <r>
      <rPr>
        <b/>
        <sz val="12"/>
        <color theme="1"/>
        <rFont val="Calibri"/>
      </rPr>
      <t xml:space="preserve"> Junta supervisora</t>
    </r>
    <r>
      <rPr>
        <sz val="12"/>
        <color theme="1"/>
        <rFont val="Calibri"/>
      </rPr>
      <t xml:space="preserve">: Arlen Siu Piñate Pérez y Christiam Hernández.
</t>
    </r>
    <r>
      <rPr>
        <b/>
        <sz val="12"/>
        <color theme="1"/>
        <rFont val="Calibri"/>
      </rPr>
      <t xml:space="preserve">Representante Legal </t>
    </r>
    <r>
      <rPr>
        <sz val="12"/>
        <color theme="1"/>
        <rFont val="Calibri"/>
      </rPr>
      <t>según la Sudeban: Emilis Gómez González</t>
    </r>
  </si>
  <si>
    <t>Arlen Siu Piñate Pérez fue designada como nueva presidenta del Fondo de Protección Social de los Depósitos Bancarios (Fogade), según la Gaceta Oficial N° 41.511, de fecha 26 de octubre de 2018, contiene el decreto presidencial N° 3.646. Es egresada de la Universidad Central de Venezuela con especialización en Farmacia. En 2006 cursó el programa de Administración de Propiedad Intelectual de la Universidad Bolivariana de Venezuela. Ejerció como asesora del Fondo de Desarrollo Nacional (Fonden) y directora suplente ante la Junta Directiva del Bancoex y directora principal al Directorio ejecutivo del Banco de Desarrollo Económico y Social de Venezuela (Bandes).
Christiam Hernández, designado viceministro del sistema bancario nacional, según un boletín oficial del 23 de octubre del 2018. Se graduó de Universidad Alexander Humboldt en Caracas con una licenciatura en comercio internacional y obtuvo una maestría en el mismo tema, según el sitio web de Evrofinance. También trabajó en el Banco de Desarrollo Económico y Social de Venezuela, conocido como Bandes, y ocupó diversos cargos en el Ministerio de Finanzas.</t>
  </si>
  <si>
    <t>49%Fondo de Desarrollo Nacional (FONDEN)
51% Vneshtorgbank (VTB Bank) (Banco ruso) y Gazprombank</t>
  </si>
  <si>
    <t xml:space="preserve"> Inscrita el 29 de junio de 1993, en Rusia, con el número de registro 2402</t>
  </si>
  <si>
    <t>EEUU sanciona al banco ruso Evrofinance Mosnarbank por intentar burlar las medidas sobre Venezuela (https://www.notimerica.com/economia/noticia-eeuu-sanciona-banco-ruso-evrofinance-mosnarbank-intentar-burlar-medidas-venezuela-20190311181445.html)
EE.UU. sanciona a banco ruso por ayudar a Venezuela a "sortear" sanciones (https://www.finanzas.com/coyuntura/ee-uu-sanciona-a-banco-ruso-por-ayudar-a-venezuela-a-sortear-sanciones_14006892_102.html)
EEUU castiga a banco ruso-venezolano Evrofinance por ayudar a Maduro evitar las sanciones (https://www.elnuevoherald.com/noticias/mundo/america-latina/venezuela-es/article227402884.html)
Lo que debe saber sobre Evrofinance, el banco ruso venezolano sancionado por EEUU (https://www.bancaynegocios.com/lo-que-debe-saber-sobre-evrofinance-el-banco-ruso-venezolano-sancionado-por-eeuu/)
Evrofinance Mosnarbank, el salvavidas de Maduro ante las sanciones de EEUU (https://elestimulo.com/elinteres/evrofinance-mosnarbank-el-salvavidas-de-maduro-ante-las-sanciones-de-eeuu/)</t>
  </si>
  <si>
    <t xml:space="preserve">Microjuris
https://steemit.com/blog/@fvegas15/evrofinance-mosnarbank-banco-binacional-ruso-venezolano
https://evrofinance.ru/esp/our-company/page107/page115/
https://www.bancaynegocios.com/miembro-de-evrofinance-mosnarbank-preside-ahora-fogade/
http://www.correodelorinoco.gob.ve/banco-ruso-venezolano-nace-este-viernes-moscu/
</t>
  </si>
  <si>
    <t>Empresa de fabricación de bloques, bloques de concreto</t>
  </si>
  <si>
    <t>Fábrica de Bloques, Tejas y Ladrillo Pedro Zaraza - Empresa Socialista Pedro Zaraza, S.A.</t>
  </si>
  <si>
    <t>Producir bloques, tejas y ladrillos requeridos en la Faja del Orinoco y por la Gran Misión Vivienda</t>
  </si>
  <si>
    <t> Bloques, tejas y ladrillos</t>
  </si>
  <si>
    <t>Empresa creada en el año 2014 en alianaza con Leirimetal de Portugal. En un principio estuvo adscrita a PDVSA a través de PDVSA Industrial, luego se adscribió al Ministerio del Poder Popular para Hábitat y Vivienda, mediante el Decreto No. 2.550 publicado en la Gaceta Oficial No. 41.030 del 14 de noviembre de 2016</t>
  </si>
  <si>
    <t>Carretera Nacional Pariguán, Santa María de Ipire, Municipio Zaraza, Estado Guárico</t>
  </si>
  <si>
    <t>Pedro Zaraza</t>
  </si>
  <si>
    <t>170 </t>
  </si>
  <si>
    <r>
      <rPr>
        <b/>
        <sz val="12"/>
        <color theme="1"/>
        <rFont val="Calibri"/>
      </rPr>
      <t xml:space="preserve">Presidente </t>
    </r>
    <r>
      <rPr>
        <sz val="12"/>
        <color theme="1"/>
        <rFont val="Calibri"/>
      </rPr>
      <t xml:space="preserve">según Resolución N° 010 de fecha 05/5/2021 en la Gaceta Oficial Nº 42.063 de la misma fecha: Víctor Manuel Orozco Bracho
</t>
    </r>
    <r>
      <rPr>
        <b/>
        <sz val="12"/>
        <color theme="1"/>
        <rFont val="Calibri"/>
      </rPr>
      <t xml:space="preserve">Junta directiva </t>
    </r>
    <r>
      <rPr>
        <sz val="12"/>
        <color theme="1"/>
        <rFont val="Calibri"/>
      </rPr>
      <t xml:space="preserve">según Gaceta Oficial N° 42.299 de fecha 18/01/2022
</t>
    </r>
    <r>
      <rPr>
        <b/>
        <sz val="12"/>
        <color theme="1"/>
        <rFont val="Calibri"/>
      </rPr>
      <t>Miembros Principales:</t>
    </r>
    <r>
      <rPr>
        <sz val="12"/>
        <color theme="1"/>
        <rFont val="Calibri"/>
      </rPr>
      <t xml:space="preserve"> Nelson Alexander Rodríguez González, Hugo Junior Surita Salas, Osmel Jeremías Mejías Betancourt, Luis Rafael Rosales Cuberos. 
</t>
    </r>
    <r>
      <rPr>
        <b/>
        <sz val="12"/>
        <color theme="1"/>
        <rFont val="Calibri"/>
      </rPr>
      <t>Miembros Suplentes</t>
    </r>
    <r>
      <rPr>
        <sz val="12"/>
        <color theme="1"/>
        <rFont val="Calibri"/>
      </rPr>
      <t xml:space="preserve">: Efraín José Sánchez Román, Antonio Rafael Tabares, Randolph Armando Semidey Mendoza, Robín Ernesto Guevara Díaz.
</t>
    </r>
  </si>
  <si>
    <t>PDVSA Industrial (90%) y la empresa LEIRIMETAL (10%) de Portugal</t>
  </si>
  <si>
    <r>
      <rPr>
        <sz val="12"/>
        <color theme="1"/>
        <rFont val="Calibri"/>
      </rPr>
      <t xml:space="preserve">http://www.caraotadigital.net/nacionales/por-falta-de-produccion-mueven-empresas-socialistas-al-ministerio-de-vivienda/
https://transparencia.org.ve/wp-content/uploads/2016/12/Boleti%CC%81n-trimestral-Misiones-5-2016.pdf
http://www.correodelorinoco.gob.ve/quince-empresas-descentralizadas-se-adscriben-al-ministerio-habitat-y-vivienda/
La Fuerza Armada venezolana tiene luz propia en la corrupción (https://transparencia.org.ve/wp-content/uploads/2018/06/La-Fuerza-Armada-Venezolana-tiene-luz-propia-en-la-corrupci%C3%B3n.pdf)
https://transparencia.org.ve/wp-content/uploads/2020/10/Los-militares-y-su-rol-en-las-Empresas-Propiedad-del-Estado.pdf
</t>
    </r>
    <r>
      <rPr>
        <sz val="12"/>
        <color rgb="FF000000"/>
        <rFont val="Calibri"/>
      </rPr>
      <t>https://transparencia.org.ve/wp-content/uploads/2020/07/III-PODER-MILITAR-CRIMEN-Y-CORRUPCIOON.pdf</t>
    </r>
  </si>
  <si>
    <t>Producir y comercializar cemento y concreto</t>
  </si>
  <si>
    <t xml:space="preserve">Formaba parte de la C.A Fábrica Nacional de Cemento S.A.C.A. adscrita a la Corporación Socialista del Cemento (CSC), órgano adscrito al Ministerio del Poder Popular para Industria y Producción Nacional, hasta que  el 21 de febrero de 2019 el presidente Nicolás Maduro decide transferirla a la Gobernación de Miranda. </t>
  </si>
  <si>
    <t>Carretera Nacional Charallave-Ocumare, Km. 6, Sector La Cabrera</t>
  </si>
  <si>
    <t>http://www.fnc.com.ve/?page_id=78  
https://www.ghm.com.ve/transfieren-a-la-gobernacion-de-miranda-plantas-procesadoras-y-complejos-industriales/</t>
  </si>
  <si>
    <t>Refrigeración</t>
  </si>
  <si>
    <t>Fabricar equipos de refrigeración</t>
  </si>
  <si>
    <t>Equipos de refrigeración</t>
  </si>
  <si>
    <t>Inició operaciones el 25 de marzo de 2013, con una capacidad producción de 50 cavas de refrigeración de tipo industrial por año.  Estuvo adscrita al Ministerio del Poder Popular para Industrias Básicas, Estratégicas y Socialista a través de CORPIVENSA. En el Decreto extraordinario N° 6.382 del 15 de junio de 2018 se modifica la denominación del Ministerio del Poder Popular para Industrias Básicas, Estratégicas y Socialistas, por la de Ministerio del Poder Popular de Industrias y Producción Nacional, esta empresa aparece adscrita al Ministerio del Poder Popular de Industrias y Producción Nacional .</t>
  </si>
  <si>
    <t>Temblador, estado Monagas</t>
  </si>
  <si>
    <t>Ministerio del Poder Popular de Industrias y  Producción Nacional
Corpivensa</t>
  </si>
  <si>
    <r>
      <rPr>
        <sz val="12"/>
        <color rgb="FF000000"/>
        <rFont val="Calibri"/>
      </rPr>
      <t>https://www.acrlatinoamerica.com/201303265159/noticias/empresas/inauguran-linea-de-produccion-de-equipos-de-refrigeracion.html</t>
    </r>
    <r>
      <rPr>
        <sz val="12"/>
        <color theme="1"/>
        <rFont val="Calibri"/>
      </rPr>
      <t xml:space="preserve">
http://www.correodelorinoco.gob.ve/</t>
    </r>
  </si>
  <si>
    <t>Estuvo adscrita al Ministerio del Poder Popular para Industrias Básicas, Estratégicas y Socialista a través de CORPIVENSA. En el Decreto extraordinario N° 6.382 del 15 de junio de 2018 se modifica la denominación del Ministerio del Poder Popular para Industrias Básicas, Estratégicas y Socialistas, por la de Ministerio del Poder Popular de Industrias y Producción Nacional, esta empresa aparece adscrita al Ministerio del Poder Popular de Industrias y Producción Nacional .</t>
  </si>
  <si>
    <t>Villa de Cura, estado Aragua</t>
  </si>
  <si>
    <r>
      <rPr>
        <sz val="12"/>
        <color theme="1"/>
        <rFont val="Calibri"/>
      </rPr>
      <t xml:space="preserve">https://www.aporrea.org/actualidad/n319603.html
</t>
    </r>
    <r>
      <rPr>
        <sz val="12"/>
        <color rgb="FF000000"/>
        <rFont val="Calibri"/>
      </rPr>
      <t>http://radiomundial.com.ve/article/f%C3%A1bricas-de-corpivensa-apuntar%C3%A1n-la-diversificaci%C3%B3n-de-su-producci%C3%B3n</t>
    </r>
  </si>
  <si>
    <t>Producir estructuras metálicas livianas para la construcción de viviendas de la Gran Misión Vivienda</t>
  </si>
  <si>
    <t>Estructuras metálicas</t>
  </si>
  <si>
    <t>Empresa creada en el año 2012, su planta fue construida por la empresa iraní Tarasazeh Tabriz.  En un principio estuvo adscrita a CORPIVENSA, luego se adscribió al Ministerio del Poder Popular para Hábitat y Vivienda, mediante el Decreto No. 2.550 publicado en la Gaceta Oficial No. 41.030 del 14 de noviembre de 2016.
Estuvo adscrita al Ministerio del Poder Popular para Industrias Básicas, Estratégicas y Socialista.
En el Decreto extraordinario N° 6.382 del 15 de junio de 2018 se modifica la denominación del Ministerio del Poder Popular para Industrias Básicas, Estratégicas y Socialistas, por la de Ministerio del Poder Popular de Industrias y Producción Nacional, esta empresa aparece adscrita al Ministerio del Poder Popular de Industrias y Producción Nacional .</t>
  </si>
  <si>
    <t>Zona Industrial Punta Gorda, Cabimas, Estado Zulia</t>
  </si>
  <si>
    <t>Tarasazeh Tabriz (http://www.poderopedia.org/ve/empresas/Tarasazeh_Tabriz)
Corpivensa incumplió contrato en elaboración de kits para viviendas (https://www.lapatilla.com/site/2015/03/18/corpivensa-incumplio-contrato-en-elaboracion-de-kits-para-viviendas/)
Contraloría detectó irregularidades en negocios entre Venezuela e Irán (http://runrun.es/rr-es-plus/194942/contraloria-detecto-irregularidades-en-negocios-entre-venezuela-e-iran.html)
CORRUPCIÓN: Se diluyen las casas iraníes (http://www.reportero24.com/2013/09/01/corrupcion-se-diluyen-las-casas-iranies/)</t>
  </si>
  <si>
    <t>https://transparencia.org.ve/wp-content/uploads/2016/12/Boleti%CC%81n-trimestral-Misiones-5-2016.pdf</t>
  </si>
  <si>
    <t>Empresa creada en el año 2012, su planta fue construida por la empresa iraní Tarasazeh Tabriz.  En un principio estuvo adscrita a CORPIVENSA, luego se adscribió al Ministerio del Poder Popular para Hábitat y Vivienda, mediante el Decreto No. 2.550 publicado en la Gaceta Oficial No. 41.030 del 14 de noviembre de 2016.
En el Decreto extraordinario N° 6.382 del 15 de junio de 2018 se modifica la denominación del Ministerio del Poder Popular para Industrias Básicas, Estratégicas y Socialistas, por la de Ministerio del Poder Popular de Industrias y Producción Nacional, esta empresa aparece adscrita al Ministerio del Poder Popular de Industrias y Producción Nacional .</t>
  </si>
  <si>
    <t>Carretera Temblador, Municipio Libertador, Estado Monagas</t>
  </si>
  <si>
    <t>https://transparencia.org.ve/wp-content/uploads/2016/12/Boleti%CC%81n-trimestral-Misiones-5-2016.pdf
http://www.correodelorinoco.gob.ve/fabrica-estructuras-metalicas-monagas-produce-15-840-combos-al-ano-para-gmvv/</t>
  </si>
  <si>
    <t>https://transparencia.org.ve/wp-content/uploads/2016/12/Boleti%CC%81n-trimestral-Misiones-5-2016.pdf
http://www.correodelorinoco.gob.ve/inicia-operaciones-nueva-fabrica-estructuras-metalicas-cojedes/</t>
  </si>
  <si>
    <t>Fábrica de Insumos 27 de Febrero, S.A.</t>
  </si>
  <si>
    <t>Producir bloques y materiales para la construcción de viviendas de la Gran Misión Vivienda</t>
  </si>
  <si>
    <t>Bloques y materiales de Construcción</t>
  </si>
  <si>
    <t>Asociación entre Venezuela y Bielorrusia. Su nombre inicial fue Empresa Mixta para la Producción de Insumos para la Construcción (EMPICSA) y fue creada mediante Decreto N° 5.655, el cual se autoriza la creación de una empresa del Estado, bajo la forma de Sociedad Anónima, que se denominará «Empresa Mixta para la Producción de Insumos para la Construcción, S.A.»,  publicado en Gaceta Oficial No. 39.921 el 14 de mayo de 2012.</t>
  </si>
  <si>
    <t>Sector "Hacienda El Marqués", Avenida Intercomunal Guarenas - Guatire, Guatire 1221, Miranda</t>
  </si>
  <si>
    <r>
      <rPr>
        <sz val="12"/>
        <color rgb="FF000000"/>
        <rFont val="Calibri"/>
      </rPr>
      <t xml:space="preserve">Mediante Decreto N° 5.048 de la Presidencia de la República del 26 de noviembre de 2024 y publicado en la Gaceta Oficial No. 43.020 del 3 de diciembre de 2024 , se designa como  </t>
    </r>
    <r>
      <rPr>
        <b/>
        <sz val="12"/>
        <color rgb="FF000000"/>
        <rFont val="Calibri"/>
      </rPr>
      <t>Presidenta</t>
    </r>
    <r>
      <rPr>
        <sz val="12"/>
        <color rgb="FF000000"/>
        <rFont val="Calibri"/>
      </rPr>
      <t xml:space="preserve"> de la empresa Fábrica de Insumos 27 de Febrero, S.A a Bárbara Charlyn Izaguirre Rebolledo,  ente adscrito al Ministerio del Poder Popular para Hábitat y Vivienda, con las competencias inherentes al referido cargo, de conformidad con el ordenamiento jurÌdico vigente
</t>
    </r>
    <r>
      <rPr>
        <b/>
        <sz val="12"/>
        <color rgb="FF000000"/>
        <rFont val="Calibri"/>
      </rPr>
      <t>Vicepresidente s</t>
    </r>
    <r>
      <rPr>
        <sz val="12"/>
        <color rgb="FF000000"/>
        <rFont val="Calibri"/>
      </rPr>
      <t xml:space="preserve">egún Providencia Administratativa Nº002 de fecha 4/02/2022 en Gaceta Oficial Nª 42.301 de fecha 20/01/2022: Javier Ignacio Ibarra
</t>
    </r>
    <r>
      <rPr>
        <b/>
        <sz val="12"/>
        <color rgb="FF000000"/>
        <rFont val="Calibri"/>
      </rPr>
      <t xml:space="preserve">Junta directiva </t>
    </r>
    <r>
      <rPr>
        <sz val="12"/>
        <color rgb="FF000000"/>
        <rFont val="Calibri"/>
      </rPr>
      <t xml:space="preserve">según Gaceta Oficial N° 42.299 de fecha 18/01/2022
Miembros Principales: Viccel Rosalia Montes Bueno, Greccy Mar Machado, Nelson Alexander Rodríguez González, Aldin Alberto Carreño Sánchez 
Miembros Suplentes: Randolph Arando Semidey Mendoza, Luis Alberto García Rivero, Kimberlyn Rosario Marcano Caña, Robín Ernesto Guevara Díaz.
</t>
    </r>
  </si>
  <si>
    <t>Bárbara Charlyn Izaguirre Rebolledo es ingeniero civil egresada de la Universidad Nacional de las Fuerzas Armadas</t>
  </si>
  <si>
    <t>51% Venezuela, 49% Belarusia (J.S.V. Belzarubezhstroy, C.A.)</t>
  </si>
  <si>
    <t xml:space="preserve">Registro Mercantil Quinto de la Circunscripción Judicial del Distrito Capital y Estado Miranda, 01/12/2007, N° 64, tomo 1730-A </t>
  </si>
  <si>
    <t>Trabajadores de Fábrica Insumos 27 de Febrero hicieron “plantón” (https://diariolavoz.net/2017/07/13/trabajadores-fabrica-insumos-27-febrero-hicieron-planton/)
Denuncian despidos injustificados por parte de Fábrica de Insumos 27 de Febrero S.A. (https://diariolavoz.net/2015/12/03/denuncian-despidos-injustificados-por-parte-de-fabrica-de-insumos-27-de-febrero-s-a/)
“Me botaron por no participar en el fraude constituyente, pero mis hijos están orgullosos de mí" (https://www.proiuris.org/?p=6878) 
¡Botado por ser opositor! (https://www.revistasic.gumilla.org/2017/botado-por-ser-opositor/)</t>
  </si>
  <si>
    <r>
      <rPr>
        <sz val="12"/>
        <color theme="1"/>
        <rFont val="Calibri"/>
      </rPr>
      <t xml:space="preserve">Microjuris
https://www.minhvi.gob.ve/fabricadeinsumos27f/
La Fuerza Armada venezolana tiene luz propia en la corrupción (https://transparencia.org.ve/wp-content/uploads/2018/06/La-Fuerza-Armada-Venezolana-tiene-luz-propia-en-la-corrupci%C3%B3n.pdf)
https://transparencia.org.ve/wp-content/uploads/2020/10/Los-militares-y-su-rol-en-las-Empresas-Propiedad-del-Estado.pdf
</t>
    </r>
    <r>
      <rPr>
        <sz val="12"/>
        <color rgb="FF000000"/>
        <rFont val="Calibri"/>
      </rPr>
      <t>https://transparencia.org.ve/wp-content/uploads/2020/07/III-PODER-MILITAR-CRIMEN-Y-CORRUPCIOON.pdf</t>
    </r>
  </si>
  <si>
    <t>Fábrica de Productos para la Higiene y Mantenimiento del Hogar, Industrias e Instituciones, S.A. (Limpihogar)</t>
  </si>
  <si>
    <t>Productos para la higiene y limpieza del hogar</t>
  </si>
  <si>
    <t>Realizar todo género de actividades relacionadas con formulaciones químicas, fabricación, envasado, almacenaje, desarrollo, investigación y comercialización de productos químicos de cualquier tipo, especialmente en el área de higiene y mantenimiento del hogar, industrias e instituciones, tanto para el consumo nacional como para la exportación; y podrá dedicarse a otras actividades de lícito comercio.</t>
  </si>
  <si>
    <t>Productos de aseo personal y limpieza del hogar</t>
  </si>
  <si>
    <t>Se creó mediante el Decreto N° 8.845, por el cual  se autoriza a la Corporación de Industrias Intermedias de Venezuela, S.A. (CORPIVENSA), para que proceda a la constitución de una empresa filial estatal, bajo la forma de Sociedad Anónima, denominada Fábrica de Productos para la Higiene y Mantenimiento del Hogar, Industrias e Instituciones, S.A. (LIMPIHOGAR), la cual estaría bajo su control accionario, y adscrita al Ministerio del Poder Popular de Industrias.
En el Decreto N° 2.357, de junio de 2016,  mediante el cual se crea el Ministerio del Poder Popular de Industrias Básicas, Estratégicas y Socialistas, en su artículo Nº 7 se adscriben a este Ministerio, 85 entes descentralizados asignados al otrora Ministerio del Poder Popular de Industrias, previo a su fusión con el Ministerio del Poder Popular de Comercio, entre los cuales se encuentra  Fábrica de Productos para la Higiene y Mantenimiento del Hogar, Industrias e Instituciones, S.A. (Limpihogar).
En el Decreto extraordinario N° 6.382 del 15 de junio de 2018 se modifica la denominación del Ministerio del Poder Popular para Industrias Básicas, Estratégicas y Socialistas, por la de Ministerio del Poder Popular de Industrias y Producción Nacional, esta empresa aparece adscrita al Ministerio del Poder Popular de Industrias y Producción Nacional .</t>
  </si>
  <si>
    <t>Empresa operativa. En mayo de 2018 la Corporación de Industrias Intermedias de Venezuela (Corpivensa) firmó un convenio con la empresa Procome, con el fin de fortalecer, con equipos técnicos, maquinarias y personal especializado la corporación para culminar el proyecto de la Fábrica de Productos para Higiene y Mantenimiento del Hogar, Industrias e Instituciones (LimpiHogar), creada en 2012 y ubicada en la zona industrial San Vicente II, en Maracay, estado Aragua: “Esta alianza estratégica tiene un objetivo muy claro y preciso: concluir en los próximos meses el proyecto LimpiHogar, para abastecer el mercado nacional con productos de higiene y limpieza del hogar y otros derivados de la industria”, aseveró la directora de Procome, Kristina Antonorsi. Según nota de Armando.info han expandido la comercialización a Aragua, Distrito Capital, Lara, Carabobo y Guárico. 
Ver ALIADOS PRIVADOS en control de empresas estatales (https://transparenciave.org/wp-content/uploads/2021/12/Aliados-privados-en-control-de-empresas-estatales-1.pdf)</t>
  </si>
  <si>
    <t>Zona Industrial San Vicente II, Maracay, Estado Aragua</t>
  </si>
  <si>
    <t>Esta familia cría negocios rebaños (https://armando.info/Reportajes/Details/esta-familia-cria-negocios-por-rebanos)
ALIADOS PRIVADOS en control de empresas estatales (https://transparenciave.org/wp-content/uploads/2021/12/Aliados-privados-en-control-de-empresas-estatales-1.pdf)</t>
  </si>
  <si>
    <t xml:space="preserve">Microjuris
http://ley.tuabogado.com/?view=article&amp;id=2521:decreto-n-2-357-mediante-el-cual-se-crea-el-ministerio-del-poder-popular-de-industrias-basicas-estrategicas-y-socialistas 
https://armando.info/Reportajes/Details/5688
https://transparencia.org.ve/wp-content/uploads/2021/12/Aliados-privados-en-control-de-empresas-estatales-1.pdf </t>
  </si>
  <si>
    <t>Fábrica de Sacos de Rafia (VENCE MI, S.A.)</t>
  </si>
  <si>
    <t>Fabricar sacos de rafia  para el almacenamiento de Urea, resinas plásticas, alimentos y todo tipo de semillas.</t>
  </si>
  <si>
    <t>Sacos de Rafia</t>
  </si>
  <si>
    <t>El 11 de noviembre del 2006 el Presidente, Hugo Chávez Frías, inauguró en el Complejo Petroquímico El Tablazo, el Campo Industrial Ana María Campos, CIAMCA, en el que funcionaba para aquel momento en una primera etapa, cuatro empresas de producción social que se encargarían de transformar las olefinas, plásticos y materia prima petroquímica, en productos terminados. Estas cuatro empresas de producción social, cuyos miembros son cooperativistas constituidas por personal egresado de la Escuela de Polímeros, Ana María Campos. La primera cohorte, integrada por 232 alumnos, Luego de nueve meses de construcción, el proyecto culmina en esta etapa con la puesta en marcha de la Fábrica de Inyectadoras, Veninca, CA y la fábrica de sacos de plástico y, en diciembre de ese año , abrieron sus puertas, la fábrica de tanques para agua por rotomoldeo y la de paletas plásticas.
El proyecto CIAMCA, que albergaría 27 fábricas, se concretó gracias a la inversión del Estado, capital privado, las cooperativas y Pequiven, unión que fortalece el sistema productivo de Venezuela bajo un sistema de cooperación mutua para elaborar productos terminados a través de las primeras cuatro empresas que funcionarían a partir de ese momento: Inyectadoras Veninca, CA, Tanques para Agua, Rotomoldeo, CA, Sacos de Rafia, Vence Mi, S.A. y Paletas Plásticas, Paleplas, CA. En total, estas fábricas recibieron financiamiento de Bandes por el orden de Bs. 30 millardos. Mientras que para la construcción de los cuatro primeros galpones, Pequiven invirtió Bs. 7,2 millardos. Vence Mi fabricaría más de 4 millones de sacos de rafia al año, para el almacenamiento de Urea, resinas plásticas, alimentos y todo tipo de semillas.
Por Gaceta Oficial No. 39.731 de fecha 9 de agosto de 2011 , el Vicepresidente Ejecutivo de la República, por delegación del Presidente de la República, se adscribió  al Ministerio del Poder Popular  de Ciencias, Tecnología e Industrias Intermedias entre otras empresas a la Fábrica de Sacos de Rafia (Vence Mi S.A.)
En el Decreto N° 2.357, de junio de 2016,  mediante el cual se crea el Ministerio del Poder Popular de Industrias Básicas, Estratégicas y Socialistas, en su artículo Nº 7 se adscriben a este Ministerio, 85 entes descentralizados asignados al otrora Ministerio del Poder Popular de Industrias, previo a su fusión con el Ministerio del Poder Popular de Comercio, entre los cuales se encuentra  Fábrica de Sacos de Rafia (Vence Mi S.A.)
Por el Decreto extraordinario N° 6.382 del 15 de junio de 2018 se  modifica la denominación del Ministerio del Poder Popular para Industrias Básicas, Estratégicas y Socialistas, por la de Ministerio del Poder Popular de Industrias y Producción Nacional que dirige Tareck El Aissami, se presume que esta empresa debería estar adscrita a dicho Ministerio.</t>
  </si>
  <si>
    <t>Campo Industrial Ana María Campos en Municipio Miranda, Edo Zulia.</t>
  </si>
  <si>
    <t>Microjuris
http://ley.tuabogado.com/?view=article&amp;id=2521:decreto-n-2-357-mediante-el-cual-se-crea-el-ministerio-del-poder-popular-de-industrias-basicas-estrategicas-y-socialistas
http://mineraypetrolera.blogspot.com/2013/02/complejo-petroquimico-el-tablazo.html</t>
  </si>
  <si>
    <t>Empresa para elaboración de ropa y la confección de uniformes y otras piezas de vestuario para distribuir</t>
  </si>
  <si>
    <t xml:space="preserve">Sector Sabaneta, Maracaibo </t>
  </si>
  <si>
    <t>http://www.laverdad.com/economia/136913-gobernador-del-zulia-evalua-impulso-de-produccion-de-ropa.html</t>
  </si>
  <si>
    <t>Fábrica Nacional de Bicicletas, C.A. (FANABI)</t>
  </si>
  <si>
    <t>Bicicletas</t>
  </si>
  <si>
    <t>Producción, comercialización y promoción de bicicletas, velocípedos y triciclos de diferente clasificación, modelos, derivados y versiones, a través del diseño, producción, ensamblaje, adquisición, venta o cualquier medio de intercambio comercial de estos vehículos.</t>
  </si>
  <si>
    <t>El 5 de octubre de 2017 en la Gaceta Oficial Nº 38.784, mediante Decreto Nº 5.626 se crea la empresa Estatal Mixta, bajo la forma de compañía anónima, denominada Fábrica Nacional de Bicicletas, C.A. (FANABI). La Empresa Estatal Mixta tendrá su domicilio en Tinaquillo, Municipio Falcón del Estado Cojedes, pudiendo establecer factorías, agencias, sucursales, oficinas y representaciones en cualquier lugar de la República por disposición del Equipo de Dirección, previa autorización de la Asamblea de Accionistas y aprobación del Ministro o Ministra del Poder Popular para las Industrias Ligeras y Comercio.
Su capital social estará dividido: cincuenta y un por ciento (51%) suscrito por la República Bolivariana de Venezuela, a través de la Corporación de Industrias Intermedias de Venezuela, S.A. (CORPIVENSA), y el cuarenta y nueve por ciento (49%) por Ghoochan Bicycle Manufacturing CO. (ASSAK DOUBLE RIM CO). El Ministerio del Poder Popular para las Industrias Ligeras y Comercio, realizará los trámites pertinentes para la elaboración y registro del Documento Constitutivo Estatutario de la Empresa Estatal Mixta FÁBRICA NACIONAL DE BICICLETAS, C.A., ante la Oficina de Registro Mercantil correspondiente, previa revisión del respectivo proyecto por parte de la Procuraduría General de la República, y velará por su publicación en la Gaceta Oficial de la República Bolivariana de Venezuela.
En el Decreto N° 2.357, de junio de 2016,  mediante el cual se crea el Ministerio del Poder Popular de Industrias Básicas, Estratégicas y Socialistas, en su artículo Nº 7 se adscriben a este Ministerio, 85 entes descentralizados asignados al otrora Ministerio del Poder Popular de Industrias, previo a su fusión con el Ministerio del Poder Popular de Comercio, entre los cuales se encuentra  Fábrica Nacional de Bicicletas, C.A. (FANABI).
En el Decreto extraordinario N° 6.382 del 15 de junio de 2018 se modifica la denominación del Ministerio del Poder Popular para Industrias Básicas, Estratégicas y Socialistas, por la de Ministerio del Poder Popular de Industrias y Producción Nacional, esta empresa aparece adscrita al Ministerio del Poder Popular de Industrias y Producción Nacional .</t>
  </si>
  <si>
    <t>Autop. Vía San Carlos - Valencia, Galpón E-28, Local E-28, Sector Conglomerado Industrial, Tinaquillo, estado Cojedes</t>
  </si>
  <si>
    <t>Cinco (5) Directores Principales, tres (3) de los cuales tendrán el carácter de Presidente, Vicepresidente y Gerente General, designados en Asamblea General de Accionistas.</t>
  </si>
  <si>
    <t>Cincuenta y un por ciento (51%) suscrito por la República Bolivariana de Venezuela, a través de la Corporación de Industrias Intermedias de Venezuela, S.A. (CORPIVENSA), y el cuarenta y nueve por ciento (49%) por Ghoochan Bicycle Manufacturing CO. (ASSAK DOUBLE RIM CO)</t>
  </si>
  <si>
    <t>Registro Mercantil Segundo de la Circunscripción Judicial del Distrito Capital y del Estado Bolivariano de Miranda, bajo el N' 27, Tomo 255-A-Sdo., en fecha 17 de diciembre de 2007</t>
  </si>
  <si>
    <t>Contraloría venezolana encontró irregularidades en negocios con Irán (https://es.panampost.com/sabrina-martin/2015/04/02/contraloria-venezolana-encontro-irregularidades-en-negocios-con-iran/)
La bicicleta iraní se ensambla con una máquina holandesa (http://aserne.blogspot.com/2011/10/la-bicicleta-irani-se-ensambla-con-una.html)
Al programa de ciclismo para Caracas lo arrolló la corrupción (https://talcualdigital.com/al-programa-ciclistico-para-caracas-lo-arrollo-la-corrupcion-i/?__cf_chl_jschl_tk__=e0732134c2c2ba77c1ed445304868f24dc84b568-1621368624-0-AaJFpFWZZyxV9ec2rXegv77iqRKVTP2D6celQpAPpXc1KqmnU8LgyEDnnFbWQAe8FW0z76ifUWlRnMrJ8hmUuroCjcJfa0S2Sx5nI9i4Sjz18cYYnVEobHEYqq5Sl40hf2GIQToRifn_7KrdUSU-4nKucjU1KFUirzg3zyfzcWTUA9-UZQ7Zr5eajCnopVPh3sW7PZRxGJ-TVMxka-SLp2EXRCYPYeLA22815BR-GxnsX1vm1DNk0fLRzS1LRFRK0DahIu8mqspV9rsCeGS7Iq5UDdjbmNMWE3dbChgCUQuA-HB8TMCiEBXSPVZDCl9gapu7atvasM4-RiCCg8p7gU157EVYvQBisjVwxUu4Gwuxj4g0owUBuc8h5Tc-NUfrA1rQi11Kj7Kfrsr3TNg6sROjPENUqHuTz4-W17NBF-q_hsBWxUA8fg2nYqqLspkt-dImi-HeLBk6mVa_zkCiO9VWBZyf2hpFqEdV6ZEooD_q)</t>
  </si>
  <si>
    <t>Microjuris
https://transparencia.org.ve/wp-content/uploads/2016/07/MEMORIA-2015-MPPI.pdf</t>
  </si>
  <si>
    <t>Fábrica Nacional de Cementos, S.A.C.A. (FNC)</t>
  </si>
  <si>
    <t>Fabricación y el comercio de toda clase de cementos asi como la explotación de las industrias derivadas del mismo y de las canteras que posea.</t>
  </si>
  <si>
    <t>Se llamaba C.A. Fábrica Nacional de Cementos. Fue la primera empresa productora de cemento fundada en 1907 por empresarios venezolanos. Nuevo años después es adquirida por otros empresarios venezolanos, rebautizada como Cementos La Vega. En 1993 es comprada por la empresa Lafarge. En 2008 es expropiada y estatizada y denominada: Fábrica Nacional de Cementos, C.A. (FNC), desde el 2009 forma parte de la Corporación Socialista de Cemento. Tiene dos plantas de producción.
En fecha 28 de Mayo del 2008, el Presidente Hugo Rafael Chávez Frías, dicta el “Decreto con Rango, Valor y Fuerza de Ley Orgánica de Ordenación de las Empresas Productoras de Cemento” (Decreto No. 6091), por su vinculación estratégica para el desarrollo de la Nación, por razones de conveniencia nacional y a fin de reservar al Estado la industria de fabricación de cemento. En este sentido, se ordena la transformación de las sociedades mercantiles y empresas filiales y afiliadas, que hasta esa fecha desarrollaban las actividades del sector cemento en el país, en Empresas del Estado.
Aunado a esto, se crea la Corporación Socialista del Cemento S.A., como Empresa del Estado, según el Decreto Nº 6824 de fecha 21/07/2009, publicado en la Gaceta Oficial de la República Bolivariana de Venezuela Nº 39.229 del 28/07/2009, para esta fecha estuvo adscrita al Ministerio del Poder Popular para las Obras Públicas y Vivienda.
Cuando se expropian las empresas cementeras, todas las empresa de ese sector son adscritas al: Ministerio de Obras Publicas y Vivienda (2008); más tarde pasan al Ministerio de Industrias Básicas y Minería (2009); poco tiempo después se transﬁeren al Ministerio para la Ciencia, la Tecnología y las Industrias Intermedias (2010), Del cual pasarán al Ministerio de Industrias (2011), en donde quedarán hasta que en se crea el Ministerio de Industrias Básidas, Socialistas y Estratégicas (junio, 2016), y unos meses después pasarán a estar adscritas al Ministerio de Hábitat y Vivienda (noviembre, 2016).En sólo ocho años las industrias cementeras pasaron por siete organismos de adscripción diferentes.
En el Decreto extraordinario N° 6.382 del 15 de junio de 2018 se modifica la denominación del Ministerio del Poder Popular para Industrias Básicas, Estratégicas y Socialistas, por la de Ministerio del Poder Popular de Industrias y Producción Nacional, esta empresa aparece adscrita al Ministerio del Poder Popular de Industrias y Producción Nacional .</t>
  </si>
  <si>
    <t>Oficina: Av. Principal La Castellana.
Centro Letonia, Torre ING Bank, piso 6. Caracas
Plantas: Carretera Nacional Charallave-Ocumare, Km. 6, Sector La Cabrera, Ocumare del Tuy, estado Miranda</t>
  </si>
  <si>
    <t>Chacao
Lander</t>
  </si>
  <si>
    <t>Inscrita en el antiguo Juzgado de Comercio de la Sección Occidental del Distrito Federal el 23 de noviembre de 1907, bajo el N° 140, Tomo 1-</t>
  </si>
  <si>
    <t>Gran Misión Vivienda Venezuela 
Gran Misión Barrio Nuevo Barrio Tricolor</t>
  </si>
  <si>
    <r>
      <rPr>
        <sz val="12"/>
        <color theme="1"/>
        <rFont val="Calibri"/>
      </rPr>
      <t xml:space="preserve">https://transparencia.org.ve/wp-content/uploads/2017/09/Empresas-propiedad-del-estado-Cemento.pdf
http://www.fnc.com.ve/
La Fuerza Armada venezolana tiene luz propia en la corrupción (https://transparencia.org.ve/wp-content/uploads/2018/06/La-Fuerza-Armada-Venezolana-tiene-luz-propia-en-la-corrupci%C3%B3n.pdf)
https://transparencia.org.ve/wp-content/uploads/2020/10/Los-militares-y-su-rol-en-las-Empresas-Propiedad-del-Estado.pdf
</t>
    </r>
    <r>
      <rPr>
        <sz val="12"/>
        <color rgb="FF000000"/>
        <rFont val="Calibri"/>
      </rPr>
      <t>https://transparencia.org.ve/wp-content/uploads/2020/07/III-PODER-MILITAR-CRIMEN-Y-CORRUPCIOON.pdf</t>
    </r>
  </si>
  <si>
    <t>Fábrica para el Procesamiento de Sábila de Venezuela, S.A. (SABILVEN)</t>
  </si>
  <si>
    <t xml:space="preserve">Tiene por objeto el procesamiento, distribución y comercialización de forma solidaria de diversos productos a base de sábila (aloe vera), tanto para el consumo nacional como para la exportación: y podrá dedicarse a otras actividades de lícito comercio, relacionada directamente con las actividades anteriormente mencionadas.  </t>
  </si>
  <si>
    <t xml:space="preserve">Procesamiento de sábila </t>
  </si>
  <si>
    <t xml:space="preserve">
En la Gaceta Nº 39.877  del de marzo de 2012, se publicó el Decreto N° 8.833, mediante el cual se autoriza a la Corporación de Industrias Intermedias de Venezuela, S.A. (CORPIVENSA), para que proceda a la constitución de una empresa filial estatal, bajo la forma de Sociedad Anónima, denominada Fábrica para Procesamiento de Sábila de Venezuela, S.A. (SABILVEN), la cual estará bajo su control accionario, y adscrita al Ministerio del Poder Popular de Industrias, con domicilio en la Zona Industrial de Coro, Santa Ana de Coro, Municipio Miranda, Estado Falcón, pudiendo efectuar operaciones y establecer agencias, sucursales y representaciones en cualquier otro lugar de la República Bolivariana de Venezuela.
Mediante el Decreto N° 500, se adscribe al Ministerio del Poder Popular para la Alimentación, la Empresa del Estado Sociedad Anónima Fábrica para Procesamiento de Sábila de Venezuela, S.A. (SABILVEN) , este Decreto fue publicado en la Gaceta Nº 40.273 del 16 de octubre de 2013.
El 19 de mayo de 2016 se crea, según Decreto No. 2.325 publicado en GO 40.907 del 19-5-2016 la Corporación Unica de Servicios Productivos y Alimentarios, C.A., (CUSPALCA), adscrita al Ministerio del Poder Popular para la Alimentación , que sustituyó a CASA. SABILVEN se adscribe a CUSPALCA</t>
  </si>
  <si>
    <t>Coro, estado Falcón</t>
  </si>
  <si>
    <t>Registro Mercantil Primero de la Circunscripción Judicial del Estado Falcón, en fecha 05 de Junio de 2012, bajo el N° 25, Tomo 17-A, Expediente 342-3674</t>
  </si>
  <si>
    <t>Ministerio del Poder Popular para la Alimentación
Corporación Unica de Servicios Productivos y Alimentarios, C.A.</t>
  </si>
  <si>
    <t>La gran mentira de Sabilven (Planta de Sábila en Coro) (https://www.aporrea.org/regionales/a168763.html)
Guiso burocrático (http://www.correodelcaroni.com/index.php/opinion/item/20159-guiso-burocratico)
En redes sociales vendían la comida que hurtaban del EPS Josefa Camejo (http://nuevodia.com.ve/2018/03/15/en-redes-sociales-vendian-la-comida-que-hurtaban-del-eps-josefa-camejo/)
Aseguran que entes del Ministerio de Alimentación incumplen Ley de Contrataciones Públicas (http://www.contratacionpublica.com.ve/noticias/v/919/aseguran-que-entes-del-ministerio-de-alimentaci%C3%B3n-incumplen-ley-de-contrataciones-p%C3%BAblicas)</t>
  </si>
  <si>
    <r>
      <rPr>
        <sz val="12"/>
        <color theme="1"/>
        <rFont val="Calibri"/>
      </rPr>
      <t xml:space="preserve">Microjuris
http://www.minpal.gob.ve/?s=SABILVEN
La Fuerza Armada venezolana tiene luz propia en la corrupción (https://transparencia.org.ve/wp-content/uploads/2018/06/La-Fuerza-Armada-Venezolana-tiene-luz-propia-en-la-corrupci%C3%B3n.pdf)
https://transparencia.org.ve/wp-content/uploads/2020/10/Los-militares-y-su-rol-en-las-Empresas-Propiedad-del-Estado.pdf
</t>
    </r>
    <r>
      <rPr>
        <sz val="12"/>
        <color rgb="FF000000"/>
        <rFont val="Calibri"/>
      </rPr>
      <t>https://transparencia.org.ve/wp-content/uploads/2020/07/III-PODER-MILITAR-CRIMEN-Y-CORRUPCIOON.pdf</t>
    </r>
  </si>
  <si>
    <t>Inició operaciones el 26 de septiembre de 2012, con una capacidad producción de 6 mil equipos de refrigeración por año.  Estuvo adscrita al Ministerio del Poder Popular para Industrias Básicas, Estratégicas y Socialista a través de CORPIVENSA. En el Decreto extraordinario N° 6.382 del 15 de junio de 2018 se modifica la denominación del Ministerio del Poder Popular para Industrias Básicas, Estratégicas y Socialistas, por la de Ministerio del Poder Popular de Industrias y Producción Nacional, esta empresa aparece adscrita al Ministerio del Poder Popular de Industrias y Producción Nacional .</t>
  </si>
  <si>
    <t>Zona Industrial Agustín Rivero del Municipio Independencia, estado Yaracuy.</t>
  </si>
  <si>
    <t>https://yaracuy.gob.ve/web/noticias/more/3982-Inaugurada-primera-lnea-de-fbrica-de-equipos-de-refrigeracin-en-Yaracuy
http://www.correodelorinoco.gob.ve/</t>
  </si>
  <si>
    <t>Producir café</t>
  </si>
  <si>
    <t>La empresa Fama de América tienes sus orígenes en 1887, como un pequeño emprendimiento familiar. Fue constituida formalmente en 1927. Fama de América tenía una historia de alrededor de 120 años para cuando fue expropiada en 2009. En ese momento, el gobierno argumentó que la empresa desplazaba a los torrefactores más pequeños, así que decretó la adquisición forzosa de los activos tangibles e intangibles (la marca) de la empresa. La República y los dueños aún están en proceso de litigio internacional ante el CIADI.
El 3 de agosto de 2009, a través del entonces Ministro de Comercio, Eduardo Samán, se dio a conocer la ocupación temporal por 90 días de la empresa. La medida fue justifi cada en ese entonces diciendo que la empresa estaba incurriendo en prácticas monopólicas y de abuso de su posición de mercado, lo que estaba causando escasez de café en el mercado. En ocasión de la intervención temporal de la empresa, el Ministro Samán declaró que se iba a proponer al Presidente Chávez la expropiación de la planta para que pasara a ser controlada por los trabajadores.
La expropiación decretada en 2009 mediante Decreto 7.035, publicado en la Gaceta Oficial No. 39.303, 10 de noviembre de 2009. Bajo administración de la Corporación Venezolana de Café S.A., a su vez adscrita a la Corporación de Desarrollo Agrícola S.A., a su vez adscrita al Ministerio del Poder Popular para la Agricultura y Tierras. Conforme a lo estipulado en el Artículo 11 de la Ley de Expropiación por causa de Utilidad Pública o Social, los bienes expropiados pasarán libres de gravamen o limitaciones al patrimonio de la República</t>
  </si>
  <si>
    <t>Empresa operativa. En 2016 la empresa producía a menos de 10% de su capacidad instalada.  
En noviembre de 2017, un tribunal arbitral del Centro Internacional de Arreglo de Diferencias Relativas a Inversiones (Ciadi) ordenó que Venezuela debía pagar 43 millones de dólares a la empresa holandesa Longreef Investments AVV por la expropiación de Fama de América. 
En marzo de 2018, el gobierno de Maduro presentó una solicitud de anulación del laudo. Sigue pendiente. 
Según Tal Cual, trabajadores y dirigentes sindicales han asegurado que el Estado ha creado alianzas con inversionistas para elevar la producción de esta empresa. Consideran que se trata de una «privatización encubierta».     Otra nota del portal luchadeclases.org.ve señala que la alianza se dio con la empresa Latinoamericana Export Import, específicamente en la planta de La Yaguara.
VerALIADOS PRIVADOS en control de empresas estatales (https://transparenciave.org/wp-content/ uploads/2021/12/Aliados-privados-en-control-de-empresas-estatales-1.pdf)</t>
  </si>
  <si>
    <t>La Yaguara, Caracas
Vía Flor Amarillo, Parcela 66, Nº. 76-251, Sector Agro Industrial, El Recreo, Valencia</t>
  </si>
  <si>
    <t>02/02/1887</t>
  </si>
  <si>
    <t>Libertador
Carlos Arvelo</t>
  </si>
  <si>
    <t>Registro Mercantil Quinto de la Circunscripción Judicial del Distrito Capital y Estado Miranda en fecha 27 de febrero de 2.002, bajo el Nº 98 del Tomo 637-A-Qto</t>
  </si>
  <si>
    <t>Forma parte de la Corporación Venezolana de Café S.A.</t>
  </si>
  <si>
    <t>Trabajadores de Café Fama de América denuncian irregularidades (http://elestimulo.com/elinteres/trabajadores-de-cafe-fama-de-america-denuncian-irregularidades/)
Trabajadores de Fama de América denuncian amenazas por parte de la administración de la empresa (https://www.aporrea.org/trabajadores/n300610.html)
Sindicatos de Fama de América denuncian maltrato Burocrático (https://www.aporrea.org/trabajadores/n267008.html)
Varias irregularidades (https://transparencia.org.ve/wp-content/uploads/2017/09/Informe-Dise%C3%B1ado-Empresas-propiedad-del-estado-Cafe%CC%81.pdf)
Fama de América a punto del colapso y los trabajadores pasando trabajo (https://luchadeclases.org.ve/?p=6178)
Trabajadoras y trabajadores de Fama de América denuncian despidos ilegales (https://luchadeclases.org.ve/?p=5426)
A la calladita el chavismo reprivatiza empresas que expropió y llevó a la quiebra (https://talcualdigital.com/a-la-calladita-el-chavismo-reprivatiza-empresas-que-expropio-y-llevo-al-colapso/Q)
ALIADOS PRIVADOS en control de empresas estatales (https://transparenciave.org/wp-content/uploads/2021/12/Aliados-privados-en-control-de-empresas-estatales-1.pdf)</t>
  </si>
  <si>
    <r>
      <rPr>
        <sz val="12"/>
        <color theme="1"/>
        <rFont val="Calibri"/>
      </rPr>
      <t>https://transparencia.org.ve/wp-content/uploads/2017/09/Informe-Dise%C3%B1ado-Empresas-propiedad-del-estado-Cafe%CC%81.pdf
https://transparencia.org.ve/project/epe-ii-estudio-sector-agroalimentario/
https://transparencia.org.ve/project/sector-cafetalero/sector-cafe/
https://poderopediave.org/empresa/fama-de-america/
La Fuerza Armada venezolana tiene luz propia en la corrupción (https://transparencia.org.ve/wp-content/uploads/2018/06/La-Fuerza-Armada-Venezolana-tiene-luz-propia-en-la-corrupci%C3%B3n.pdf)
https://transparencia.org.ve/wp-content/uploads/2020/10/Los-militares-y-su-rol-en-las-Empresas-Propiedad-del-Estado.pdf
https://transparencia.org.ve/wp-content/uploads/2020/07/III-PODER-MILITAR-CRIMEN-Y-CORRUPCIOON.pdf
https://talcualdigital.com/a-la-calladita-el-chavismo-reprivatiza-empresas-que-expropio-y-llevo-al-colapso/
https://luchadeclases.org.ve/?p=9341
 https://transparencia.org.ve/wp-content/uploads/2021/12/Aliados-privados-en-control-de-empresas-estatales-1</t>
    </r>
    <r>
      <rPr>
        <u/>
        <sz val="12"/>
        <color rgb="FF1155CC"/>
        <rFont val="Calibri"/>
      </rPr>
      <t>.pdf</t>
    </r>
    <r>
      <rPr>
        <sz val="12"/>
        <color theme="1"/>
        <rFont val="Calibri"/>
      </rPr>
      <t xml:space="preserve">
</t>
    </r>
  </si>
  <si>
    <t>Farma-Mérida Socialista, S.A.</t>
  </si>
  <si>
    <t>Brindar atención a toda la población merideña mediante la entrega de medicamentos e insumos médicos a través de las farmacias comunitarias que permiten la promoción de la salud, prevención de enfermedades y tratamiento oportuno.</t>
  </si>
  <si>
    <t>Venta de medicamentos e insumos.</t>
  </si>
  <si>
    <t>La gobernación de Mérida tenía el Servicio Autónomo de Medicamentos e Insumos Esenciales (SAMIN).  Bajo el gobierno de Alexis Ramírez, en 2014, se anunció que SAMIN se transformaría en la empresa social Farma-Mérida S.A. La empresa dejó de operar y en el año 2019 Jehyson Guzmán, protector del estado Mérida anunció su reactivación bajo la autoridad del Ministerio del Poder Popular para la Salud. Luego de que Jehyson Guzmán gana la gobernación del estado Mérida, se devuelve el control de la empresa al gobierno regional.</t>
  </si>
  <si>
    <t>Av. 2 Lora, entre calles 33 y 34. municipio Libertador, Mérida. Hay sedes de farmacias en varios municipios del estado.</t>
  </si>
  <si>
    <t>Proyecto de Ley de Presupuesto de la gobernación de Mérida
http://www.correodelorinoco.gob.ve/gobierno-reactivo-operaciones-de-farma-merida-socialista/</t>
  </si>
  <si>
    <t>Farmapatria, C.A.</t>
  </si>
  <si>
    <t>Venta de medicamentos y otros productos farmacéuticos y la prestación de servicios de prevención de enfermedades y otros servicios conexos de apoyo a los pacientes, a través de la red de farmacias populares en todo el territorio nacional (Según el Art. 2 del Decreto Presidencial No. 8981 -el decreto de su creación-)</t>
  </si>
  <si>
    <t xml:space="preserve">Se crea el 15 de mayo de 2012 mediaante Decreto N° 8.981 publicado en la Gaceta Nº 39.922, pormedio  del cual se autoriza la creación de la Empresa del Estado, bajo la forma de Compañía Anónima que se denominará «Farmapatria, Compañía Anónima» (Farmapatria, C.A.), pudiendo utilizar a todos los efectos la denominación de Farmapatria, la cual estará adscrita al Ministerio del Poder Popular para la Alimentación 
La red de farmacias populares estará conformada por los siguientes componentes:
1. FARMAPATRIA TIPO I BOTICAS POPULARES: establecimientos ubicados en los puntos de venta de la red de abastecimiento de alimentos de la Misión Alimentación. Consisten en espacios con un mínimo de diez (10) metros cuadrados, de zona de libre acceso y tránsito, para el expendio de medicinas que no requieren récipes o sin prescripción médica.
2. FARMAPATRIA TIPO II: establecimiento ubicado en zona de libre acceso y tránsito, con un mínimo de setenta (70) metros cuadrados, para el expendio de medicamentos con o sin prescripción médica y otros productos farmacéuticos (misceláneos), regentado por un o una farmaceuta.
3. FARMAPATRIA TIPO III: establecimiento ubicado en zona de libre acceso y tránsito, con un espacio mayor de cien (100) metros cuadrados, destinado al expendio de medicamentos con o sin prescripción médica y otros productos farmacéuticos (misceláneos), a cargo de un farmaceuta especializado o una farmaceuta especializada.
4. CENTRO DE DISTRIBUCIÓN: infraestructura destinada a almacenar productos y embarcar órdenes de salida para su distribución a la red de farmacias populares.
5. SEDE CENTRAL: Infraestructura destinada al procesamiento de órdenes de compra para los laboratorios, droguerías y proveedores, mediante un sistema automatizado de control de inventarios, alimentado con los requerimientos de medicamentos y otros productos farmacéuticos (misceláneos) de los componentes de la red de farmacias populares.
El 5 de agosto de 2014, mediante Decreto N° 1.156,  se varía la adscripción de la Empresa del Estado denominada FARMAPATRIA Compañía Anónima (FARMAPATRIA, C.A.), del Ministerio del Poder Popular para la Alimentación, al Instituto Venezolano de los Seguros Sociales del Ministerio del Poder Popular para el Proceso Social del Trabajo . Este Decreto fue publicado en la Gaceta Oficial Nº 40.468. 
En la  Gaceta Oficial No. 41.032 en Decreto 2.548 se modifica la razón social de la empresa del Estado CORPORACION NACIONAL DE INSUMOS PARA LA SALUD C.A (CONSALUD), que hasta la fecha estaba adscrita a la Corporación Venezolana de Comercio Exterior (CORPOEX) y entre sus funciones estaba realizar las importaciones de materias primas, productos terminados e insumos para la salud. Ahora se adscribe al Ministerio de Salud y se fusiona con la Sección del Sistema de Suministro de Medicamentos que realiza el SEFAR a través de los Almacenes Robotizados y la empresa Farmapatria, esta última anteriormente adscrita al Ministerio del Trabajo. CONSALUD se encargará además de la importación y exportación también de la distribución y comercialización al mayor de medicamentos, descartables, mobiliario, así como el área odontológica y dental, oftalmológica, artículos farmacéuticos, fármacos-químicos, entre otros, para el almacenamiento, promoción y distribución, además podrá ejercer operaciones de intermediario entre los laboratorios fabricantes, actividades propias, según ley, de una Casa de Representación, También actuará como distribuidora de medicamentos e insumos a la red de farmacias FARMAPATRIA y farmacias privadas, con el propósito de ofrecer una mejor calidad de vida al pueblo venezolano.
</t>
  </si>
  <si>
    <t xml:space="preserve">La sede princial se encuentra en: la Esquina Altagracia, Sede Principal del IVSS, Edificio Anexo - Caracas - Gran Caracas - Venezuela. Hay farmacias ubicadas en varios Estados del país: Distrito Capital, Anzoátegui, Apure, Aragua, Barinas, Bolívar, Cojedes, Falcón, Guárico, Lara, Miranda, Monagas, Mérida, Táchira, Vargas, Zulia, Carabobo, Sucre y Lara. </t>
  </si>
  <si>
    <t>Está conformada por una Asamblea General de Accionistas, la cual posee la máxima autoridad de la empresa. La Asamblea General de Accionistas está conformada por un Presidente, el cual será a su vez el Presidente de la empresa, y por cuatro Directores Principales con sus respectivos suplentes, según el Decreto Presidencial No. 8.981 (Art. 5)</t>
  </si>
  <si>
    <r>
      <rPr>
        <b/>
        <sz val="12"/>
        <color theme="1"/>
        <rFont val="Calibri"/>
      </rPr>
      <t xml:space="preserve">Presidente </t>
    </r>
    <r>
      <rPr>
        <sz val="12"/>
        <color theme="1"/>
        <rFont val="Calibri"/>
      </rPr>
      <t xml:space="preserve">de la empresa y Presidente de su Junta Directiva según Resolución Nº 115 de fecha 19/06/2019 en la Gaceta Oficial N° 41.658 de esa misma fecha: Cristhian Nayib Wagner Franco
</t>
    </r>
    <r>
      <rPr>
        <b/>
        <sz val="12"/>
        <color theme="1"/>
        <rFont val="Calibri"/>
      </rPr>
      <t>Directores Principales</t>
    </r>
    <r>
      <rPr>
        <sz val="12"/>
        <color theme="1"/>
        <rFont val="Calibri"/>
      </rPr>
      <t xml:space="preserve">: Juan Arias, Elio Colmenares, Ramón Perdomo, John Martínez.
</t>
    </r>
    <r>
      <rPr>
        <b/>
        <sz val="12"/>
        <color theme="1"/>
        <rFont val="Calibri"/>
      </rPr>
      <t>Directores Suplentes</t>
    </r>
    <r>
      <rPr>
        <sz val="12"/>
        <color theme="1"/>
        <rFont val="Calibri"/>
      </rPr>
      <t>: Fedor Taipe, Jamily Gómez, Juan Yoris, Aquiles Gómez</t>
    </r>
  </si>
  <si>
    <t>Cristhian Nayib Wagner Franco, fue Director General, adscrito a la Oficina de Planificación Estratégica y Control de Gestión del Ministerio del Poder Popular para el Proceso Social de Trabajo</t>
  </si>
  <si>
    <t>El capital social de Farmapatria está dividido en acciones normativas, no convertibles al portador, y será integramente suscrito y pagado por la Estatal Bolivariana de Venezuela, por el Instituto Venezolano de los Seguros Sociales. El Presidente del Ivss ejercerá el control accionario y la representación de las acciones en la Asamblea General de Accionistas (Según el Decreto Presidencial No. 1.156)</t>
  </si>
  <si>
    <t>Registro Mercantil Segundo de la Circunscripción Judicial del Distrito Capital y del Estado Miranda, Tomo 137-A, N.. 17, en el año 2012.</t>
  </si>
  <si>
    <t>Ministerio del Poder Popular para la Salud
Corporación Nacional de Insumos para la Salud (Consalud)</t>
  </si>
  <si>
    <t>Forma parte de la 
Corporación Nacional de Insumos para la Salud (Consalud)</t>
  </si>
  <si>
    <t>Mi desacuerdo con la Red de Farmacias Farmapatria (https://www.aporrea.org/actualidad/a143494.html)
Farmapatria tiene dos semanas sin recibir medicamentos (http://www.el-nacional.com/noticias/historico/farmapatria-tiene-dos-semanas-sin-recibir-medicamentos_8954)
Persiste escasez de medicamentos en la red de Farmapatria (http://efectococuyo.com/efecto-cocuyo/persiste-escasez-de-medicamentos-en-la-red-de-farmapatria/)
MP condenó a encargado de Farmapatria por corrupción (https://www.analitica.com/sucesos/mp-condeno-a-encargado-de-farmapatria-por-corrupcion/)
Desde hace dos semanas no le llegan medicinas a Farmapatria (http://www.laverdad.com/zulia/92546-desde-hace-dos-semanas-no-le-llegan-medicinas-a-farmapatria.html)
Farmapatria, la empresa del Estado que no garantiza medicinas (https://poderopediave.org/farmapatria-la-empresa-del-estado-que-no-garantiza-medicinas/)
¡Otro reciclado más! Designaron a Henry Ventura como presidente de Farmapatria (https://elcooperante.com/otro-reciclado-mas-designan-a-henry-ventura-como-presidente-de-farmapatria/)
Persisten denuncias por falta de medicinas en el Farmapatria (https://diarioavance.com/persisten-denuncias-por-falta-de-medicinas-en-el-farmapatria/)
Más de 30.000 personas con Parkinson están en riesgo por falta de medicamentos (https://efectococuyo.com/salud/mas-de-30-000-personas-con-parkinson-estan-en-riesgo-por-falta-de-medicamentos/)
Miranda | Poliguaicaipuro detuvo a empleados de Farmapatria por vender medicamentos gratuitos (https://elpitazo.net/gran-caracas/miranda-poliguaicaipuro-detuvo-a-empleados-de-farmapatria-por-vender-medicamentos-gratuitos/)
Preso dos empleados de Fundapatria tras hurto de medicamentos (https://diarioavance.com/preso-dos-empleados-de-fundapatria-tras-hurto-de-medicamentos/)</t>
  </si>
  <si>
    <t>Microjuris
http://www.poderopedia.org/ve/personas/Henry_Ventura
https://poderopediave.org/empresa/farmapatria/
https://www.arsenalterapeutico.com/2016/11/21/41032/</t>
  </si>
  <si>
    <t>Fertilizantes Nitrogenados de Venezuela, C.A. (FERTINITRO)</t>
  </si>
  <si>
    <t>Producir y comercializar fertilizantes: Amoníaco y Urea</t>
  </si>
  <si>
    <t>Amoníaco y Urea</t>
  </si>
  <si>
    <t>FERTINITRO se constituyó el 27 de marzo de 1998 en Jose,  en el Complejo José Antonio Anzoátegui  en el estado Anzoátegui, como una empresa mixta, propiedad de Pequiven con  35%,  35% de una subsidiaria de Koch Industries,  del 20% de Snamprogetti, filial de la petrolera italiana ENI, y del 10% del grupo Polar. La empresa fue estatizada  mediante el decreto No. 7.712, de fecha 11 de octubre de 2010, publicado en la Gaceta Oficial No. 39.528. FERTINITRO produce y vende Amoniaco y Urea, siendo esta la más grande empresa de fertilizantes, con una producción estimada de 1,5 millones de toneladas de urea por año, a razón de de 3.600 toneladas/dia  de amoníaco y 4.400 toneladas de urea/dia  en dos módulos de 2.200 TM cada uno.</t>
  </si>
  <si>
    <t>Complejo Petroquímico José Antonio Anzoátegui, Edif.PEQUIVEN, estado Anzoátegui</t>
  </si>
  <si>
    <t>Municipios Fernando Peñalver, Píritu, y Simón Bolívar</t>
  </si>
  <si>
    <r>
      <rPr>
        <b/>
        <sz val="12"/>
        <color theme="1"/>
        <rFont val="Calibri"/>
      </rPr>
      <t>Presidente</t>
    </r>
    <r>
      <rPr>
        <sz val="12"/>
        <color theme="1"/>
        <rFont val="Calibri"/>
      </rPr>
      <t>: Teniente coronel (R) Rubén Ávila Ávila.</t>
    </r>
  </si>
  <si>
    <t>El presidente de la empresa, también presidente de Pequiven, es el Teniente Coronel Rubén Ávila. No tenía experiencia previa en la industria petroquímica.  Su mayor crédito es haber   participado en el golpe militar del 4 de febrero de 1992, encabezado por Hugo Chávez, conduciendo la tanqueta que embistió contra el palacio de Miraflores.   Fue director de Planimara C.A., Zulia;  presidente de la Zona Franca Industrial de Paraguaná, y, fue candidato a diputado de la Asamblea Nacional en los comicios parlamentarios del 6 de diciembre de 2015 por el estado Falcón por el Psuv,  siendo derrotado por el candidato de la MUD.</t>
  </si>
  <si>
    <t>Registro Mercantil Quinto de la Circunscripción Judicial del Distrito Federal y Estado Miranda, el 27 de marzo de 1998, bajo el N° 17, Tomo 202-A-Qto</t>
  </si>
  <si>
    <t>Una millonada: Demandan a Venezuela en Washington el pago por la expropiación de FertiNitro en el 2010 (https://www.lapatilla.com/site/2017/11/30/una-millonada-demandan-a-venezuela-en-washington-el-pago-por-la-expropiacion-de-fertinitro-en-el-2010/)
Los trabajadores de la empresa han denunciado publicamente que la empresa confronta serios problemas de mantenimiento, que pueden causar accidentes.   Acusan a la gerencia de la empresa de no atender las quejas de los trabajadores (http://www.caraotadigital.net/regionales/acabaron-nuestra-planta-rescatemos-fertinitro-trabajadores-piden-maduro-encargarse-de-la-situacion/)
Debido a la mala gestión del los que administran a #Fertinitro por medio de #Pequiven han llevado a una situación de continuo deterioro de la estructura operacional y de las condiciones laborales, por lo que los trabajadores levantan su voz en función de rescatar a #Fertinitro y mejorar las condiciones. (https://www.youtube.com/watch?v=TB1q6Iq5QEU)
Pdvsa bajo la lupa I: Conozca a siete directivos acusados de corrupción (+Perfiles) (http://www.caraotadigital.net/investigacion/pdvsa-bajo-la-lupa-conozca-a-siete-directivos-acusados-de-corrupcion-perfiles/)
Intervención de FERTINITRO (http://www.noticiascandela.informe25.com/2017/09/notas-del-dia-23092017.html)
Trabajadores de Fertinitro denunciaron atropellos por parte de la empresa (http://www.noticiascandela.informe25.com/2014/11/anzoategui-trabajadores-de-fertinitro.html)
Saab: Ministerio Público solicitó orden de detención contra gerentes de Fertinitro (http://www.eluniversal.com/politica/12272/mp-solicito-orden-de-detencion-contra-gerentes-de-fertinitro)
MINISTERIO PÚBLICO DEVELÓ NUEVA TRAMA DE CORRUPCIÓN ASOCIADA A FERTINITRO (http://ciudadmcy.info.ve/?p=39492)
Venezuela: Ordenan detención de cinco personas por irregularidades en contratos de Fertinitro// Detenidas 1.232 personas por corrupción en diez meses (https://www.resumenlatinoamericano.org/2018/06/14/ordenan-detencion-de-cinco-personas-por-irregularidades-en-contratos-de-fertinitro-detenidas-1-232-personas-por-corrupcion-en-diez-meses/)
Ordenan detención de cinco personas por irregularidades en contratos de Fertinitro (http://www.correodelorinoco.gob.ve/ordenan-detencion-de-cinco-personas-por-irregularidades-en-contratos-de-fertinitro/)
Exdirectora de PDVSA es condenada a 5 años de prisión  (http://dinero.com.ve/din/actualidad/exdirectora-de-pdvsa-es-condenada-5-os-de-prisi-n)
Ordenan detención de cinco personas por irregularidades en contratos de Fertinitro (https://www.panorama.com.ve/politicayeconomia/Ordenan-detencion-de-cinco-personas-por-irregularidades-en-contratos-de-Fertinitro-20180614-0048.html)
Por contratar a empresa para fiesta de Navidad ordenan detención de cuatro gerentes de Fertinitro (http://efectococuyo.com/sucesos/por-contratacion-de-empresa-de-festejos-ordenan-detencion-de-cuatro-gerentes-de-fertinitro/)
Venezuela responsable por expropiación de planta de fertilizantes (https://www.iisd.org/itn/es/2018/04/24/venezuela-held-liable-unlawful-expropriation-fertilizer-plants-claudia-arietti/)
Detienen a directivos de Fertinitro por despilfarro en “fiesta del millón de dólares” (http://elestimulo.com/elinteres/detienen-a-directivos-de-fertinitro-por-despilfarro-en-fiesta-del-millon-de-dolares/)</t>
  </si>
  <si>
    <r>
      <rPr>
        <sz val="12"/>
        <color theme="1"/>
        <rFont val="Calibri"/>
      </rPr>
      <t xml:space="preserve"> Pequiven.com.ve 
https://transparencia.org.ve/project/epe-ii-estudio-sector-hidrocarburos/
La Fuerza Armada venezolana tiene luz propia en la corrupción (https://transparencia.org.ve/wp-content/uploads/2018/06/La-Fuerza-Armada-Venezolana-tiene-luz-propia-en-la-corrupci%C3%B3n.pdf)
https://transparencia.org.ve/wp-content/uploads/2020/10/Los-militares-y-su-rol-en-las-Empresas-Propiedad-del-Estado.pdf
</t>
    </r>
    <r>
      <rPr>
        <sz val="12"/>
        <color rgb="FF000000"/>
        <rFont val="Calibri"/>
      </rPr>
      <t>https://transparencia.org.ve/wp-content/uploads/2020/07/III-PODER-MILITAR-CRIMEN-Y-CORRUPCIOON.pdf</t>
    </r>
  </si>
  <si>
    <t>Fextun Fábrica de Exquisiteces de Atún S.A. (FEXTUN)</t>
  </si>
  <si>
    <t>Procesar, producir y comercializar e atún en conserva en todas sus clasificaciones y productos a base de atún en conserva, sardinas y productos marinos en general. También ejercer actividades comerciales en todo lo concerniente a la explotación, fomento y desarrollo de la actividad pesquera y sus actividades conexas. En el ejercicio de su objeto la compañía podrá representar con carácter de exclusividad marcas, patentes y productos de cualquier naturaleza y podrá como agente y/o representante de personas naturales y jurídicas nacionales e internacionales y podrá efectuar todo acto o negocio jurídico de carácter mercantil, civil, agrario, acuático, pesquero, administrativo y tributario inherente a su condición de sociedad de comercio y como tal, ejercerá cualquier actividad de licito comercio.</t>
  </si>
  <si>
    <t xml:space="preserve">Atún en conserva en todas sus clasificaciones y productos  base de atún en conserva, sardinas y productos marinos en general </t>
  </si>
  <si>
    <t>Empresa operativa, producción en cero</t>
  </si>
  <si>
    <t>Urb El Dike Avenida Las Palomas Sector Boca De Rio Sotano 1 Ofc. A, Cumaná, Sucre</t>
  </si>
  <si>
    <r>
      <rPr>
        <b/>
        <sz val="12"/>
        <color theme="1"/>
        <rFont val="Calibri"/>
      </rPr>
      <t xml:space="preserve">Administrador Especial </t>
    </r>
    <r>
      <rPr>
        <sz val="12"/>
        <color theme="1"/>
        <rFont val="Calibri"/>
      </rPr>
      <t>según Resolución N° 157 de fecha 17/08/2018 en Gaceta Oficial N° 6.395 de fecha la misma fecha: Salvatore Stelluto Santana</t>
    </r>
  </si>
  <si>
    <t>Salvatore Stelluto Santana también es Presidente de la sociedad mercantil Corporación Agropecuaria Integrada, C.A. (CAICA) según providencia  N°: ONCDOFT-SEB-005-2017 publicada en la Gaceta Oficial N° 41.304 del 20/12/ 2017. Además fue Presidente de la Sociedad Mercantil ENVASADORA DE PRODUCTOS MARINOS ENPROMA, C.A.</t>
  </si>
  <si>
    <t>RIF: J-30835401-5</t>
  </si>
  <si>
    <t>La revolución terminó con la producción de atún en Sucre (https://elpitazo.net/oriente/la-revolucion-termino-con-la-produccion-de-atun-en-sucre/)
-https://elpitazo.net/oriente/la-revolucion-termino-con-la-produccion-de-atun-en-sucre/ 
Trabajadores exigen al Gobierno la reactivación de Fextun tras un año de paralización (https://oriente24.com/trabajadores-exigen-al-gobierno-la-reactivacion-de-fextun-tras-un-ano-de-paralizacion/)</t>
  </si>
  <si>
    <t>Microjuris
https://transparencia.org.ve/project/epe-ii-estudio-sector-agroalimentario/
https://www.urbe.edu/UDWLibrary/GacetasAdvance.do?operator=EMPTY&amp;word=RELACIONES%20PUBLICAS&amp;tag=TODO&amp;index=13</t>
  </si>
  <si>
    <t xml:space="preserve">Inversora Horizonte, S.A. </t>
  </si>
  <si>
    <t>Instituciones financieras y seguros</t>
  </si>
  <si>
    <t>Emitir financiamientos de Pólizas de Seguros, realizar operaciones de crédito y cualquier otra actividad financiera, a fin de contribuir con la Comercialización de los productos de Seguros Horizonte C.A.</t>
  </si>
  <si>
    <t>Créditos para pólizas de seguros y de otras actividades financieras</t>
  </si>
  <si>
    <t>La Financiadora de Primas Horizonte S.A. antes Inversora Horizonte S.R.L. En abril de 2012, por medio de la Providencia Nº 2-5-000975, se autoriza a la empresa FINANCIADORA DE PRIMAS HORIZONTE, S.A, para el ejercicio de la actividad de Financiamiento de Primas de Seguros e inscribirla en el Registro de Empresas Financiadoras de Primas que para el efecto se lleva en la Superintendencia de la Actividad Aseguradora. Se deja sin efecto el Registro de Inscripción como Empresa Financiadora de Primas N° 42, otorgada por esta Superintendencia de la Actividad Aseguradora, a la sociedad mercantil INVERSORA HORIZONTE, S.A., en fecha 21 de noviembre de 1999. 
Es una empresa financiera para emitir financiamientos de Pólizas de Seguros, realizar operaciones de crédito y cualquier otra actividad financiera, a fin de contribuir con la Comercialización de los productos de Seguros Horizonte C.A.,  de la cual es filial.</t>
  </si>
  <si>
    <r>
      <rPr>
        <sz val="12"/>
        <color rgb="FF000000"/>
        <rFont val="Calibri"/>
      </rPr>
      <t>Según Acta de Asamblea publñicada en la Gaceta Oficial No. 42.834</t>
    </r>
    <r>
      <rPr>
        <b/>
        <sz val="12"/>
        <color rgb="FF000000"/>
        <rFont val="Calibri"/>
      </rPr>
      <t xml:space="preserve">  </t>
    </r>
    <r>
      <rPr>
        <sz val="12"/>
        <color rgb="FF000000"/>
        <rFont val="Calibri"/>
      </rPr>
      <t xml:space="preserve">se designó como </t>
    </r>
    <r>
      <rPr>
        <b/>
        <sz val="12"/>
        <color rgb="FF000000"/>
        <rFont val="Calibri"/>
      </rPr>
      <t>Presidente Ejecutivo</t>
    </r>
    <r>
      <rPr>
        <sz val="12"/>
        <color rgb="FF000000"/>
        <rFont val="Calibri"/>
      </rPr>
      <t xml:space="preserve">: General de División  Alfredo Alejandro García Parra
</t>
    </r>
    <r>
      <rPr>
        <b/>
        <sz val="12"/>
        <color rgb="FF000000"/>
        <rFont val="Calibri"/>
      </rPr>
      <t>Directores principales:</t>
    </r>
    <r>
      <rPr>
        <sz val="12"/>
        <color rgb="FF000000"/>
        <rFont val="Calibri"/>
      </rPr>
      <t xml:space="preserve"> Coronel Edgar Antonio Salazar Flores, Teniente Coronel Jusny José Silva Cordero, Mayor Nelson Alfonso Pereira y Coronel Angel Gregorio Chiquito Prieto
</t>
    </r>
    <r>
      <rPr>
        <b/>
        <sz val="12"/>
        <color rgb="FF000000"/>
        <rFont val="Calibri"/>
      </rPr>
      <t>Directores suplentes</t>
    </r>
    <r>
      <rPr>
        <sz val="12"/>
        <color rgb="FF000000"/>
        <rFont val="Calibri"/>
      </rPr>
      <t>: Coronel Ayleen Del Valle González Vegas, Mayor Osar Luis Rodríguez Conde, Coronel Ramón Alfonso Araujo Viloria</t>
    </r>
  </si>
  <si>
    <t>El General de División Alfredo Alejandro García Parra del Ejército venezolano, fue Director del Hospital Militar "Doctor Vicente Salías Sanoja", en el año 2019,. Actualmente es Presidente de Seguros Horizonte, S. A. desde octubre de 2022.</t>
  </si>
  <si>
    <t>Registro Mercantil Segundo de la Circunscripción Judicial del Distrito Capital y Estado Miranda, el 28 de agosto de 1972 bajo el número 61, tomo 98 -A</t>
  </si>
  <si>
    <r>
      <rPr>
        <sz val="12"/>
        <color theme="1"/>
        <rFont val="Calibri"/>
      </rPr>
      <t xml:space="preserve">Microjuris
https://www.seguroshorizonte.com/ascensos-militares-en-seguros-horizonte/
https://www.caraotadigital.net/hoy/movida-de-mata-y-nuevos-enrosques-militares-en-las-instituciones-madurista
La Fuerza Armada venezolana tiene luz propia en la corrupción (https://transparencia.org.ve/wp-content/uploads/2018/06/La-Fuerza-Armada-Venezolana-tiene-luz-propia-en-la-corrupci%C3%B3n.pdf)
https://transparencia.org.ve/wp-content/uploads/2020/10/Los-militares-y-su-rol-en-las-Empresas-Propiedad-del-Estado.pdf
https://transparencia.org.ve/wp-content/uploads/2020/07/III-PODER-MILITAR-CRIMEN-Y-CORRUPCIOON.pdf
</t>
    </r>
    <r>
      <rPr>
        <sz val="12"/>
        <color rgb="FF000000"/>
        <rFont val="Calibri"/>
      </rPr>
      <t>http://www.controlciudadano.org/web/wp-content/uploads/Red-de-Empresas-Militares-en-Venezuela.pdf</t>
    </r>
  </si>
  <si>
    <t>Fluvialba Internacional Limited</t>
  </si>
  <si>
    <t>Transportar  alimentos e hidrocarburos utilizando el eje fluvial Paraguay-Paraná, conformado por Argentina, Uruguay, Paraguay, Brasil y Bolivia.</t>
  </si>
  <si>
    <t>Servicios de transporte de alimentos e hidrocarburos</t>
  </si>
  <si>
    <t>En agosto del 2009, el vicepresidente de Refinación, Comercio y Suministro de de Petróleos de Venezuela, S.A. (PDVSA), Asdrúbal Chávez y el presidente de la compañía argentina Fluviomar, Andrés Guzmán, firmaron un acuerdo para la constitución de Fluvialba, empresa mixta conformada por Fluviomar y la filial de PDVSA dedicada al transporte de carga general y granel, Albanave.
El informe anual de PDVSA señala que durante 2010 se adquirieron las empresas Fluvialba International Limited (Fluvialba) en Argentina, a cambio de $190 millones</t>
  </si>
  <si>
    <t>En el documento "Reestructuración integral de PDVSA y simplificación de su estructura" de marzo de 2020 aparece como empresa filial de PDVSA Argentina S.A.</t>
  </si>
  <si>
    <t>Humboldt 2495 - 4do Piso - Ciudad Autonoma de Buenos Aires - Argentina
Tel : (054) (11) 5281 - 2500 | E-Mail : recepcion@fluvialba.com</t>
  </si>
  <si>
    <t>PDVSA 60%, Fluviomar Holdings 40%</t>
  </si>
  <si>
    <t>Son filiales de esta empresa las siguientes: Fluvialba Paraguay, S.A.; Fluvialba, S.A.; Servmar, S.A.; Naviera
Conosur S.A.; Trafluem Cia Armadora S.A ; Cinco S.A.; Cinco MRCN Ltda; SNBP S.A.; Outbras S.A; APPM Ltda; SABL I, Ltd; SABL II, Ltd</t>
  </si>
  <si>
    <t>Empresas adquiridas por Pdvsa ya arrojan pérdidas (http://intelego-latam.blogspot.com/2011/08/empresas-adquiridas-por-pdvsa-ya.html)
Intervienen PDVSA en Bolivia por el contrabando de USD 100,000 destinados presuntamente a Evo Morales (https://es.theepochtimes.com/intervienen-pdvsa-en-bolivia-por-el-contrabando-de-usd-100000-destinados-presuntamente-a-evo-morales_592296.html)</t>
  </si>
  <si>
    <t>http://www.pdvsa.com/index.php?option=com_content&amp;view=article&amp;id=3539:7964&amp;catid=10&amp;Itemid=589&amp;lang=es
http://www.pdvsa.com/index.php?option=com_content&amp;view=article&amp;id=3539:7964&amp;catid=10&amp;Itemid=589&amp;lang=es
https://talcualdigital.com/las-empresas-que-pdvsa-eliminara-o-vendera-segun-plan-de-reestructuracion/</t>
  </si>
  <si>
    <t>Fluvialba Paraguay, S.A.</t>
  </si>
  <si>
    <t>Transportar  alimentos e hidrocarburos utilizando el eje fluvial Paraguay-Paraná</t>
  </si>
  <si>
    <t>Paraguay</t>
  </si>
  <si>
    <t>Empresa naviera estaría en falta por impagar salarios y seguro social (http://www.diputados.gov.py/ww5/index.php/noticias/empresa-naviera-estaria-en-falta-por-impagar-salarios-y-seguro-social)
Trabajadores de Fluvialba S.A. deberán esperar dos semanas para saber si les pagarán el equivalente a 11 meses de sueldos atrasados (https://provincial.com.ar/trabajadores-de-fluvialba-s-a-deberan-esperar-dos-semanas-para-saber-si-les-pagaran-el-equivalente-a-11-meses-de-sueldos-atrasados/)</t>
  </si>
  <si>
    <t>https://www.lamananadigital.com/las-empresas-que-pdvsa-eliminara-o-vendera-segun-plan-de-reestructuracion/</t>
  </si>
  <si>
    <t>Fluvialba, S.A.</t>
  </si>
  <si>
    <t>Transportar alimentos y combustibles en Paraguay, Argentina, Brasil, Uruguay y Bolivia</t>
  </si>
  <si>
    <t>Transporte fluvial</t>
  </si>
  <si>
    <r>
      <rPr>
        <sz val="12"/>
        <color theme="1"/>
        <rFont val="Calibri"/>
      </rPr>
      <t>Fluvialba es una compañía de transporte acuático, con más de 5 décadas de experiencia operando la Hidrovia Waterway y los sistemas fluviales en América del Sur que incluyen los ríos Paraguay, Paraná, Uruguay y Río de la Plata. Desde el principio, Fluvialba ha estado invirtiendo en instalaciones, recursos humanos y equipos para proporcionar a sus clientes el apoyo necesario para sus crecientes necesidades logísticas. Tienen propiedad de 24 botes de empuje, 223 barcazas, otros 11 botes de apoyo e instalaciones operativas en Brasil, Bolivia, Paraguay y Argentina. 
Pdvsa Argentina es también accionista mayoritario en Fluvialba S.A., empresa de transporte fluvial en la Hidrovía Paraná Paraguay, con el transporte de grandes volúmenes de combustibles .
El 3 de septiembre de 2009 en el diario paraguayo Ultima Hora aparece la siguiente noticia:"</t>
    </r>
    <r>
      <rPr>
        <b/>
        <sz val="12"/>
        <color theme="1"/>
        <rFont val="Calibri"/>
      </rPr>
      <t>Fluvialba, de Chávez, con monopolio fletero</t>
    </r>
    <r>
      <rPr>
        <sz val="12"/>
        <color theme="1"/>
        <rFont val="Calibri"/>
      </rPr>
      <t xml:space="preserve"> El transporte de c ombustibles en Paraguay, Argentina, Brasil, Uruguay y Bolivia será manejado, casi en exclusiva, por una empresa naviera manejada por Hugo Chávez, llamada Fluvialba.
Este hecho aún no está constituido, pero es lo que resalta de las negociaciones que se realizan.
Hace algunos días, en entrevista con ÚH, Fernando Villalba, presidente de Fluviomar y Conosur, confirmó que hay acuerdo de logística, que incluye a Navealba de Venezuela para movilizar combustible y otros bienes en la región.
"Hay que decir que Fluviomar y naviera Conosur (Paraguay) es del mismo grupo Fluviomar, compuesto por inversionistas argentinos y norteamericanos. También en el grupo está la empresa brasileña Cinco Bacía do Prata, que se unió al grupo Fluviomar. Todo ese grupo integra el grupo Fluviomar, que firmó un acuerdo de logística con Navealba (Venezuela)", dijo.
Indicó que dentro de un año, se tiene que quedar la empresa Fluvialba, que es la fusión de Fluviomar con Navealba, y esta empresa logística actuaría en los cinco países del Conusur. Es decir, en el Mercosur y Bolivia. Las negociaciones avanzan."
Por otro lado, en el diario Aporrea del 3 de agosto de 2009, a parece la siguiente noticia: "</t>
    </r>
    <r>
      <rPr>
        <b/>
        <sz val="12"/>
        <color theme="1"/>
        <rFont val="Calibri"/>
      </rPr>
      <t>Creada empresa mixta de transporte Fluvialba garantizará transporte de alimentos e hidrocarburos entre países del Sur</t>
    </r>
    <r>
      <rPr>
        <sz val="12"/>
        <color theme="1"/>
        <rFont val="Calibri"/>
      </rPr>
      <t xml:space="preserve"> El vicepresidente de Refinación, Comercio y Suministro de de Petróleos de Venezuela, S.A. (PDVSA), Asdrúbal Chávez y el presidente de la compañía argentina Fluviomar, Andrés Guzmán, firmaron un acuerdo para la constitución de Fluvialba, empresa mixta conformada por Fluviomar y la filial de PDVSA dedicada al transporte de carga general y granel, Albanave. Esta empresa tendrá como objetivo el transporte de alimentos e hidrocarburos utilizando el eje fluvial Paraguay-Paraná, conformado por Argentina, Uruguay, Paraguay, Brasil y Bolivia."</t>
    </r>
  </si>
  <si>
    <t>Empresa operativa, se desconoce la participación actual de Venezuela, aunque en el informe de Petróleos de Venezuela del año 2016, aparece Fluvialba como préstamos no garantizados en pesos argentinos (página 47 de Petroleos_de_Venezuela_S.A._y_sus_filialesNIIFBs_2016)
En el documento "Reestructuración integral de PDVSA y simplificación de su estructura" de marzo de 2020 aparece como empresa filial de Fluvialba International Limited</t>
  </si>
  <si>
    <t xml:space="preserve">
Tel.: (54 11) 5281-2500
Fax: (54 11) 5281-2525
Dirección: Av. Humboldt 2495 4to. - (C1425FUG)
CABA
Buenos Aires, Argentina</t>
  </si>
  <si>
    <t>Entramado de negocios entre Cristina y Chávez con una empresa sin CUIT (https://archivo.urgente24.com/219787-entramado-de-negocios-entre-cristina-y-chavez-con-una-empresa-sin-cuit)</t>
  </si>
  <si>
    <t>https://www.aporrea.org/actualidad/n140503.html
Petroleos_de_Venezuela_S.A._y_sus_filialesNIIFBs_2016
https://www.casarosada.gob.ar/informacion/archivo/21718-blank-97741694</t>
  </si>
  <si>
    <t>Fondo de Ahorro Nacional de la Clase Obrera, S.A. (FANCO S.A.)</t>
  </si>
  <si>
    <t>Ser el instrumento alternativo destinado al pago de la deuda derivada de las prestaciones sociales y a soportar el régimen prestacional de los trabajadores de la administración pública</t>
  </si>
  <si>
    <t>Instrumentos financieros y de inversión destinados al pago de prestaciones sociales de los trabajadores del sector público.</t>
  </si>
  <si>
    <t>El 4 de mayo de 2012, en la Gaceta Oficial Nº 39.915, mediante Decreto con Rango, Valor y Fuerza de Ley Orgánica, se dicta la Ley Orgánica Relativa al Fondo de Ahorro Nacional de la Clase Obrera y al Fondo de Ahorro Popular, en esta ley se autoriza la creación del Fondo de Ahorro Nacional de la Clase Obrera S.A. (FANCO S.A.)</t>
  </si>
  <si>
    <t>Av. Urdaneta, esquina de Carmelitas. Edificio Sede del Ministerio del Poder Popular de Economía y  Finanzas. Caracas - Venezuela 1010</t>
  </si>
  <si>
    <t>Decreto con Rango de Ley Orgánica</t>
  </si>
  <si>
    <t>Presidente del Fondo y cuatro (4) directores principales, con sus respectivos suplentes</t>
  </si>
  <si>
    <r>
      <rPr>
        <b/>
        <sz val="12"/>
        <color rgb="FF000000"/>
        <rFont val="Calibri"/>
      </rPr>
      <t>Presidente</t>
    </r>
    <r>
      <rPr>
        <sz val="12"/>
        <color rgb="FF000000"/>
        <rFont val="Calibri"/>
      </rPr>
      <t xml:space="preserve"> según Decreto Nº 3.761 de fecha 8/2/2019 en la Gaceta Oficial Nº 41.582 de la misma fecha: Gabriel Antonio Bolívar Viloria
</t>
    </r>
    <r>
      <rPr>
        <b/>
        <sz val="12"/>
        <color rgb="FF000000"/>
        <rFont val="Calibri"/>
      </rPr>
      <t xml:space="preserve"> Directores Principales</t>
    </r>
    <r>
      <rPr>
        <sz val="12"/>
        <color rgb="FF000000"/>
        <rFont val="Calibri"/>
      </rPr>
      <t xml:space="preserve">  según Decreto Nº 3.761 de fecha 8/2/2019 en la Gaceta Oficial Nº 41.582 de la misma fecha: Fernando de Quintal Rodriguez, Francisco José Garcés Da Silva, Wendy Esther Pinto Castillo, Emilis Joseline Gómez González
</t>
    </r>
    <r>
      <rPr>
        <b/>
        <sz val="12"/>
        <color rgb="FF000000"/>
        <rFont val="Calibri"/>
      </rPr>
      <t xml:space="preserve"> Directores Suplentes</t>
    </r>
    <r>
      <rPr>
        <sz val="12"/>
        <color rgb="FF000000"/>
        <rFont val="Calibri"/>
      </rPr>
      <t xml:space="preserve">  según Decreto Nº 3.761 de fecha 8/2/2019 en la Gaceta Oficial Nº 41.582 de la misma fecha: Aleida Josefina Nacache Toro, Kelly Betzai Pérez Maldonado, Larri Alfredo Rondón Farías, Joel José Gonzalez Avilan </t>
    </r>
  </si>
  <si>
    <t xml:space="preserve"> Gabriel Antonio Bolívar Viloria, también presidente de  Presidente de la Empresa del Estado, Seguros Federal C.A (G.O. N° 41.717); designado coomo Director General de la Oficina de Coordinación Territorial (G.O. N° 41.299); y Director General de la Oficina Estratégica de Seguimiento y Evaluación de Políticas Públicas (OESEPP) (G.O. N° 41.584).</t>
  </si>
  <si>
    <r>
      <rPr>
        <sz val="12"/>
        <color theme="1"/>
        <rFont val="Calibri"/>
      </rPr>
      <t xml:space="preserve">Microjuris
</t>
    </r>
    <r>
      <rPr>
        <sz val="12"/>
        <color rgb="FF000000"/>
        <rFont val="Calibri"/>
      </rPr>
      <t>https://chavismoinc.com/backend/agentes/1252?listado=1&amp;lang=es</t>
    </r>
  </si>
  <si>
    <t>Fondo de Desarrollo Nacional, S.A. (FONDEN)</t>
  </si>
  <si>
    <t xml:space="preserve">Financiar los proyectos de inversión real productiva en todas las áreas, además del mejoramiento del perfil y saldo de la deuda pública externa e interna. Adicionalmente, podrá destinar sus recursos al apoyo de la gestión de gobierno en situaciones especiales que así lo requieran y a la atención de casos de inminente necesidad y conveniencia Nacional o de cualquier otro aspecto que redunde en el desarrollo económico y social del país.
Decreto Nº 1.350 publicado en Gaceta Oficial Nº 40.527 del 27 de octubre de 2014: Financiamiento de proyectos de inversión real y productiva en todas las áreas, además del mejoramiento del saldo y perfil de la deuda pública externa e interna.  Adicionalmente, podrá destinar recursos a la gestión del gobierno en situaciones especiales que así lo requieran, y atención de casos de inminente necesidad o conveniencia nacional o de cualquier otro aspecto que redunde en desarrollo económico y social del país. Los recursos a través de esta sociedad podrán ejecutarse con carácter reembolsable y no reembolsable, a nivel nacional o internacional, en moneda nacional o extranjera, de acuerdo a lo establecido por el directorio ejecutivo, previa aprobación del Presidente de la República </t>
  </si>
  <si>
    <t>El 30 de agosto del 2005, mediante el Decreto Nº 3.854, se autoriza al Ministro de Finanzas para que proceda a la creación de una empresa bajo la forma de sociedad anónima, que estará bajo su control accionario y estatutario, la cual se denominará Fondo de Desarrollo Nacional FONDEN, S.A., publicada en Gaceta Oficial Nº 38.261. Luego, el 23 de febrero de 2012, mediante el  Decreto N° 8.808,  se dicta la Reforma Parcial del Decreto N° 3.854, de fecha 29 de agosto de 2005, publicado en Gaceta Oficial de la República Bolivariana de Venezuela N° 38.261, de fecha 30 de agosto de 2005, mediante el cual se autoriza al MPP de Planificación y Finanzas la creación de una empresa bajo la forma de sociedad anónima, que estará bajo su control accionario y estatutario denominada Fondo de Desarrollo Nacional FONDEN, S.A.</t>
  </si>
  <si>
    <t>Av. Urdaneta, esquina de Carmelitas. Edificio Sede del Ministerio del Poder Popular de Economía y  Finanzas. Caracas - Venezuela 1011</t>
  </si>
  <si>
    <t>Presidente del Fondo y cuatro (4) directores principales, con sus respectivos suplentes y un secretario ejecutivo</t>
  </si>
  <si>
    <r>
      <rPr>
        <b/>
        <sz val="12"/>
        <color rgb="FF000000"/>
        <rFont val="Calibri"/>
      </rPr>
      <t>Presidente</t>
    </r>
    <r>
      <rPr>
        <sz val="12"/>
        <color rgb="FF000000"/>
        <rFont val="Calibri"/>
      </rPr>
      <t xml:space="preserve"> según Decreto No 4.306 de fecha 14/9/2020 en la Gaceta Oficial Nº 41.964 de la misma fecha: Laura Carolina Guerra Angulo.
</t>
    </r>
    <r>
      <rPr>
        <b/>
        <sz val="12"/>
        <color rgb="FF000000"/>
        <rFont val="Calibri"/>
      </rPr>
      <t>Secretario Ejecutivo</t>
    </r>
    <r>
      <rPr>
        <sz val="12"/>
        <color rgb="FF000000"/>
        <rFont val="Calibri"/>
      </rPr>
      <t xml:space="preserve"> según Decreto No 4.306 de fecha 14/9/2020 en la Gaceta Oficial Nº 41.964 de la misma fecha: Nelson Reinaldo Lepaje Salazar
</t>
    </r>
    <r>
      <rPr>
        <b/>
        <sz val="12"/>
        <color rgb="FF000000"/>
        <rFont val="Calibri"/>
      </rPr>
      <t>Directorio Ejecutivo
Miembros Principales</t>
    </r>
    <r>
      <rPr>
        <sz val="12"/>
        <color rgb="FF000000"/>
        <rFont val="Calibri"/>
      </rPr>
      <t xml:space="preserve"> según Decreto N° 4.444 de fecha 24/02/2021 en Gaceta Oficial N° 42.074 de la misma fecha: Héctor Andrés Obregón Pérez, Christiam Moisés Hernández Verdecanna, Guy Alberto Vernaez Hernández, Román Daniel Maniglia Darwich
</t>
    </r>
    <r>
      <rPr>
        <b/>
        <sz val="12"/>
        <color rgb="FF000000"/>
        <rFont val="Calibri"/>
      </rPr>
      <t>Miembros Secundarios</t>
    </r>
    <r>
      <rPr>
        <sz val="12"/>
        <color rgb="FF000000"/>
        <rFont val="Calibri"/>
      </rPr>
      <t xml:space="preserve"> según Decreto N° 4.444 de fecha 24/02/2021 en Gaceta Oficial N° 42.074 de la misma fecha: Ricardo Javier Gómez Rincón , Libia Flor Zyn Aldin Real, Lisett Virginia Prieto Araujo, Josefina Yamileth Muñoz Guzmán</t>
    </r>
  </si>
  <si>
    <t xml:space="preserve">Laura Guerra es licenciada en ingeniería de petróleos con master en extracción de petróleo pesado, trabaja en PDVSA desde diciembre de 2006, En 2015 asumió la gerencia de la oficina de Petróleos de Venezuela, Pdvsa, en Bogotá en sustitución de Sarah Moya, una de las funcionarias venezolanas reseñadas en los Papeles de Panamá. Se designó como como Superintendenta Nacional de Auditoría Interna (SUNAI)  el 7 de febrero de 2019, a través del decreto Nro. 3.760, publicado en la Gaceta Oficial Nro. 41.581. Excuñada de Nicolás Maduro es la nueva presidenta del Fonden, hermana de la exesposa del mandatario. Guerra Angulo sustituye en el cargo a Simón Zerpa, exministro de Economía y Finanzas, quien estaba al frente del Fonden desde el año 2014.
 Nelson Reinaldo Lepaje Salazar, quien volvió a estar al frente de la Oficina Nacional del Tesoro, según la resolución Nro. 027-2020 de la misma Gaceta Oficial Nro. 41.964. Fue nombrado Tesorero nacional (encargado), el 8 de enero de 2016 y estuvo en el cargo hasta marzo de 2018 cuando fue sustituido por Reinier Alejandro Merentes, hijo del exministro de Finanzas y expresidente del Banco Central de Venezuela, Nelson Merentes. Antes de convertirse en Tesorero, Lepaje se desempeñaba como subtesorero nacional, cargo en el que fue designado por Carlos Erik Malpica Flores, sobrino de Cilia Flores, candidata a diputada y esposa de Maduro.
Rocco Albisinni Serrano (viceministro de Economía Estatal y Socialista).
  Dixorys Cachima Castillo (viceministra de Finanzas) </t>
  </si>
  <si>
    <t>Registro Mercantil Primero de la Circunscripción Judicial del Distrito Capital y Estado Miranda en fecha 09 de septiembre de 2005, bajo el N° 35, tomo 133-A</t>
  </si>
  <si>
    <t>AN investigará despilfarro de 143,5 millardos de dólares en Fonden (http://www.el-nacional.com/noticias/asamblea-nacional/investigara-despilfarro-1435-millardos-dolares-fonden_226747)
Otra caja negra de corrupción y despilfarro: Fonden (Otra caja negra de corrupción y despilfarro: Fonden)
¿Más corrupción? AN investigará despilfarro de 143.573 millones de dólares en Fonden (http://elvenezolanonews.com/an-investigara-despilfarro-de-143-573-millones-de-dolares-en-fonden/)
Fonden, la caja negra de corrupción y despilfarro (https://www.lapatilla.com/site/2014/05/14/fonden-la-caja-negra-de-corrupcion-y-despilfarro-de-mas-de-116-mil-millones-de-dolares/)
REPORTE ESPECIAL-Fonden: la caja negra de Hugo Chávez (https://lta.reuters.com/article/topNews/idLTASIE88P05P20120926)
 http://www.talcualdigital.com/Nota/115757/La-Corrupcion-No-Cabe-Bajo-La-Alfombra
Diputados denuncian déficit de 29 millardos de dólares en el Fonden (https://transparencia.org.ve/project/diputados-denuncian-deficit-de-29-millardos-de-dolares-en-el-fonden/)
No cuadran las cuentas del Fondo Chino ni del Fonden (https://transparencia.org.ve/project/no-cuadran-las-cuentas-del-fondo-chino-ni-del-fonden/)
El rol del Fonden en la corrupción venezolana (https://transparencia.org.ve/wp-content/uploads/2020/10/3-El-rol-del-Fonden-en-la-corrupción-venezolana.pdf)
LA CREACIÓN DEL FONDEN NOS LLEVÓ AL DESASTRE (https://www.cuentasclarasdigital.org/2024/07/el-fonden-una-historia-de-despilfarro-y-ocasiones-perdidas/)
El Fonden que «da para todo» recibirá la mitad de los ingresos extraordinarios de 2025 ( https://talcualdigital.com/el-fonden-que-da-para-todo-recibira-la-mitad-de-los-ingresos-extraordinarios-de-2025/)</t>
  </si>
  <si>
    <t>Microjuris
Transparencia Venezuela</t>
  </si>
  <si>
    <t>Fondo de Gestión de Activos, S.A. (FONACTIVO)</t>
  </si>
  <si>
    <t>Dirigir y gestionar la participación de la sociedad en el capital de otras entidades, mediante la adquisición, tenencia y administración directa o indirecta de acciones, participaciones sociales, cuotas, créditos y cualquier otra forma de participación o interés en el capital social y/o títulos que den derecho a la obtención de dichas acciones, participaciones sociales, cuotas, créditos o intereses de otras sociedades.</t>
  </si>
  <si>
    <t>Participación accionaria</t>
  </si>
  <si>
    <t xml:space="preserve">El 29 de octubre de 2013, mediante  Decreto N° 527 se autoriza al Ministerio del Poder Popular para el Comercio para que proceda a la Constitución de una empresa del Estado, bajo la forma de la Sociedad Anónima, la cual se denominará Fondo de Gestión de Activos, S.A.. Publicado en la Gaceta Oficial Nº 40.282.  </t>
  </si>
  <si>
    <t>Empresa operativa, se desconoce su estado de funcionamiento actual</t>
  </si>
  <si>
    <t>1 Presidente, y será a su vez el Presidente de la Empresa y 4 Directores Principales y 4 Directores  Suplentes</t>
  </si>
  <si>
    <r>
      <rPr>
        <sz val="12"/>
        <color theme="1"/>
        <rFont val="Calibri"/>
      </rPr>
      <t xml:space="preserve">
</t>
    </r>
    <r>
      <rPr>
        <b/>
        <sz val="12"/>
        <color theme="1"/>
        <rFont val="Calibri"/>
      </rPr>
      <t xml:space="preserve">
Miembros Principales</t>
    </r>
    <r>
      <rPr>
        <sz val="12"/>
        <color theme="1"/>
        <rFont val="Calibri"/>
      </rPr>
      <t xml:space="preserve"> según Resolución N° 028-14 de fecha 26/03/2014 en Gaceta Oficial N° 40.382 del 28/03/2014: Juan Carlos García, Ricardo José Sanguino, Onry José Romero, Ronald Alexander Araujo García
</t>
    </r>
    <r>
      <rPr>
        <b/>
        <sz val="12"/>
        <color theme="1"/>
        <rFont val="Calibri"/>
      </rPr>
      <t>Miembros Suplentes</t>
    </r>
    <r>
      <rPr>
        <sz val="12"/>
        <color theme="1"/>
        <rFont val="Calibri"/>
      </rPr>
      <t xml:space="preserve">  según Resolución N° 028-14 de fecha 26/03/2014 en Gaceta Oficial N° 40.382 del 28/03/2014: Said Pérez, Bylly Jules, Alejandro Navarro, Kary Costa</t>
    </r>
  </si>
  <si>
    <t>Registro Mercantil Quinto del Distrito Capital en fecha 26 de febrero de 2014, bajo el Número 23, Tomo 28-A.</t>
  </si>
  <si>
    <t>Ministerio del Poder Popular para el Comercio Nacional</t>
  </si>
  <si>
    <t>Fondo de Inversión Misión Negro Primero, S.A.</t>
  </si>
  <si>
    <t>Objeto
 Coordinación, supervisión y control y cumplimiento de los cinco objetivos que persigue la «MISIÓN NEGRO PRIMERO», a fin de dar respuesta a las necesidades sociales del personal militar y civil de la Fuerza Armada Nacional Bolivariana así como fortalecer el apresto operacional para la Defensa Integral, consustanciado con el desarrollo sustentable y sostenido de la zona económica militar.
Misión
Captar, gestionar, administrar, financiar proyectos e invertir fondos, bienes o derechos, valores u otros instrumentos de carácter financiero o no, para obtener rendimientos a favor de la FANB con el fin de fortalecer la Gran Misión Negro Primero, consustanciado con el desarrollo sustentable sostenido de la zona económica militar.
Visión
El Fondo de Inversión Misión Negro Primero S.A., se ha propuesto ser la principal Empresa del Sector Defensa, enmarcada en los principios de Eficiencia, Transparencia y Humildad, con capacidad financiera, a fin de ser reconocida a nivel nacional e internacional, proyectando la imagen de la Fuerza Armada Nacional Bolivariana, como pilar fundamental en la participación activa en el desarrollo nacional; siendo promotor e instrumento financiero capaz de apalancar el crecimiento económico y el desarrollo sostenible que solvente cualquier necesidad social y económica de los integrantes de la FANB, con el fin de fortalecer la Gran Misión Negro Primero.</t>
  </si>
  <si>
    <t>Gestión, administración y financiamiento de proyectos para la FFAA</t>
  </si>
  <si>
    <t>El 16 de octubre de 2013 se publica el  Decreto N° 501 en la Gaceta Oficial Nº 40.273, mediante el cual se autoriza la creación de una Empresa del Estado bajo la forma de sociedad anónima que se denominará Fondo de Inversión Misión Negro Primero, S.A., dicha Empresa tendrá personalidad jurídica y patrimonio propio, distinto e independiente de la República y estará adscrita al Ministerio del Poder Popular para la Defensa.
Se encuentra entre los entes que ejerce la coordinación y el control Viceministerio de Servicios, Personal y Logísticades de enero de 2017.</t>
  </si>
  <si>
    <t>Av. Francisco de Miranda, Edificio Torre La Primera. Piso 8.</t>
  </si>
  <si>
    <t xml:space="preserve">Un (01) Presidente y cinco (5) Directores Principales, con sus respectivos Suplentes, y un (1) Secretario Ejecutivo con derecho a voz mmás no a voto, todos con libre nombramiento y remoción por parte del Ministerio del Poder Popular para la Defensa. </t>
  </si>
  <si>
    <t>Registro Mercantil Segundo del Distrito Capital en fecha 22 de octubre de 2013, bajo el Nº 185, Tomo 95-A SDO</t>
  </si>
  <si>
    <t>Misión Negro Primero</t>
  </si>
  <si>
    <t>Comandantes del desastre (http://correodelcaroni.com/index.php/opinion/item/42822-comandantes-del-desastre)
Un general venezolano desocupa 'su gasolinera' tras ser expropiada por el régimen de Maduro (https://www.maibortpetit.info/2020/07/un-general-venezolano-desocupa-su.html)</t>
  </si>
  <si>
    <r>
      <rPr>
        <sz val="12"/>
        <color theme="1"/>
        <rFont val="Calibri"/>
      </rPr>
      <t xml:space="preserve">http://www.mindefensa.gob.ve/fondonegroprimero/
https://fimnpsa.wordpress.com/acerca-de/
https://fimnpsa.wordpress.com/
La Fuerza Armada venezolana tiene luz propia en la corrupción (https://transparencia.org.ve/wp-content/uploads/2018/06/La-Fuerza-Armada-Venezolana-tiene-luz-propia-en-la-corrupci%C3%B3n.pdf)
https://transparencia.org.ve/wp-content/uploads/2020/10/Los-militares-y-su-rol-en-las-Empresas-Propiedad-del-Estado.pdf
https://transparencia.org.ve/wp-content/uploads/2020/07/III-PODER-MILITAR-CRIMEN-Y-CORRUPCIOON.pdf
http://www.vidaagro.com.ve/conoce-aqui-los-militares-jefes-del-plan-rubro-por-rubro-del-general-aceite-al-vicealmirante-compota/
</t>
    </r>
    <r>
      <rPr>
        <sz val="12"/>
        <color rgb="FF000000"/>
        <rFont val="Calibri"/>
      </rPr>
      <t>http://www.controlciudadano.org/web/wp-content/uploads/Red-de-Empresas-Militares-en-Venezuela.pdf</t>
    </r>
  </si>
  <si>
    <t>Fondo Financiero Privado Prodem, S.A</t>
  </si>
  <si>
    <t>Misión
"Aportar al desarrollo y mejora de la calidad de vida de nuestros consumidores financieros, a través de la prestación de servicios integrales y oportunos,   destinados principalmente al sector productivo microempresarial, contribuyendo con la expansión económica del país."
Visión
"Ser el banco preferido del sector microempresarial en Bolivia, por su innovación, tecnología e impacto social."</t>
  </si>
  <si>
    <t>Es una entidad de microfinanzas con más de 90 agencias en el país.
El día 18 de agosto de 1998, se resuelve fundar, organizar y constituir el Fondo Financiero Privado Prodem S.A., mediante acto único, el mismo que tiene por objeto principal la realización de operaciones destinadas al fi­nanciamiento de las actividades de los medianos, pequeños y microprestatarios, a cuyo ­fin la sociedad podrá efectuar todas las operaciones pasivas, contingentes y de servicios fi­nancieros auxiliares autorizados por ley, en el territorio del Estado Plurinacional de Bolivia, con prioridad en el área rural.
La Superintendencia de Bancos y Entidades Financieras (actualmente ASFI) en el uso de sus facultades, el 19 de abril de 1999, mediante Resolución SB Nº 45/99, con­fiere el permiso de Constitución a los Fundadores del Fondo Financiero Privado Prodem S.A., como entidad fi­nanciera privada nacional no bancaria, para realizar operaciones previstas en sus Estatutos, sujetas a los límites establecidos por la Ley de Bancos y Entidades Financieras de Bolivia. Asimismo, el 28 de diciembre de 1999, la Superintendencia de Bancos y Entidades Financiera (actualmente ASFI), de conformidad con el artículo 16 de la Ley de Bancos y Entidades Financieras otorga la Licencia de Funcionamiento al Fondo Financiero Privado Prodem S.A., para que inicie sus operaciones en forma simultánea en sus ofi­cinas regionales y agencias a partir de 3 de enero de 2000.
El Fondo Financiero Privado Prodem S.A., opera en Bolivia a través de su o­ficina principal y ofi­cinas en La Paz, Santa Cruz, Cochabamba, Oruro, Chuquisaca, Tarija, Potosí, Beni y Pando, distribuida en una red de 54 agencias urbanas y 69 agencias rurales. El promedio de empleados del Fondo Financiero Privado Prodem S.A., ha sido de 2,684, 2,415 y 2,150 al 31 de diciembre de 2013, 2012 y 2011, respectivamente.
El Fondo Financiero Privado Prodem S.A., ha sido constituido a partir de la experiencia exitosa de la Fundación para la Promoción y Desarrollo de la Micro Empresa “Prodem”, siendo su principal misión, durante los últimos 14 años, la de brindar apoyo financiero bajo una metodología especializada y dinámica de acuerdo con los cambios requeridos para este tipo de operaciones de crédito, fundamentalmente en el área rural a favor de unidades económicamente activas, que no tenían posibilidades de acceso a financiamiento en el sistema bancario para viabilizar sus proyectos, por no contar con los requisitos determinados por este sector fi­nanciero.
A partir de la gestión 2008, El Banco de Desarrollo Económico y Social de Venezuela (BANDES) se constituye en el mayor accionista, constituyéndose en el socio estratégico que garantiza un mayor soporte fi­nanciero que permite al Fondo Financiero Privado Prodem S.A., continuar su crecimiento y consolidación en el sistema financiero nacional, como una entidad especializada en microcrédito.
Finalmente, durante la gestión 2014, Prodem comienza a operar como banco múltiple a partir del 21 de julio, por lo que se convierte en la red bancaria con la mejor cobertura del país, rol que además le permitirá ampliar los productos y servicios para sus cliente</t>
  </si>
  <si>
    <t>Empresa operativa con la página web activa y ofreciendo servicios</t>
  </si>
  <si>
    <t>La Paz</t>
  </si>
  <si>
    <r>
      <rPr>
        <b/>
        <sz val="12"/>
        <color rgb="FF000000"/>
        <rFont val="Calibri"/>
      </rPr>
      <t>Presidente</t>
    </r>
    <r>
      <rPr>
        <sz val="12"/>
        <color rgb="FF000000"/>
        <rFont val="Calibri"/>
      </rPr>
      <t xml:space="preserve">: Xabier Fernando León Anchustegui
</t>
    </r>
    <r>
      <rPr>
        <b/>
        <sz val="12"/>
        <color rgb="FF000000"/>
        <rFont val="Calibri"/>
      </rPr>
      <t>Vicepresidente:</t>
    </r>
    <r>
      <rPr>
        <sz val="12"/>
        <color rgb="FF000000"/>
        <rFont val="Calibri"/>
      </rPr>
      <t xml:space="preserve"> Arlen Siu Piñate Perez Martinez
</t>
    </r>
    <r>
      <rPr>
        <b/>
        <sz val="12"/>
        <color rgb="FF000000"/>
        <rFont val="Calibri"/>
      </rPr>
      <t>Directores</t>
    </r>
    <r>
      <rPr>
        <sz val="12"/>
        <color rgb="FF000000"/>
        <rFont val="Calibri"/>
      </rPr>
      <t>: Yosmer Daniel Arellan Zurita, William José Cañas Delgado, Sohail Nomardy Hernández Parra, Iliana Josefa Ruzza Terán, Raúl Octavio Li Causi Pérez, Reinier Alejandro Merentes y Mariangelina Urbina Melo</t>
    </r>
  </si>
  <si>
    <t>Estas son las 3 empresas que todavía el régimen de Maduro controla en Bolivia (https://alnavio.com/noticia/20209/actualidad/estas-son-las-3-empresas-que-todavia-el-regimen-de-maduro-controla-en-bolivia.html)
EE. UU. sanciona a Bandes, Banco de Venezuela, Bandes Uruguay, Bicentenario y Prodem (https://cronica.uno/ee-uu-sanciona-a-bandes-banco-de-venezuela-bandes-uruguay-bicentenario-y-prodem/)
Develan las rutas del dinero venezolano en Bolivia (https://primerinforme.com/2020/09/29/develan-las-rutas-del-dinero-venezolano-en-bolivia/)</t>
  </si>
  <si>
    <t>https://www.prodem.bo/</t>
  </si>
  <si>
    <t>Fondo Nacional de Garantías Recíprocas para la Pequeña y Mediana Empresa, S.A. (FONPYME)</t>
  </si>
  <si>
    <t>Objetivo
El objetivo principal de este Fondo es reafianzar, hasta en un 50%, los montos de los avales otorgados por las SGR, mientras que éstas se encargan de brindar asesoría y seguimiento a las empresas durante todo el proceso de solicitud de fianzas técnicas y financieras. El Sistema Nacional de Garantías Recíprocas opera procurando insertar a las cooperativas, micros y pymes en la dinámica del sistema bancario, permitiendo su acceso a los créditos y brindándoles la oportunidad de participar en licitaciones con diversos entes contratantes públicos y privados, a través de la figura de la fianza.
Misión
Impulsar y promover a las SGR a nivel nacional, a través del reafianzamiento de sus operaciones y del acompañamiento técnico-financiero, que facilite a las Mipymes, Emprendedores (as), Microempresarios, Cooperativas y Organizaciones Socioproductivas su incorporación al Sistema Financiero Nacional, para así contribuir con la construcción del Modelo Productivo Socialista. 
Misión
Ser reconocidos por el sector público y privado, como motor fundamental para el impulso del aparato productivo nacional, gracias al fortalecimiento de las SGR y al acompañamiento, apoyo y asistencia brindada a las MiPymes, Emprendedores (as), Microempresarios, Cooperativas y Organizaciones Socioproductivas, que garantizan nuestra sustentabilidad financiera.</t>
  </si>
  <si>
    <t>Reafianzamiento de Operaciones de las SGR, Programas Formativos, Servicios Tecnológicos para las SGR,  y Asistencia Técnica a Emprendedores y Socios Beneficiarios</t>
  </si>
  <si>
    <t>El Fondo Nacional de Garantías Recíprocas para la Pequeña y Mediana Empresa (FONPYME S.A.), es una sociedad mercantil constituida con aportes de organismos públicos, que promueve e incentiva el desarrollo y crecimiento de las cooperativas, micros y pymes, facilitando su acceso a la banca y permitiéndoles participar en licitaciones, a través de las fianzas financieras y técnicas. El FONPYME y la red de Sociedades de Garantías Recíprocas (SGR), en conjunto, conforman el Sistema Nacional de Garantías Recíprocas (SNGR), para brindar nuevas opciones de afianzamiento a las pequeñas y medianas empresas. Fuen fundada en el año 2001</t>
  </si>
  <si>
    <t>Av. Francisco de Miranda,Torre Europa, piso 7, Municipio Chacao, estado Miranda.</t>
  </si>
  <si>
    <t>Resolución N° 201-00</t>
  </si>
  <si>
    <r>
      <rPr>
        <b/>
        <sz val="12"/>
        <color theme="1"/>
        <rFont val="Calibri"/>
      </rPr>
      <t>Presidente</t>
    </r>
    <r>
      <rPr>
        <sz val="12"/>
        <color theme="1"/>
        <rFont val="Calibri"/>
      </rPr>
      <t xml:space="preserve"> (E) según Gaceta Oficial Nº 41.343 de fecha 19/2/2018: Orlando José Becerra Vielma</t>
    </r>
  </si>
  <si>
    <t>Registro Mercantil Quinto de la Circunscripción Judicial del Distrito Capital y estado Miranda en fecha veintisiete (27) de abril de 2001, bajo el N° 9, Tomo 536-A</t>
  </si>
  <si>
    <t>El Presidente, "mata votos", de Fonpyme disfraza su destructiva gestión contra la Revolución Bolivariana y Chavista (El Presidente, "mata votos", de Fonpyme disfraza su destructiva gestión contra la Revolución Bolivariana y Chavista)</t>
  </si>
  <si>
    <t>http://www.fonpyme.gob.ve</t>
  </si>
  <si>
    <t>Fondo Nacional para los Emprendimientos, S.A. (FONAEM, S.A.)</t>
  </si>
  <si>
    <t>Otorgar financiamiento y el apoyo a los nuevos emprendimientos, inscritos en el Registro Nacional de Emprendimiento, conforme a las leyes que rigen la materia en el territorio venezolano.</t>
  </si>
  <si>
    <t>Servicios financieros y de apoyo a los nuevos emprendimientos</t>
  </si>
  <si>
    <t>El 22 de abril del 2022, la Presidencia de la República emitió el Decreto N° 4.680, mediante el cual se autoriza la creación de una Empresa del Estado, bajo la forma de Sociedad Anónima, que se denominará “Fondo Nacional para los Emprendimientos, S.A.”, la cual estará bajo el control accionario y adscripción del Ministerio del Poder Popular con competencia en materia de economía y finanzas, pudiendo identificarse a través de las siglas “FONAEM, S.A.”.</t>
  </si>
  <si>
    <t xml:space="preserve">Mediante la Resolución N° 009/2022,  se nombraron a los Miembros Principales y Suplentes de la Junta Directiva de la Fondo Nacional para los Emprendimientos, S.A., FONAEM, S.A., con las competencias inherentes al referido cargo, la cual queda conformada por las ciudadanas y ciudadanos  Maryury Bargiela, Álvarez, Dheliz Adriana, Álvarez Márquez, Ricardo Javier, Sánchez Niño, Larry Daniel, Devoe Márquez, Héctor José, Silva Hernández, Anna Karina, Montecalvo Carreño, Eduardo José, Dávila Gutiérrez, Gladys Patricia, Gómez Méndez, María Del Carmen Prin Hernández
Esta resolución fue publicada en la Gaceta Nº 42.380 del  19 de mayo de 2022 </t>
  </si>
  <si>
    <r>
      <rPr>
        <sz val="12"/>
        <color rgb="FF000000"/>
        <rFont val="Calibri"/>
      </rPr>
      <t>Microjuris
https://www.bdo.com.ve/es-ve/publicaciones/boletines-informativos/decreto-nro-4680-creacion-del-fondo-nacional-para-los-emprendimientos-s-a</t>
    </r>
    <r>
      <rPr>
        <sz val="12"/>
        <color rgb="FF000000"/>
        <rFont val="Calibri"/>
      </rPr>
      <t xml:space="preserve">
</t>
    </r>
    <r>
      <rPr>
        <sz val="12"/>
        <color rgb="FF000000"/>
        <rFont val="Calibri"/>
      </rPr>
      <t>https://ciudadccs.info/2022/04/27/presidente-maduro-encabeza-jornada-para-impulso-del-motor-emprendimient</t>
    </r>
    <r>
      <rPr>
        <u/>
        <sz val="12"/>
        <color rgb="FF1155CC"/>
        <rFont val="Calibri"/>
      </rPr>
      <t>o/</t>
    </r>
  </si>
  <si>
    <t>Fondo Simón Bolívar para la Reconstrucción, S.A.</t>
  </si>
  <si>
    <t xml:space="preserve">Financiar proyectos de Infraestructura a ser ejecutados por los órganos y entes públicos, así como los particulares con recursos propios o que administre; realizar cualquier tipo de contratos, necesarios o vinculados a la ejecución de obras y a la satisfacción de los objetivos establecidos por el órgano superior del Sistema Nacional de Vivienda y Hábitat; y  constituir o emitir cualquier tipo de garantías para respaldar obligaciones propias o de terceros. </t>
  </si>
  <si>
    <r>
      <rPr>
        <sz val="12"/>
        <color theme="1"/>
        <rFont val="Calibri"/>
      </rPr>
      <t xml:space="preserve">
El Fondo Simón Bolívar para la Reconstrucción, fue creado en 2010 adscrito al Órgano Superior de la Vivienda, se alimenta con los aportes realizados por el Gobierno Nacional, del Fondo de Ahorro Voluntario para la Vivienda, de la banca pública y privada, así como de los recursos provenientes de las cancelaciones realizadas por las familias que han logrado tener un techo a través de la Gran Misión Vivienda Venezuela (GMVV). Se crea mediante Decreto con Rango, Valor y Fuerza de la Ley Orgánica de Creación del Fondo Simón Bolívar para la Reconstrucción, publicada en Gaceta  Oficial Nº 39.583 del 29/12/2010. Especifica la normativa que el Órgano Superior del Sistema Nacional de Vivienda y Hábitat, a través de su Coordinación Ejecutiva, creará la empresa del Estado bajo la forma de sociedad anónima, denominada Fondo Simón Bolívar para la Reconstrucción S.A.</t>
    </r>
    <r>
      <rPr>
        <sz val="12"/>
        <color rgb="FFFF0000"/>
        <rFont val="Calibri"/>
      </rPr>
      <t xml:space="preserve">
</t>
    </r>
    <r>
      <rPr>
        <sz val="12"/>
        <color theme="1"/>
        <rFont val="Calibri"/>
      </rPr>
      <t>Posteriormente, el 27 de marzo de 2012 en la Gaceta Oficial N° 39.892,  el  Ejecutivo Nacional dictó el decreto de ley de reforma parcial de la Ley Orgánica de Creación del Fondo Simón Bolívar para la Reconstrucción S.A. Entre los cambios significativos, tenemos:  Se crea un nuevo artículo con el número 4° en el que se establecen tareas que podrá desarrollar el Fondo Simón Bolívar para el cumplimiento de sus objetivos generales; se crea un nuevo artículo con el número 11 explicando que las cantidades recibidas por el Fondo Simón Bolívar para la Reconstrucción S.A  serán respaldadas por la República Bolivariana de Venezuela, calificándose como Inversión a fines contables y financieras que no requerirán provisión alguna; se crea un nuevo artículo con el número 12 alegando que el Fondo Simón Bolívar para la Reconstrucción, S.A. tendrá la condición de sucesor a título universal y se sustituirá en todos los derechos y obligaciones del órgano extinguido; y se crea una Disposición Transitoria indicando que durante el ejercicio económico que culmina el 31 de diciembre de 2012, el Fondo Simón Bolívar para la Reconstrucción S.A., queda relevado el cumplimiento de la Ley Orgánica de Administración Financiera del sector Público.
El 28 de enero de 2016 mediante el Decreto N° 2.210 se adscribe al Ministerio del Poder Popular para Hábitat y Vivienda la sociedad mercantil Fondo Simón Bolívar para la Reconstrucción, S.A. , dicho Decreto fue publicado en la |  Gaceta Oficial Nº 40.838.</t>
    </r>
  </si>
  <si>
    <t>Av. Francisco de Miranda, Ministerio del Poder Popular para Vivienda y Hábitat, Chacao, Caracas</t>
  </si>
  <si>
    <r>
      <rPr>
        <b/>
        <sz val="12"/>
        <color theme="1"/>
        <rFont val="Calibri"/>
      </rPr>
      <t>Presidente (E</t>
    </r>
    <r>
      <rPr>
        <sz val="12"/>
        <color theme="1"/>
        <rFont val="Calibri"/>
      </rPr>
      <t xml:space="preserve">) según decreto Nº 4.117 en la Gaceta Oficial Nº 41.816 de fecha 6/2/2020: Teniente coronel Benjamín Antonio Chacón Zambrano. 
</t>
    </r>
    <r>
      <rPr>
        <b/>
        <sz val="12"/>
        <color theme="1"/>
        <rFont val="Calibri"/>
      </rPr>
      <t xml:space="preserve">Vicepreseidente </t>
    </r>
    <r>
      <rPr>
        <sz val="12"/>
        <color theme="1"/>
        <rFont val="Calibri"/>
      </rPr>
      <t>según Gaceta Oficil Nª 42.325 de fecha 3/03/2022: Yanis Griselda Pérez de Prieto</t>
    </r>
    <r>
      <rPr>
        <b/>
        <sz val="12"/>
        <color theme="1"/>
        <rFont val="Calibri"/>
      </rPr>
      <t xml:space="preserve">
Junta Administradora </t>
    </r>
    <r>
      <rPr>
        <sz val="12"/>
        <color theme="1"/>
        <rFont val="Calibri"/>
      </rPr>
      <t xml:space="preserve">según Gaceta Oficial N° 42.299 de fecha 18/01/2022
Miembros Principales: Efraín José Sánchez Román, Osmen Jeremías Mejías Betancourt, Viccel Rosalía Montes Bueno, William Rafael Romero Giménez 
Miembros Suplentes: Willmara Betzabeth Pérez Ochoa, Kimberlyn Rosario Marcano Caña, Winmar Alejandra Chávez Goitia, Robín Ernesto Guevara Díaz </t>
    </r>
  </si>
  <si>
    <t>El Teniente coronel Benjamín Antonio Chacón Zambrano fue designado según G.O. N° 41.424 del 21-jun-2018 como Director General de la Oficina Estratégica de Seguimiento y Evaluación de Políticas Públicas, del Ministerio del Poder Popular para Hábitat y Vivienda. Es el Presidente del Banco Nacional de Vivienda y Hábitat (BANAVIH) según G.O. 41.816 de fecha 6-feb-2020.  Fue Gerente General de ConstruPatria</t>
  </si>
  <si>
    <t>Registro Mercantil Segundo del Distrito Capital, Tomo 139-ASDO, Número 8 del año 2012.</t>
  </si>
  <si>
    <t>El gigante rojo (http://www.correodelcaroni.com/index.php/opinion/item/61125-el-gigante-rojo)
Ser ministro de energía y presidente de Pdvsa a la vez es “pagarse y darse el vuelto” (https://transparencia.org.ve/ministro-energia-presidente-pdvsa-la-vez-pagarse-darse-vuelto-infografia/)
Funcionarios venezolanos que ocupan ilegalmente más de un cargo (https://www.diariolasamericas.com/funcionarios-venezolanos-que-ocupan-ilegalmente-mas-un-cargo-n3234321)</t>
  </si>
  <si>
    <r>
      <rPr>
        <sz val="12"/>
        <color theme="1"/>
        <rFont val="Calibri"/>
      </rPr>
      <t xml:space="preserve">Microjuris
http://www.correodelorinoco.gob.ve/dictan-ley-organica-creacion-fondo-simon-bolivar-para-reconstruccion/
http://www.poderopedia.org/ve/personas/Pedro_Castro_Rodriguez
La Fuerza Armada venezolana tiene luz propia en la corrupción (https://transparencia.org.ve/wp-content/uploads/2018/06/La-Fuerza-Armada-Venezolana-tiene-luz-propia-en-la-corrupci%C3%B3n.pdf)
https://transparencia.org.ve/wp-content/uploads/2020/10/Los-militares-y-su-rol-en-las-Empresas-Propiedad-del-Estado.pdf
</t>
    </r>
    <r>
      <rPr>
        <sz val="12"/>
        <color rgb="FF000000"/>
        <rFont val="Calibri"/>
      </rPr>
      <t>https://transparencia.org.ve/wp-content/uploads/2020/07/III-PODER-MILITAR-CRIMEN-Y-CORRUPCIOON.pdf</t>
    </r>
  </si>
  <si>
    <t>Forjas y Aceros, S.A. (FORJACERO)</t>
  </si>
  <si>
    <t>Producción, procesamiento y distribución de partes y piezas forjadas en caliente bajo diseño, para la industria petrolera, automotriz, aluminio y otras</t>
  </si>
  <si>
    <t>Piezas forjadas, bridas</t>
  </si>
  <si>
    <t>Forjas y Aceros S.A. (FORJACERO), anteriormente Forjas de Santa Clara C.A., la cual fue fundada en el año 1966. Fue confiscada el 17 de agosto de 2011, mediante Decreto N° 8.408, por medio del cual se afectaron los bienes muebles, inmuebles y bienhechurías que sirven para el funcionamiento de la sociedad mercantil «Forjas de Santa Clara, C.A.»,  para la producción, procesamiento y distribución de partes y piezas forjadas en caliente bajo diseño, para la industria petrolera, automotriz, aluminio y otras, indispensables para la ejecución de la obra «Consolidación de la Capacidad Industrial del Sector Público en la Fabricación de Partes y Piezas Forjadas en Caliente Bajo Diseño, Utilizadas en la Industria Petrolera, Automotriz, Aluminio y Otras, para el Pueblo Venezolano», y en consecuencia, se ordenó la adquisición forzosa de los mismos, los cuales serían destinados para el desempeño de la actividad industrial, referida a la política y normas para el desarrollo endógeno y la generación de fuentes de ocupación productiva. Los bienes expropiados pasaron libres de gravamen o limitaciones al patrimonio de la República Bolivariana de Venezuela por órgano del Ministerio del Poder Popular para Ciencia, Tecnología e Industrias Intermedias. Este decreto de confiscación fue publicado en la Gaceta Oficial  Nº 39.737.
El 26 de marzo de 2013,  usando los activos de Forjas de Santa Clara C.A., mediante el Decreto N° 9.442,  se autoriza a la Corporación de Industrias Intermedias de Venezuela, S.A. (CORPIVENSA), para que proceda a la constitución de una Empresa del Estado, bajo la forma de sociedad anónima, que estará bajo su control accionario, y adscrita al Ministerio del Poder Popular para Industrias, la cual se denominará Forjas y Aceros, S.A. (FORJACERO). El capital social estará suscrito y pagado en un cien por ciento (100%) por la Corporación de Industrias Intermedias de Venezuela, S.A. (CORPIVENSA). El Decreto de creacion de FORJACERO fue publicado en la Gaceta Oficial Nº 40.136.
Posteriormente, el 22 de junio de 2016, mediante  Decreto N° 2.357   se crea el Ministerio del Poder Popular de Industrias Básicas, Estratégicas y Socialistas, publicado en la Gaceta Oficial Nº 40.931. A este ministerio entre otras empresas se adscribe FORJACERO
En el Decreto extraordinario N° 6.382 del 15 de junio de 2018 se modifica la denominación del Ministerio del Poder Popular para Industrias Básicas, Estratégicas y Socialistas, por la de Ministerio del Poder Popular de Industrias y Producción Nacional, esta empresa aparece adscrita al Ministerio del Poder Popular de Industrias y Producción Nacional .</t>
  </si>
  <si>
    <t>Empresa operativa. En noticia de Aporrea del 2 de marzo de 2018 aparece: "Jueves 22 de Marzo, se llevó a cabo la elección de su Consejo Productivo de Trabajadoras y Trabajadores (CPTT), eligieron a siete vocerías, en las que resultaron electos Emilio García, Yoel Martínez, Hector Díaz, Belkis Cesar, una vocera joven: Kisbel Piña, en la vocería de mujeres: Mariani Arocha y el trabajador miliciano: Javier Rodríguez." Aunque se desconoce su capacidad operativa actual.</t>
  </si>
  <si>
    <t>Carretera Nacional, Galpón Forjas, sector Carretera Panamericana. San Joaquín - Edo Carabobo.</t>
  </si>
  <si>
    <r>
      <rPr>
        <b/>
        <sz val="12"/>
        <color rgb="FF000000"/>
        <rFont val="Calibri"/>
      </rPr>
      <t xml:space="preserve">Presidente </t>
    </r>
    <r>
      <rPr>
        <sz val="12"/>
        <color rgb="FF000000"/>
        <rFont val="Calibri"/>
      </rPr>
      <t>según Resolución Nº 19 de fecha 6/11/2019 en la Gaceta Oficial Nº 41.754 de la misma fecha: Jesús Alberto Gil Lagardera</t>
    </r>
  </si>
  <si>
    <t>Registro Mercantil de la Circunscripción Judicial del Distrito Federal y del Estado Miranda en fecha Catorce (14 ) de Abril de 1.975, anotada bajo el N° 09, Tomo: 28-Adicc” y posteriormente modificada por “Acta de Asamblea Extraordinaria de Accionistas que fuera inscrita por ante la Oficina de Registro Mercantil Segundo de la Circunscripción Judicial del Estado Carabobo, en fecha Veinte y Siete (27) de Junio de 1.996, quedando anotada bajo el N° 14, Tomo: 70-A</t>
  </si>
  <si>
    <r>
      <rPr>
        <sz val="12"/>
        <color theme="1"/>
        <rFont val="Calibri"/>
      </rPr>
      <t xml:space="preserve">Microjuris
https://www.aporrea.org/trabajadores/n322926.html
La Fuerza Armada venezolana tiene luz propia en la corrupción (https://transparencia.org.ve/wp-content/uploads/2018/06/La-Fuerza-Armada-Venezolana-tiene-luz-propia-en-la-corrupci%C3%B3n.pdf)
https://transparencia.org.ve/wp-content/uploads/2020/10/Los-militares-y-su-rol-en-las-Empresas-Propiedad-del-Estado.pdf
</t>
    </r>
    <r>
      <rPr>
        <sz val="12"/>
        <color rgb="FF000000"/>
        <rFont val="Calibri"/>
      </rPr>
      <t>https://transparencia.org.ve/wp-content/uploads/2020/07/III-PODER-MILITAR-CRIMEN-Y-CORRUPCIOON.pdf</t>
    </r>
  </si>
  <si>
    <t>Fosfatos del Suroeste, C.A. (FOSFASUROESTE)</t>
  </si>
  <si>
    <t>Fosfatos</t>
  </si>
  <si>
    <t>Realización de labores de exploración, prospección, explotación, transformación, industrialización, procesamiento, almacenamiento, transporte, distribución, comercialización y exportación del mineral de roca fosfática, así como de sus derivados y subproductos, con la obligación expresa de cumplir o hacer cumplir la conservación del equilibrio ecológico, el restablecimiento del ambiente a su estado natural en caso de resultar alterado; también podrá realizar cualquier acto de comercio relacionado</t>
  </si>
  <si>
    <t>Roca fosfática</t>
  </si>
  <si>
    <r>
      <rPr>
        <sz val="12"/>
        <color theme="1"/>
        <rFont val="Calibri"/>
      </rPr>
      <t>Hasta el año 2005 estuvo adscrita al Fondo de Inversiones de Venezuela. Luego fue adscrita al Ministerio del Poder Popular de Planificación y CORPOANDES.
La adscripción de la Corporación Venezolana de Minería al Ministerio de Desarrollo Minero Ecológico, junto a sus empresas filiales y mixtas, se estableció dos días después en la Gaceta Oficial 41.116, del 17 de marzo de 2017.  Las empresas que pasan al control del Ministerio de Desarrollo Minero Ecológico son: Empresa Nacional Aurífera, S.A. (ENA); Empresa de Producción Social Minera Nacional (EPS Minera Nacional); Carbones del Zulia (Carbozulia); CVG Compañía General de Minería de Venezuela (Minerven); CVG Técnica Minera (CVG Tecmin); Carbones del Suroeste (Carbosuroeste);</t>
    </r>
    <r>
      <rPr>
        <b/>
        <sz val="12"/>
        <color theme="1"/>
        <rFont val="Calibri"/>
      </rPr>
      <t xml:space="preserve"> Fosfatos del Suroeste (Fosfasuroeste)</t>
    </r>
    <r>
      <rPr>
        <sz val="12"/>
        <color theme="1"/>
        <rFont val="Calibri"/>
      </rPr>
      <t>; así como la Fundación Misión Piar y el Instituto Nacional de Geología y Minería (Ingeomin).
El 1 de marzo de 2018, el Ministerio del Poder Popular de Desarrollo Minero Ecológico mediante Resolución N° 0006,  otorga las áreas geográficas denominadas Fosfasuroeste I, Fosfasuroeste II, Fosfasuroeste III, Fosfasuroeste IV, respectivamente, en las cuales la sociedad mercantil Fosfatos del Suroeste, C.A. (FOSFASUROESTE), realizará las actividades mineras que conlleven al aprovechamiento del mineral de Fosfato.</t>
    </r>
  </si>
  <si>
    <t>Final Av. Universidad de Paramillo, Edif. Sede Corpoandes, piso 1, San Cristóbal, estado Táchira</t>
  </si>
  <si>
    <t>En el año 2013 su estructura era la siguiente:
1 Presidente
1 Gerente de Administración
1 Gerente Técnico
1 Gerente de Operaciones
1 Gerente de Comercialización
1 Gerente de Gestión Social 
1 Consultor Jurídico</t>
  </si>
  <si>
    <r>
      <rPr>
        <b/>
        <sz val="12"/>
        <color theme="1"/>
        <rFont val="Calibri"/>
      </rPr>
      <t>Presidente:</t>
    </r>
    <r>
      <rPr>
        <sz val="12"/>
        <color theme="1"/>
        <rFont val="Calibri"/>
      </rPr>
      <t xml:space="preserve">  Alexander Astudillo</t>
    </r>
  </si>
  <si>
    <t>Alexander Astudillo fue docente M.E, ex-dirigente estudiantil ULA FormULA 60</t>
  </si>
  <si>
    <t xml:space="preserve"> Origiriamente Registro de Comercio que era llevado por el Juzgado de Primera Instancia en lo Civil y Mercantil de la Circunscripción Judicial del
Estado Táchira, el día 30 de enero de 1963, bajo el Nº 17-97, posteriormente por ante el Registro Mercantil de la Circunscripción Judicial del Estado
Táchira, bajo el Nº 5, Tomo 33-A de fecha diez (10) de octubre del año mil novecientos ochenta y seis (1986), Actualmente la Sociedad Mercantil Fosfatos del Suroeste, C.A., Rif G-20005853-9. En el año 2013  estaba inscrita ante el Registro
Mercantil Segundo de la Circunscripción Judicial del Estado Táchira, con sede en la ciudad de Colón, Municipio Ayacucho del Estado Táchira, bajo el Nº 475. </t>
  </si>
  <si>
    <t>Táchira: Paralización indefinida de explotación de roca fosfática en Monte Fresco (https://www.aporrea.org/actualidad/n179880.html)
Expectativas y desconfianza marcan reestructuración del sector minero con Arreaza a la cabeza (http://www.correodelcaroni.com/index.php/economia/item/54565-expectativas-y-desconfianza-marcan-reestructuracion-del-sector-minero-con-arreaza-a-la-cabeza)</t>
  </si>
  <si>
    <t>Microjuris
http://www.derechos.org.ve/pw/wp-content/uploads/19.-CORPOANDES-Y-SUS-FILIALES.pdf
https://transparencia.org.ve/project/epe-ii-estudio-sector-mineria/</t>
  </si>
  <si>
    <t>Garantías Recíprocas del Estado Lara S.A. S.G.R. LARA, S.A.</t>
  </si>
  <si>
    <t>Apoyo a emprendedores anzoatiguenses afianzando créditos y licitaciones</t>
  </si>
  <si>
    <t>Av. Libertador esquina calle 33, C.C. El Recreo, piso 2, local 2 – 61. Barquisimeto</t>
  </si>
  <si>
    <t>https://twitter.com/sgrlara/status/924998833003565057</t>
  </si>
  <si>
    <t xml:space="preserve">Gas Comunal Amazonas, C.A. </t>
  </si>
  <si>
    <t xml:space="preserve">Venta de Gas doméstico </t>
  </si>
  <si>
    <t>Avenida Orinoco, Puerto Ayacucho</t>
  </si>
  <si>
    <t>https://twitter.com/carolinaazavach/status/1178721034364698628?lang=es</t>
  </si>
  <si>
    <t>Gas de Urdaneta, C.A. (GADURCA)</t>
  </si>
  <si>
    <t>Comercializar gas doméstico</t>
  </si>
  <si>
    <t>Av. 2, Sector El Rosado, La Cañada de Urdaneta, Edif. GASDURCA, frente a las oficinas de CANTV, Urdaneta, Edo. Zulia.</t>
  </si>
  <si>
    <r>
      <rPr>
        <b/>
        <sz val="12"/>
        <color theme="1"/>
        <rFont val="Calibri"/>
      </rPr>
      <t>Presidenta</t>
    </r>
    <r>
      <rPr>
        <sz val="12"/>
        <color theme="1"/>
        <rFont val="Calibri"/>
      </rPr>
      <t>: Yajaira Bohórquez</t>
    </r>
  </si>
  <si>
    <t>Ministerio del Poder Popular de Petróleo 
PDVSA Gas</t>
  </si>
  <si>
    <t xml:space="preserve">Escasea el Gas doméstico en La Cañada de Urdaneta (http://www.quepasa.com.ve/municipios/escasea-el-gas-domestico-en-la-canada-de-urdaneta/)
</t>
  </si>
  <si>
    <r>
      <rPr>
        <sz val="12"/>
        <color theme="1"/>
        <rFont val="Calibri"/>
      </rPr>
      <t xml:space="preserve">http://www.enagas.gob.ve/info/atencionusuario/solicitudinstalacion.php
</t>
    </r>
    <r>
      <rPr>
        <sz val="12"/>
        <color rgb="FF000000"/>
        <rFont val="Calibri"/>
      </rPr>
      <t>https://transparencia.org.ve/project/epe-ii-estudio-sector-hidrocarburos/</t>
    </r>
  </si>
  <si>
    <t>Gas Guárico, S.A.</t>
  </si>
  <si>
    <t>Producir gas natural</t>
  </si>
  <si>
    <t>Gas natural</t>
  </si>
  <si>
    <t>Sucre Energy Group, una empresa privada de exploración y producción enfocada en mejorar los campos maduros en América Latina, compró la participación del 70% de Impex de Japón en la sociedad de gas natural Gas Guárico con la petrolera estatal PDVSA</t>
  </si>
  <si>
    <t>Edif. Malavassi, entre calle Orituco y Av. Rómulo Gallegos, Valle de la Pascua Estado Guárico</t>
  </si>
  <si>
    <t>PDVSA 30% y Sucre Energy Group 70%</t>
  </si>
  <si>
    <t>Ministerio del Poder Popular de Petróleo
PVSA Gas</t>
  </si>
  <si>
    <t>http://www.pdvsa.com/index.php?option=com_content&amp;view=article&amp;id=5429:11058&amp;catid=10&amp;Itemid=589&amp;lang=es
 https://twitter.com/IcexVenezuela/status/1435296672993718283?s=08
 http://www.petroleumworld.com/storyt21083002.htm</t>
  </si>
  <si>
    <t>Empresa de Servicio, encargada de la distribución y comercialización del gas doméstico en el estado</t>
  </si>
  <si>
    <t>Originalmente esta empresa era propiedad de la gobernación de Táchira, al perder el PSUV las elecciones regionales de 2017, fue transferida al gobierno central. Al ganar las elecciones Freddy Bernal (PSUV) en la elecciones regionales de 2021 le fue devuelta a la gobernación</t>
  </si>
  <si>
    <t>Sector Las Lomas, San Cristóbal</t>
  </si>
  <si>
    <t>Gas doméstico ‘brilla por su ausencia’ en Táchira (https://eldiario.com/2020/06/19/gas-domestico-brilla-por-su-ausencia-en-tachira/)
Desmantelada mafia vinculada al tráfico de gas doméstico (https://www.vtv.gob.ve/desmantelada-mafia-vinculada-al-trafico-de-gas-domestico/)</t>
  </si>
  <si>
    <t>https://twitter.com/GasTachira?ref_src=twsrc%5Egoogle%7Ctwcamp%5Eserp%7Ctwgr%5Eauthor
https://laprensatachira.com/nota/11543/2020/06/mejora-distribucion-de-gas-tachira-segun-freddy-bernal</t>
  </si>
  <si>
    <t>Gas Yaracuy</t>
  </si>
  <si>
    <t>Guadabacoa cruce con Intercomunal, Casa Pdv Comunal, Sector Independencia</t>
  </si>
  <si>
    <t>https://yaracuy.gob.ve/web/noticias/more/19988-Nuevo-ajuste-en-precios-del-gas-a-partir-del-primero-de-agosto</t>
  </si>
  <si>
    <t>Empresa encargada de la distribución,comercialización y gestión en la coordinación con otras empresas  de Gas Licuado de Petróleo en el estado.</t>
  </si>
  <si>
    <t>Villa del Rosario, Maracaibo, Cabimas, Colón</t>
  </si>
  <si>
    <t> Oscar Vásquez, Presidente de Gas Zulia Mía</t>
  </si>
  <si>
    <t xml:space="preserve">Gobernación de Zulia </t>
  </si>
  <si>
    <t>http://www.radiomundial.com.ve/article/gobernaci%C3%B3n-del-zulia-distribuy%C3%B3-m%C3%A1s-de-15-mil-bombonas-de-gas-dom%C3%A9stico
https://www.quepasa.com.ve/regionales/gobernador-omar-prieto-reimpulsa-planta-de-gas-domestico-zulia-mia/  
https://www.noticias24hrs.com.ve/omar-prieto-y-nicolas-maduro-invierten-en-plan-gas-zulia-mia/  
https://ultimasnoticias.com.ve/noticias/pulso/activan-planta-de-llenado-de-gas-domestico-en-el-municipio-colon/ 
http://www.radiomundial.com.ve/article/en-beneficio-de-la-colectividad-gobernaci%C3%B3n-del-zulia-continua-distribuci%C3%B3n-de-bombonas-de</t>
  </si>
  <si>
    <t>Intercomunal Alí Primera, cerca del antiguo Moncheri</t>
  </si>
  <si>
    <t xml:space="preserve">https://ultimasnoticias.com.ve/noticias/general/crean-empresa-estatal-en-falcon-para-distribucion-y-comercializacion-del-gas-domestico/ </t>
  </si>
  <si>
    <t>GasLara</t>
  </si>
  <si>
    <t xml:space="preserve">Garantizar la distribución efectiva de Gas Licuado de Petróleo a toda la colectividad, instituciones y empresas del estado </t>
  </si>
  <si>
    <t xml:space="preserve">Carrera 19 entre calles 30 y 31 de Barquisimeto </t>
  </si>
  <si>
    <t>https://www.gaslara.gob.ve/inicio</t>
  </si>
  <si>
    <t>Gasmaca C.A.</t>
  </si>
  <si>
    <t>Zona Industrial de Maturin frente a la entrada de San Vicente 0291 Maturín, Monagas</t>
  </si>
  <si>
    <t>Bachaquean con bombonas de gas en Maturín (https://ultimasnoticias.com.ve/noticias/general/bachaquean-con-bombonas-de-gas-en-maturin/)
Santaella: Nadie está autorizado para cobrar sobreprecio del gas (https://maturinnews.wixsite.com/maturinnews/post/santaella-nadie-est%C3%A1-autorizado-para-cobrar-sobreprecio-del-gas)</t>
  </si>
  <si>
    <t>https://twitter.com/gasmaca?lang=es</t>
  </si>
  <si>
    <t>Generación de Vapor C.A. (GENEVAPCA)</t>
  </si>
  <si>
    <t>Generar vapor y electricidad para el Complejo Refinador de Paraguaná (CRP), edo. Falcón</t>
  </si>
  <si>
    <t>Vapor y electricidad</t>
  </si>
  <si>
    <t>La primera empresa estatizada y adquirida de manera forzosa fue la Electricidad de Caracas en 2007, GENEVAPCA era una empresa filial de esta empresa. 
En 1992, dentro del proceso de expansión de la Elwecricidad de Cararcas,  se decidió participar en la licitación para la instalacion de una central generadora de energía para las industrias petroleras ubicadas en la península de Paraguaná. Esta convocatoria de PDVSA fue atendida satisfactoriamente por diversos oferentes, y la Electricidad de Caracas fue la escogida. Entonces se creó GENVAPCA la cual se constituyó en la primera empresa generadora de energía de forma independiente. La empresa contó con tres generadores de energía eléctrica con una capacidad de 105 megavatios.
GENEVAPCA se llamaba así porque generaba vapor para procesos del CRP, además de electricidad. La energía que proveía al Sistema de Interconexión Nacional (SIN) no era firme, porque era considerada como excedente ocasional, por más que pudiera haber un suministro continuo al SIN, porque el compromiso de la empresa era con el CRP. Así, en caso de parada de unidades para mantenimiento, se reducía o suspendía el aporte al SIN, para asegurar el suministro al CRP.</t>
  </si>
  <si>
    <t>Empresa  no operativa desde el punto de vista jurídico, pero sus activos se encuentran  en manos de CORPOELEC, se desconoce su capacidad operativa actual.</t>
  </si>
  <si>
    <t xml:space="preserve">Parque Industrial Cardón, Av. Alí Primera, Edificio Administrativo Planta Genevapca, Piso 1, Punto Fijo, Falcón </t>
  </si>
  <si>
    <t>Registro Mercantil Segundo de la Circunscripción Judicial del Distrito Federal y Estado Miranda, en fecha 29 de enero de 1993, bajo el N° 6, Tomo 35-A-Sgdo</t>
  </si>
  <si>
    <t>Análisis: El trágico legado de las expropiaciones y nacionalizaciones (https://www.lapatilla.com/2018/02/15/analisis-el-tragico-legado-de-las-expropiaciones-y-nacionalizaciones/)</t>
  </si>
  <si>
    <r>
      <rPr>
        <sz val="12"/>
        <color theme="1"/>
        <rFont val="Calibri"/>
      </rPr>
      <t xml:space="preserve">http://www.venelogia.com/archivos/4856/
https://books.google.co.ve/books?id=q77upFDG6kAC&amp;printsec=frontcover#v=onepage&amp;q&amp;f=false
https://transparencia.org.ve/project/epe-ii-estudio-sector-electrico/
</t>
    </r>
    <r>
      <rPr>
        <sz val="12"/>
        <color rgb="FF000000"/>
        <rFont val="Calibri"/>
      </rPr>
      <t>https://scioteca.caf.com/bitstream/handle/123456789/390/19.pdf?sequence=1</t>
    </r>
  </si>
  <si>
    <t>Good Year de Venezuela, C.A.</t>
  </si>
  <si>
    <t>Producir neumáticos</t>
  </si>
  <si>
    <t>Neumáticos</t>
  </si>
  <si>
    <t>-El 10 de diciembre 2018, la filial en Venezuela de Goodyear, la multinacional estadounidense fabricante de neumáticos, anunció el cese de operaciones en Venezuela porque considera «imposible» producir en las actuales condiciones económicas y bajo las sanciones impuestas por Estados Unidos. Diariamente la empresa estaba fabricando mil neumáticos cuando lo normal era producir 9,000.
-Fue ocupada por el gobierno de Venezuela desde diciembre 2018, denominandola empresa estatal Black Eagle. En octubre de 2020 los trabajadores pidieron la remoción de Santamaría, dado las irregularidades que, denuncian, presenta su gestión, al no presentar memoria y cuenta de la producción desde junio de 2019 hasta la fecha. La multinacional indicó que a partir del día 10 de diciembre de 2018 «nadie está autorizado a producir ninguna de las marcas Goodyear (Goodyear/Kelly) en Venezuela». «El último código (DOT) autorizado con la marca Goodyear es el número 4718».</t>
  </si>
  <si>
    <t>Carretera Nacional Valencia-Los Guayos, Edif. Goodyear, Zona Industrial, Los Guayos</t>
  </si>
  <si>
    <t>Registro Mercantil Primero de la Circunscripción Judicial del Estado Carabobo en fecha 01 de abril de 1986, bajo el N° 01, Tomo 219-B, de este domicilio.</t>
  </si>
  <si>
    <t xml:space="preserve">
Trabajadores de antigua Goodyear paralizan actividades para exigir destitución de gerente impuesto por Maduro (https://talcualdigital.com/trabajadores-de-antigua-goodyear-exigen-la-destitucion-de-gerente-puesto-por-maduro/)
Empresas ocupadas por el Estado, la vía más expedita a la confiscación (https://transparenciave.org/empresas-ocupadas-empresas-fracasadas/)</t>
  </si>
  <si>
    <t>Antes de la ocupación 1.160 empleados</t>
  </si>
  <si>
    <r>
      <rPr>
        <sz val="12"/>
        <color theme="1"/>
        <rFont val="Calibri"/>
      </rPr>
      <t>https://www.goodyear.com.ve
https://prodavinci.com/goodyear-cierra-en-venezuela-y-sus-trabajadores-recibiran-neumaticos-como-parte-de-su-liquidacion/
https://www.bbc.com/mundo/noticias-america-latina-46515563</t>
    </r>
  </si>
  <si>
    <t>Grafitos del Orinoco, C.A.</t>
  </si>
  <si>
    <t>Productos carbonosos  para uso metalúrgico</t>
  </si>
  <si>
    <t>Misión
Desarrollar, elaborar y comercializar productos y servicios, con claro liderazgo de calidad, para satisfacer las necesidades de nuestros clientes, dentro del mercado siderúrgico, metalúrgico, industrial y sectores relacionados; tanto nacionales como de exportación, retribuyendo al Estado Venezolano en forma acorde al patrimonio invertido y al riesgo de la operación.
Visión 
Ser líderes en el desarrollo, producción, comercialización y calidad en el mercado de los productos elaborados por la empresa, para los mercados siderúrgicos, metalúrgico, industrial y sectores relacionados. Tanto en Venezuela como el área del Caribe y la Región andina.</t>
  </si>
  <si>
    <t>Antracita, grafito líquido y en suspensión</t>
  </si>
  <si>
    <t>Inicia sus operaciones en el año 1986, en Matanzas de Puerto Ordaz, Estado Bolívar. Grafitos del Orinoco se dedica a la fabricación de productos derivados del carbono, a partir del procesamiento de la antracita, grafitos artificiales y naturales, además de otros tipos de carbones, los cuales son utilizados principalmente en la industria siderúrgica, industria de la fundición de metales ferrosos, industria productora de aluminio e industria de lubricantes.
Inicialmente las actividades se concentran en la venta y re maquinado de electrodos años más tarde la empresa se ve obligada a hacer mejoras tecnológicas en la producción para aumentar su capacidad debido a que la Siderúrgica del Orinoco (SIDOR) incremenó su niveles de producción para posicionar a Grafitos del Orinoco como el primer proveedor de Antracita Fina de esta Siderúrgica las más grande del país y del área Andina. Ha fabricado productos derivados del carbón para garantizar la producción a empresas estatales que requieren el producto, debido a que este constituye una materia prima esencial para el sector metalúrgico.
El 16 de diciembre de 2011 mediante Decreto N° 8.701 publicado en la Gaceta Oficial Nº  39.822, se afectan los bienes muebles, inmuebles y bienhechurías que sirven para el funcionamiento de una planta GRAFITOS DEL ORINOCO C.A. destinada al procesamiento industrial de los productos carbonosos  para uso metalúrgico: Antracita, grafito líquido y en suspensión.  Los bienes de adquisición forzosa a los que se refiere son los siguientes: Un lote de terreno, y los bienes inmuebles, y bienhechurías en él construidas, que sirven a las actividades de la Planta descrita ; los bienes muebles, tales como, maquinarias, quipos materiales y demás bienes que formen parte o se hallen dentro del lote de terreno descrito que consideren necesarios para el cometido de la obra ; los medios de transporte utilizados por la Sociedad Mercantil GRAFITOS DEL ORINOCO C.A., para el desarrollo de las actividades de la construcción de la obra antes mencionada. Los bienes expropiados pasarán libres de gravamen o limitaciones al patrimonio de la Corporación de Industrias Intermedias de Venezuela (CORPIVENSA), adscrita al Ministerio del Poder Popular para Ciencia, Tecnología e Industrias Intermedias. Durante el proceso de ejecución de adquisición forzosa deberán resguardarse de manera especial de los derechos de los trabajadores que laboran en la Sociedad Mercantil  GRAFITOS DEL ORINOCO C.A.. Los Ministros del Poder Popular para Ciencia, Tecnología e Industrias Intermedias y para el Trabajo y Seguridad Social; quedan encargados para la ejecución del  Decreto.
En el momento de la expropiación teniá: Línea I de procesamiento de Antracita: Cuenta con una capacidad instalada de 4.000 TM / mes de antracita seca, para el uso en hornos eléctricos de Ultra Alta Potencia, Línea II de Grafito Liquido: Tiene la capacidad de preparar 430.000 lit / mes de grafito en suspensión, 10.500 Kg. / mes de lubricantes especiales a base de grafito coloidal en agua; y Línea III (Tornería): Fabricación, remaquinado y acondicionado de electrodos de grafito, piezas especiales de grafito a solicitud de los clientes por medio de planos para diferentes usos en la industria del aluminio, en las siderurgias, así como también por su propiedad conductora, en zapatas para grúas, etc.,  puede alcanzar hasta 3 TM/mes.
En noviembre de 2016, el General Justo Noguera asumió además la presidencia de Grafitos del Orinoco.
Estuvo adscrita al Ministerio del Poder Popular de  Industrias Básicas, Estratégicas y Socialistas. Por el Decreto extraordinario N° 6.382 del 15 de junio de 2018 se  modifica la denominación del Ministerio del Poder Popular para Industrias Básicas, Estratégicas y Socialistas, por la de Ministerio del Poder Popular de Industrias y Producción Nacional que dirige Tareck El Aissami, se presume que esta empresa debería estar adscrita a dicho Ministerio.</t>
  </si>
  <si>
    <t>Empresa operativa, se desconoce su capacidad de producción actual.</t>
  </si>
  <si>
    <t>Zona Industrial Matanzas Sur, UD-321, Puerto Ordaz, estado Bolívar, Galpón Nº 4-10</t>
  </si>
  <si>
    <r>
      <rPr>
        <b/>
        <sz val="12"/>
        <color theme="1"/>
        <rFont val="Calibri"/>
      </rPr>
      <t xml:space="preserve">Presidente: </t>
    </r>
    <r>
      <rPr>
        <sz val="12"/>
        <color theme="1"/>
        <rFont val="Calibri"/>
      </rPr>
      <t>Coronel Héctor Luis Hernández</t>
    </r>
  </si>
  <si>
    <t>El Coronel Héctor Hernández fue gerente de Promoacero, quien encabezó el departamento que surte las cabillas de la siderúrgica a Ferresidor.</t>
  </si>
  <si>
    <t>Registro Mercantil Segundo de la Circunscripción Judicial del Distrito Federal y Estado Miranda, bajo el Nº 06, Tomo 39-A Segundo, en fecha 26 de febrero de 1.986, e igualmente inscrita por ante el Registro Mercantil de la Circunscripción Judicial del Estado Bolívar con sede en Puerto Ordaz, en fecha 23 de abril de 1.986, bajo el Nº 07, Tomo A-15.</t>
  </si>
  <si>
    <t>La desinversión estatal pone contra las cuerdas a Grafitos del Orinoco ( http://correodelcaroni.com/index.php/economia/item/26882-grafitos-del-orinoco-engrosa-lista-de-empresas-expropiadas-en-abandono)
Grafitos del Orinoco: otra industria estatal a punto de hundirse (http://periodicoellibertario.blogspot.com/2015/02/grafitos-del-orinoco-otra-industria.html)
Trabajadores de Grafitos del Orinoco siguen en un limbo ante olvido de Justo Noguera (http://www.correodelcaroni.com/index.php/laboral/item/58439-trabajadores-de-grafitos-del-orinoco-siguen-en-un-limbo-ante-olvido-de-la-revolucion)
La desinversión estatal pone contra las cuerdas a Grafitos del Orinoco (http://www.correodelcaroni.com/index.php/economia/item/26882-grafitos-del-orinoco-engrosa-lista-de-empresas-expropiadas-en-abandono)
Se paró Grafitos del Orinoco (https://www.eldiariodeguayana.com.ve/se-paro-grafitos-del-orinoco/)
En Grafitos del Orinoco claman reunión con Justo Noguera ante crisis operativa (http://correodelcaroni.com/index.php/laboral/item/57553-en-grafitos-del-orinoco-claman-reunion-con-justo-noguera-ante-crisis-operativa)
Trabajadores de Grafitos del Orinoco exigen estabilidad (http://www.primicia.com.ve/trabajadores-de-grafitos-del-orinoco-exigen-estabilidad/)
Piden absorción de Grafitos (http://www.primicia.com.ve/piden-absorcion-de-grafitos/)</t>
  </si>
  <si>
    <r>
      <rPr>
        <sz val="12"/>
        <color theme="1"/>
        <rFont val="Calibri"/>
      </rPr>
      <t xml:space="preserve">Microjuris
http://simuladorgrafitosdelorinoco.blogspot.com/
La Fuerza Armada venezolana tiene luz propia en la corrupción (https://transparencia.org.ve/wp-content/uploads/2018/06/La-Fuerza-Armada-Venezolana-tiene-luz-propia-en-la-corrupci%C3%B3n.pdf)
</t>
    </r>
    <r>
      <rPr>
        <sz val="12"/>
        <color rgb="FF000000"/>
        <rFont val="Calibri"/>
      </rPr>
      <t>https://transparencia.org.ve/wp-content/uploads/2018/11/EPE-II-Sector-Metalurgia.pdf</t>
    </r>
    <r>
      <rPr>
        <sz val="12"/>
        <color theme="1"/>
        <rFont val="Calibri"/>
      </rPr>
      <t xml:space="preserve">
https://transparencia.org.ve/wp-content/uploads/2020/10/Los-militares-y-su-rol-en-las-Empresas-Propiedad-del-Estado.pdf
https://transparencia.org.ve/wp-content/uploads/2020/07/III-PODER-MILITAR-CRIMEN-Y-CORRUPCIOON.pdf</t>
    </r>
  </si>
  <si>
    <t>Granitos Bolívar, C.A.</t>
  </si>
  <si>
    <t>Granito</t>
  </si>
  <si>
    <t>Empresa procesadora de Granito</t>
  </si>
  <si>
    <t xml:space="preserve">Av. San Salvador </t>
  </si>
  <si>
    <t>https://www.e-bolivar.gob.ve/ 
http://www.minci.gob.ve/inicia-operaciones-la-empresa-granitos-bolivar/</t>
  </si>
  <si>
    <t>Los gobiernos de Venezuela y Nicaragua constituyeron la empresa Grannacional de Alimentos, que  manejará exportaciones de alimentos como mermelada de plátano, jugos de lácteos, atún y cacao en polvo, desde 
En Gaceta Oficial N° 39.719 de fecha 22/06/2011, La República Bolivariana de Venezuela y el Gobierno del Estado Plurinacional de Bolivia suscriben el Acuerdo Marco para la Constitución de la Grannacional de Producción de Alimentos. El presente Acuerdo tiene por objeto, establecer el marco institucional y normativo para la creación y constitución de la Empresa Grannacional de Producción de Alimentos, previo cumplimiento de los procedimientos legales y administrativos correspondientes, con la finalidad de coadyuvar al desarrollo de las Partes y a garantizar la seguridad y soberanía alimentaria de las mismas, mediante la producción, procesamiento, intercambio, distribución y comercialización de diferentes productos y rubros alimentarios.</t>
  </si>
  <si>
    <r>
      <rPr>
        <sz val="12"/>
        <color theme="1"/>
        <rFont val="Calibri"/>
      </rPr>
      <t xml:space="preserve">https://www.centralamericadata.com/es/article/home/Nicaragua_y_Venezuela_crean_Grannacional_de_Alimentos
</t>
    </r>
    <r>
      <rPr>
        <sz val="12"/>
        <color theme="1"/>
        <rFont val="Calibri"/>
      </rPr>
      <t>https://transparencia.org.ve/project/epe-ii-estudio-sector-agroalimentario/</t>
    </r>
    <r>
      <rPr>
        <sz val="12"/>
        <color theme="1"/>
        <rFont val="Calibri"/>
      </rPr>
      <t xml:space="preserve">
</t>
    </r>
  </si>
  <si>
    <t>Gravetal Bolivia S.A.</t>
  </si>
  <si>
    <t>Proveer derivados de soja en condiciones de alta calidad y competitividad, para la producción de alimentos al mercado nacional e internacional, contribuyendo a la nutrición humana.
Ser la empresa líder en el procesamiento y exportación de derivados de soja en Bolivia, con principios de equidad, sostenibilidad y respeto al medio ambiente.
 Dedicarse a la compra de semillas oleaginosas, extracción y venta de aceites y de tortas, mediante la instalación, manejo y explotación de plantas industrializadoras. Comprar, vender, importar, exportar materias primas, bienes de consumo o de capital. Invertir adquirir acciones de otras sociedades, realizar estudios, elaborar proyectos, organizar y establecer otras sociedades para la gestión o manejo de actividades afines a su objeto social, pudiendo las nuevas sociedades constituirse como la responsabilidad limitada o en cualquiera de los tipo de sociedades establecidas en el codigo de de comercio.</t>
  </si>
  <si>
    <t>Producción Harina de Soja y Aceite Desgomado
Servicios de Molienda de Soja
Servicios Portuarios
Servicio de Almacenamiento de Grano
Servicio de Almacenamiento de Combustible</t>
  </si>
  <si>
    <t>El Grupo de Inversores Osorno de Colombia, fundó la empresa. Gravetal Bolivia S.A., se fundó  en el año 1993 con una visión de desarrollo de la región, estableció la industria oleaginosa en la zona de Puerto Quijarro, en la frontera entre Bolivia y Brasil, estratégicamente ubicada a orillas del Arroyo Concepción, que a través del Canal Tamengo, se conecta con la hidrovía Paraguay - Paraná, que desemboca en el Oceano Atlántico. Iniciando sus operaciones en el año 1994, con una eficiente logística operativa de acopio, transporte y comercialización, logrando situarse como la empresa líder de la región y del país en el sector agroindustrial.
En el año 2008 la empresa oleaginosa mas importante de Bolivia, es comprada por un grupo de empresarios nacionales. Todo el patrimonio de la compañía, incluyendo silos de almacenaje de grano, planta de extracción de aceite y también puertos fluviales, desde Junio del año 2008, Inversiones de Capital Inversoja compró el 99% de las acciones de Gravetal y las pignoró en calidad de garantía a Monómeros Internacional.  En agosto del mismo año, Pdval (Productora y Distribuidora Venezolana de Alimentos) recibió el 99 por ciento de las acciones de Gravetal endosadas al portador y asumió también las acreencias originadas en el préstamo a Inversoja. 
Monómeros Colombo Venezolano adquirió el 77.5% de las acciones del empresario Juan Manuel Osorio de la mayor productora de soya de Bolivia, la empresa Gravetal Bolivia
En 2018 reciben la Certificación ISO 22000:2005, Sistemas de gestión de la inocuidad de los alimentos.
Monómeros Colombo Venezolanos S.A. era una filial de Pequiven, hoy en día ha sido tomado su control por parte del gobierno interino de Venezuela dirigido por Juan Guaidó</t>
  </si>
  <si>
    <t>Empresa operativa con la página web activa</t>
  </si>
  <si>
    <t>Calle Rene Moreno #258.
Edificio BNB 6to Piso
Santa Cruz de la Sierra, Bolivia
gerencia@gravetal.com.bo
finanzas@gravetal.com.bo
+591 3 336-3601
www.gravetal.com.bo</t>
  </si>
  <si>
    <t>Capital Pagado Bs. 301.274.000
Capital Autorizado Bs. 490.000.000
	Valor Nominal de las Acciones	 
1,000</t>
  </si>
  <si>
    <r>
      <rPr>
        <b/>
        <sz val="12"/>
        <color theme="1"/>
        <rFont val="Calibri"/>
      </rPr>
      <t>Presidente:</t>
    </r>
    <r>
      <rPr>
        <sz val="12"/>
        <color theme="1"/>
        <rFont val="Calibri"/>
      </rPr>
      <t xml:space="preserve"> Juan Valdivia Almanza </t>
    </r>
    <r>
      <rPr>
        <b/>
        <sz val="12"/>
        <color theme="1"/>
        <rFont val="Calibri"/>
      </rPr>
      <t xml:space="preserve">
Vicepresidente: </t>
    </r>
    <r>
      <rPr>
        <sz val="12"/>
        <color theme="1"/>
        <rFont val="Calibri"/>
      </rPr>
      <t xml:space="preserve">Roberto Carlos Justiniano Terrazas </t>
    </r>
    <r>
      <rPr>
        <b/>
        <sz val="12"/>
        <color theme="1"/>
        <rFont val="Calibri"/>
      </rPr>
      <t xml:space="preserve">
Secretario: </t>
    </r>
    <r>
      <rPr>
        <sz val="12"/>
        <color theme="1"/>
        <rFont val="Calibri"/>
      </rPr>
      <t xml:space="preserve">Hernán Martín Murillo Avaroma </t>
    </r>
    <r>
      <rPr>
        <b/>
        <sz val="12"/>
        <color theme="1"/>
        <rFont val="Calibri"/>
      </rPr>
      <t xml:space="preserve">
Directores: </t>
    </r>
    <r>
      <rPr>
        <sz val="12"/>
        <color theme="1"/>
        <rFont val="Calibri"/>
      </rPr>
      <t xml:space="preserve">Hairo Ali Arellano Araujo , Eliseo Carlos Colque Gutiérrez , Moisés Lares Gonzalez </t>
    </r>
    <r>
      <rPr>
        <b/>
        <sz val="12"/>
        <color theme="1"/>
        <rFont val="Calibri"/>
      </rPr>
      <t xml:space="preserve">
Síndico: </t>
    </r>
    <r>
      <rPr>
        <sz val="12"/>
        <color theme="1"/>
        <rFont val="Calibri"/>
      </rPr>
      <t xml:space="preserve">Hugo Fernando Mendivil Ortiz 
</t>
    </r>
    <r>
      <rPr>
        <b/>
        <sz val="12"/>
        <color theme="1"/>
        <rFont val="Calibri"/>
      </rPr>
      <t>Gerente General</t>
    </r>
    <r>
      <rPr>
        <sz val="12"/>
        <color theme="1"/>
        <rFont val="Calibri"/>
      </rPr>
      <t xml:space="preserve">: Juan Carlos Munguía
</t>
    </r>
    <r>
      <rPr>
        <b/>
        <sz val="12"/>
        <color theme="1"/>
        <rFont val="Calibri"/>
      </rPr>
      <t>Gerente Administrativo Financiero a.i.:</t>
    </r>
    <r>
      <rPr>
        <sz val="12"/>
        <color theme="1"/>
        <rFont val="Calibri"/>
      </rPr>
      <t xml:space="preserve"> Mariano Teruggi Tonelli 
</t>
    </r>
    <r>
      <rPr>
        <b/>
        <sz val="12"/>
        <color theme="1"/>
        <rFont val="Calibri"/>
      </rPr>
      <t xml:space="preserve"> Gerente de Logistica a.i.:</t>
    </r>
    <r>
      <rPr>
        <sz val="12"/>
        <color theme="1"/>
        <rFont val="Calibri"/>
      </rPr>
      <t xml:space="preserve"> Carlos Banzer Aguilera
</t>
    </r>
    <r>
      <rPr>
        <b/>
        <sz val="12"/>
        <color theme="1"/>
        <rFont val="Calibri"/>
      </rPr>
      <t xml:space="preserve"> Gerente de Planta: </t>
    </r>
    <r>
      <rPr>
        <sz val="12"/>
        <color theme="1"/>
        <rFont val="Calibri"/>
      </rPr>
      <t xml:space="preserve">Dante Moreno Padilla
</t>
    </r>
  </si>
  <si>
    <t xml:space="preserve"> Juan Valdivia Almanza, es Ing. Agrónomo, presidente y accionista mayoritario de Gravetal, no había concluido en Bolivia el mandato como diputado del Movimiento al Socialismo (MAS), entre 2006 y 2010, cuando se dio la transacción de compra de la soyera, que formalmente lo puso al frente de Gravetal. 
El exdiputado Bernardo Montenegro presentó una denuncia en contra de Valdivia Almanza en el Ministerio Público por delitos que incluyen la legitimación de capitales y la defraudación impositiva en conexión con el manejo de la empresa Inversoja, de la cual también es presidente del directorio y accionista mayoritario, cuyos balances auditados están llenos de irregularidades, según el denunciante, incluida la no declaración oportuna de la compra de Gravetal y el ocultamiento del dato en la declaración jurada que presentó al terminar su función parlamentaria.
Actualmente Valdivia Almanza afronta un proceso penal por enriquecimiento ilícito y legitimación de ganancias ilícitas tras la denuncia interpuesta por Montenegro.
Pese a que Inversoja presentó en los últimos 10 años números rojos en sus estados financieros, su accionista mayoritario, Valdivia Almanza, logró fundar siete nuevas empresas, sumando un total de 15 hasta la fecha.</t>
  </si>
  <si>
    <t>Inversiones de Capital Inversoja S.A. / N° acciones: 298.262 (99%)
Katarina Gumucio Stambuk / N° de acciones: 1.506 (0.49%)
Juan Valdivia Almanza / N° de acciones: 1.506 (0.49%)</t>
  </si>
  <si>
    <t>Registro RMV: SPVS-IV-EM-GRB-080/2002</t>
  </si>
  <si>
    <t>Según estados financieros, la empresa que compró Gravetal está endeudada y en quiebra (https://www.noticiasfides.com/economia/segun-estados-financieros-la-empresa-que-compro-gravetal-esta-endeudada-y-en-quiebra-405490)
NACIONALESFundavictima denuncia en la Fiscalía al empresario boliviano Juan Valdivia por fraude al Estado venezolano (https://primicias24.com/nacionales/240448/fundavictima-denuncia-en-la-fiscalia-al-empresario-boliviano-juan-valdivia-por-fraude-al-estado-venezolano/)
EL DIAMANTE MEJOR ESCONDIDO DEL CHAVISMO (https://corrupcionaldia.com/el-diamante-mejor-escondido-del-chavismo/)</t>
  </si>
  <si>
    <t>En 2021: 214 empleados</t>
  </si>
  <si>
    <r>
      <rPr>
        <sz val="12"/>
        <color theme="1"/>
        <rFont val="Calibri"/>
      </rPr>
      <t xml:space="preserve">https://www.gravetal.com.bo/
https://www.prensa.com/impresa/economia/Venezuela-adquiere-acciones-Gravetal_0_2317268361.html
https://primerinforme.com/2020/09/29/el-plan-del-gobierno-interino-para-rescatar-activos-secretos-de-pdvsa-en-bolivia/
https://appweb.asfi.gob.bo/Reportes_asp/rmi/tarjeta.asp?c=52349&amp;t=2
</t>
    </r>
    <r>
      <rPr>
        <sz val="12"/>
        <color rgb="FF000000"/>
        <rFont val="Calibri"/>
      </rPr>
      <t>http://deltafinanciero.com/9161-Monomeros-inicia-investigacion-para-rescatar-activos-de-Gravetal-</t>
    </r>
  </si>
  <si>
    <t>Grupo Zuliano, C.A.</t>
  </si>
  <si>
    <t>Contribuir a desarrollar el potencial y las ventajas comparativas de sector petroquímico venezolano, identificando oportunidades de inversión de largo plazo que generen una rentabilidad atractiva , para convocar el capital requerido mediante la emisión de instrumentos de ahorro e inversión en los mercados de valores</t>
  </si>
  <si>
    <t>Servicios financieros de inversion y  gestión de inversiones</t>
  </si>
  <si>
    <t>En 1970, un grupo de inversionistas zulianos decidieron unir sus capitales privados para participar en el desarrollo petroquímico y crean el Grupo Zuliano C.A..  En 1972,  inscribieron al Grupo Zuliano en la Bolsa de Valores de Caracas.   En 1995, PEQUIVEN, a través de su filial International Petrochemical Holding Ltd. adquirió el 49% de las acciones del Grupo Zuliano. El 17 de marzo de 2006 se aprobó la  restructuración  accionaria  de  la  compañía:  en una Primera Fase acordó  la redención parcial de las acciones que tenía International Petrochemical Holding (IPHL) en el Grupo Zuliano, de manera que la participación  del mencionado    accionista    se    redujo    a    20%   del   capital   social   de   Grupo   Zuliano.    Este grupo ha promovido la creación de varias empresas petroquímicas:  Estirenos del Zulia, C.A. ESTIZULIA, la primera empresa mixta del estado Zulia;  Polimeros del Lago, C.A.,  POLILAGO,  Polipropileno de Venezuela, S.A., PROPILVEN, Plásticos del Lago, S.A., PLASTILAGO;  Resinas Lineales, S.A. RESILIN y Productora de Sal, S.A.  PRODUSAL.      </t>
  </si>
  <si>
    <t xml:space="preserve">El Grupo Zuliano es una empresa operativa.   En la actualidad participa en el capital de tres  empresas mixtas:   Propileno de Falcón, C.A.  (PROFALCA); Propileno de Venezuela, S.A. (PROPILVEN) y Poliolefinas Internacionales, C.A.  POLINTER.   
Arrojó una pérdida neta de Bs.S 4.139.871.367.000 al 29 de febrero de 2020. Durante el ejercicio no se recibieron dividendos de ninguna de las afiliadas Polinter y Propilven. </t>
  </si>
  <si>
    <t>C.C. La Colina, piso 1 calle 84 entre Av. 2A y 2B, apartado 10057. Maracaibo. Estado Zulia.
grupozuliano@cantv.net
mbermudez@grupozuliano.com.ve 
0261 7920355 – 7924242 – 7934757</t>
  </si>
  <si>
    <r>
      <rPr>
        <b/>
        <sz val="12"/>
        <color theme="1"/>
        <rFont val="Calibri"/>
      </rPr>
      <t xml:space="preserve">Presidente: </t>
    </r>
    <r>
      <rPr>
        <sz val="12"/>
        <color theme="1"/>
        <rFont val="Calibri"/>
      </rPr>
      <t>Gerardo González Nagel</t>
    </r>
    <r>
      <rPr>
        <b/>
        <sz val="12"/>
        <color theme="1"/>
        <rFont val="Calibri"/>
      </rPr>
      <t xml:space="preserve">
Gerente General</t>
    </r>
    <r>
      <rPr>
        <sz val="12"/>
        <color theme="1"/>
        <rFont val="Calibri"/>
      </rPr>
      <t xml:space="preserve">: Miguel Rendueles Mata 
</t>
    </r>
    <r>
      <rPr>
        <b/>
        <sz val="12"/>
        <color theme="1"/>
        <rFont val="Calibri"/>
      </rPr>
      <t>Directores Principales</t>
    </r>
    <r>
      <rPr>
        <sz val="12"/>
        <color theme="1"/>
        <rFont val="Calibri"/>
      </rPr>
      <t xml:space="preserve">: Gerardo González, Oscar Grossmann, Daniel Finol, Ramón Muchacho, Christian Guilliod
</t>
    </r>
    <r>
      <rPr>
        <b/>
        <sz val="12"/>
        <color theme="1"/>
        <rFont val="Calibri"/>
      </rPr>
      <t xml:space="preserve"> Directores Suplentes:</t>
    </r>
    <r>
      <rPr>
        <sz val="12"/>
        <color theme="1"/>
        <rFont val="Calibri"/>
      </rPr>
      <t xml:space="preserve"> Ana Kondrat, Andrés Chumaceiro, Ernesto Muchacho, José Fuentes, Diego Almandoz, Daniel Enrique Finol</t>
    </r>
  </si>
  <si>
    <t>El Gerente General, Miguel Rendueles Mata, es Licenciado en Contaduría Pública. Cuenta con más de 25 años de trayectoria profesional desarrollada en firmas de contadores públicos (RSM León Delgado &amp; Asociados), empresas del sector petrolero como Occidental de Hidrocarburos (OXI), ARCO Producción de Venezuela y Preussag Energie Gmbh e instituciones de educación superior (URBE), en diversas áreas de consultoría gerencial, administración, finanzas, tesorería, control interno, y recursos humanos. Actualmente también se desempeña como Presidente de la firma Prisma Consultores Gerenciales, C.A. de la cual es propietario y fundador.</t>
  </si>
  <si>
    <t>PEQUIVEN
Inversionistas privados</t>
  </si>
  <si>
    <t>Grupo Zuliano participa en tres empresas petroquímica mixtas:  POLINTER, Propileno de Venezuela, S.A. y Propileno de Falcon, S.A.  PROFALCA</t>
  </si>
  <si>
    <t>http://www.grupozuliano.com.ve/
http://www.sunaval.gob.ve/snv/rnv/fichapersonajuridica.php?ente=324
http://www.grupozuliano.com.ve/PDF_INFORMES/PDF_2010/estados_al_28_feb_2010.pdf
El Pozo Ilustrado.  Efraim Barberi.  Publicación de Pdvsa. Caracas 2001. </t>
  </si>
  <si>
    <t>Guardián del Alba, S.A.</t>
  </si>
  <si>
    <t>Electrónica
y Software</t>
  </si>
  <si>
    <t>Misión
Ofrecer soluciones tecnológicas especializadas, fundamentadas en la investigación, desarrollo, implantación y soporte de aplicaciones informáticas para el sector energético, empresarial, industrial y gubernamental del país, impulsando la soberanía, independencia tecnológica e incrementando la capacidad productiva de la nación.
Visión
Consolidarnos como una empresa especializada en soluciones informáticas innovadoras, posicionándonos como referencia nacional, mediante la aplicación de las mejores prácticas en ingeniería de software, mercadeo y gestión de servicios, a través del uso de tecnologías libres y con los más altos estándares de calidad, apuntando a penetrar el mercado Latinoamericano y Caribeño.
Objetivo
Ser gestor del desarrollo de soluciones informáticas de alto nivel, bajo el concepto de desarrollo distribuido a nivel nacional, usando como plataforma fundamental el software libre, garantizando de ésta forma la independencia y soberanía tecnológica en todas y cada una de las esferas de la automatización, informática y telecomunicaciones (AIT) de PDVSA y los países del ALBA.</t>
  </si>
  <si>
    <t>Servicios: Desarrollo de software, Implantación y Soporte de software, Diagnóstico y conceptualización de software, Alojamiento Web, Capacitación, y Certificación GALBA SCADA
Productos: GALBA SCADA, GALBA ERP, y equipo para controlar y supervisar el acceso a áreas restringidas (SISCONGUARD)</t>
  </si>
  <si>
    <t>Guardián del ALBA, S.A. fue concebida como una Unidad de Producción Socialista,  fue inaugurada el 04 de Abril del 2013 por el Ministro del Poder Popular para Petróleo y Minería y presidente de Petróleos de Venezuela, S.A. (PDVSA), Rafael Ramírez en Lagunillas, Municipio Sucre, Estado Mérida Venezuela. Fábrica de capital mixto, surgida del convenio binacional entre Cuba y Venezuela, firmado en el año 2008</t>
  </si>
  <si>
    <t>Gerencia de Comercialización y Gerencia de Desarrollo ubicadas en Av. Las Palmas, Sector Mucumbú, Lagunillas, Mérida, Venezuela.
Gerencia de Implantación y Soporte ubicada en Los Teques, Miranda, Venezuela.
Sede administrativa ubicada en la Torre Empresarial EXA, en la Av. Alameda con Av. Libertador, municipio Chacao, Distrito Capital, Venezuela.
Central: (+58) (273) 5305701</t>
  </si>
  <si>
    <t>Sucre
Guaicaipuro
Chacao</t>
  </si>
  <si>
    <t>Un (1) presidente, un (1) vicepresidente y tres (3) Directores Principales con sus respectivos suplentes</t>
  </si>
  <si>
    <t>95 trabajadores en el 2014</t>
  </si>
  <si>
    <t>Presidente: Jack Márquez
Ulianov Gil, vicepresidente de Guardián del Alba</t>
  </si>
  <si>
    <t>PDVSA Industrial (51%) y ALBET Ingeniería y Sistemas S.A. (49%), de Cuba</t>
  </si>
  <si>
    <t>Registro Mercantil Primero de la Circunscripción Judicial del Distrito Capital y del Estado Bolivariano de Miranda en fecha 27 de enero de 2010, bajo el Número 46 del Tomo 15 – A</t>
  </si>
  <si>
    <t>PDVSA Industrial es accionista</t>
  </si>
  <si>
    <t>Trabajadores de PDVSA rotundamente opuestos a que empresa alemana SAP controle sus sistemas informáticos (https://www.aporrea.org/actualidad/n238857.html)</t>
  </si>
  <si>
    <t>https://www.aporrea.org/tecno/n125821.html
http://guardiandelalba.com.ve/
http://www.mpetromin.gob.ve/
http://menpet.gob.ve/noticias.php?option=view&amp;idNot=2747
http://galbabdtlagunillas.blogspot.com/
https://www.youtube.com/watch?v=bq03aglGbP8
https://fronteradigital.com.ve/entrada/9933</t>
  </si>
  <si>
    <t>Guazapa, S.A.</t>
  </si>
  <si>
    <t>Mercadear y comercializar petróleo y sus derivados. También hace trading, “en su aplicación más amplia”: el fletamento, alquiler y operación de sus propios buques tanqueros, alquilados o de terceras personas. Es, además, una agencia intermediaria para la compra y venta de buques.</t>
  </si>
  <si>
    <t>Transportar derivados del petróleo</t>
  </si>
  <si>
    <t>En enero de 2014, El Faro ya publicó que una buena parte de las ganancias de Alba Petróleos se había destinado a financiar el nacimiento de una veintena de empresas manejadas por familiares, socios y abogados relacionados con José Luis Merino, asesor de Alba Petróleos y uno de los principales dirigentes del FMLN. Pero además de en sus inversiones en El Salvador, Alba Petróleos ha utilizado su dinero para montar ocho empresas en Panamá: Atlantic Pacific Logistic, Inversiones para el Desarrollo Internacional, Conemite Internacional, Guazapa, Subes Panamá, Alba Refining Company Latin América, Apalsa Marítima y Apes Inc
Guazapa S.A., una empresa que, según la investigación del periódico La Prensa Gráfica, es una compañía con ventajas fiscales inscrita en Panamá que está relacionada con Atlantic Pacific Logistic</t>
  </si>
  <si>
    <r>
      <rPr>
        <b/>
        <sz val="12"/>
        <color theme="1"/>
        <rFont val="Calibri"/>
      </rPr>
      <t>Presidente</t>
    </r>
    <r>
      <rPr>
        <sz val="12"/>
        <color theme="1"/>
        <rFont val="Calibri"/>
      </rPr>
      <t xml:space="preserve">: José Mauricio Cortez Avelar  
</t>
    </r>
    <r>
      <rPr>
        <b/>
        <sz val="12"/>
        <color theme="1"/>
        <rFont val="Calibri"/>
      </rPr>
      <t>Tesorero:</t>
    </r>
    <r>
      <rPr>
        <sz val="12"/>
        <color theme="1"/>
        <rFont val="Calibri"/>
      </rPr>
      <t xml:space="preserve"> Marco René Martínez Estrada
</t>
    </r>
    <r>
      <rPr>
        <b/>
        <sz val="12"/>
        <color theme="1"/>
        <rFont val="Calibri"/>
      </rPr>
      <t>Secretario</t>
    </r>
    <r>
      <rPr>
        <sz val="12"/>
        <color theme="1"/>
        <rFont val="Calibri"/>
      </rPr>
      <t>: Obdulio Pérez Gómez</t>
    </r>
  </si>
  <si>
    <t>José Mauricio Cortez Avelar, Salvadoreño y presidente de Apalsa Marítima</t>
  </si>
  <si>
    <t>Ficha: 785559
Folio (MERCANTIL)  Nº 785559 (S)
Fecha Registro: 2012-11-01</t>
  </si>
  <si>
    <t>Alba tiene ocho offshore en Panamá y así reduce impuestos en El Salvador (https://www.elfaro.net/es/201604/el_salvador/18388/Alba-tiene-ocho-offshore-en-Panam%C3%A1-y-as%C3%AD-reduce-impuestos-en-El-Salvador.htm)
Merino, con vínculos ‘oscuros' en Panamá (https://www.laestrella.com.pa/nacional/politica/170628/merino-panama-oscuros-vinculos)
Gobierno salvadoreño desestima acusaciones de EEUU contra José Luis Merino (https://www.maibortpetit.info/2017/09/gobierno-salvadoreno-desestima.html)
Barco ligado a Alba Petróleos dejó el país sin pagar $500,000 (https://historico.elsalvador.com/historico/608982/barco-ligado-a-alba-petroleos-dejo-el-pais-sin-pagar-500000.html)
Tres alcaldes invierten en Panamá (https://www.connectas.org/tres-alcaldes-invierten-en-panama/)
El negocio de Alba que quedó varado en El Salvador (https://www.connectas.org/el-negocio-de-alba-que-quedo-varado-en-el-salvador/)</t>
  </si>
  <si>
    <t>https://www.elfaro.net/es/201604/el_salvador/18388/Alba-tiene-ocho-offshore-en-Panam%C3%A1-y-as%C3%AD-reduce-impuestos-en-El-Salvador.htm
https://www.panadata.net/organizaciones/60476
https://www.elsalvador.com/eldiariodehoy/barco-ligado-a-alba-petroleos-dejo-el-pais-sin-pagar-500000/608982/2019/</t>
  </si>
  <si>
    <t>Servicios hoteleros y turísticos</t>
  </si>
  <si>
    <t>Prestar servicios de hospedaje para turistas y para la organización de eventos</t>
  </si>
  <si>
    <t>Hospedaje, eventos sociales y corporativos de categoría VIP</t>
  </si>
  <si>
    <t xml:space="preserve">Hato propiedad de Tobía Carrero amigo de la infancia del Presidente fallecido Hugo Chávez Frías, el cual fue expropiado en el año 2009. En aquel año el presidente del Instituto Nacional de Tierras (INTI) Juan Carlos Loyo aseguró que era falso que quienes ocupan en este momento las tierras del hato Caroní, ubicado en el estado Barinas, podían demostrar su propiedad. El hato Caroní, en el estado Barinas, fue intervenido por el Instituto Nacional de Tierras. Tiene una extensión de 2.800 hectáreas y era propiedad del empresario Tobías Carrero. La medida fue ejecutada por Juan Carlos Loyo, presidente del organismo de tierras, que se presentó en el lugar acompañado por un contingente de la Guardia Nacional y 250 campesinos del estado. </t>
  </si>
  <si>
    <t>Empresa operativa. Agropecuaria que funciona actualmente con fines turísticos bajo la administración de VENETUR</t>
  </si>
  <si>
    <t>Sector El Toreño, Municipio Barinas, Parroquia  Torunos, Carretera vía San Silvestre, estado Barinas</t>
  </si>
  <si>
    <t>http://www.venetur.gob.ve/site/page.jsp?view=barinas
https://www.aporrea.org/actualidad/n130577.html</t>
  </si>
  <si>
    <t>Hato La Vergareña, C.A.</t>
  </si>
  <si>
    <t>Agroalimentario y forestal</t>
  </si>
  <si>
    <t>Ganadería  y forestal</t>
  </si>
  <si>
    <t xml:space="preserve">Ganadería y producción agrícola y forestal </t>
  </si>
  <si>
    <t xml:space="preserve">Tiene más de 178 mil hectáreas,ubicada cerca de la población de San Francisco de La Paragua en el estado Bolívar,constituyó el hato más extenso que permaneció en plena producción hasta el siglo XXI enel país. La Vergareña fue fundada por el pintoresco historiador y ensayista, quien ademásde ganadero fuera gobernador del estado Bolívar, Horacio Cabrera Sifontes, y fue vendida en 1953 al acaudalado empresario norteamericano Daniel Keith Ludwig, quien entonces transportaba mineral de hierro desde Venezuela hacia los Estados Unidos de América para la Orinoco Mining Company. Ludwig se dio cuenta de que sus barcos cargueros regresaban vacíos y resolvió organizarun cattle ranch (rancho ganadero) en Venezuela. Entre sus logros están la siembra de 14 mil hectáreas de la especieforrajera Brachiaria brizantha, en la búsqueda por proporcionarle un adecuado soporte nutricional al ganado e imprimirle a la explotación un objetivo más ganadero que agrícola.
 En el hato La Vergareña se implantaron tres programas básicos simultáneos: el ganadero, elagrícola (se sembraron más de cinco mil hectáreas de maíz) y el forestal. Además se llevaron a cabo otros programas paralelos como fueron el apícola y el de producción desemillas para pasto. Allí se llegó a manejar un rebaño de más de 18 mil cabezas de ganado,en el cual destacó el desarrollo del compuesto Vergareña. Desde la adquisición del hato este proyecto constituyó una prioridad para Moisés Benacerraf y la responsabilidad de sudesarrollo recayó sobre el médico veterinario y ex vicepresidente del grupo, Dr. Raúl DeArmas López. El compuesto Vergareña, así como ocurrió con el compuesto Rojo Piñereño constituyó,mientras fue fomentado, un ejemplo de consolidación de un germoplasma bovino europeode carne adaptado a las condiciones tropicales. El Compuesto Vergareña, así fue identificado el producto de este trabajo, lo constituyó un rebaño de 3 800 vientres.
A mediados de enero de 2012 este hato, que está conformado por 183.000 Ha fue expropiado por el Gobierno Nacional. Este activo es incluido en esta lista debido a que las actividades en este hato han demostrado, mediante este modelo experimental, que la ganadería, la agricultura y las plantaciones forestales pueden convivir convenientemente en un solo ámbito. </t>
  </si>
  <si>
    <t>San Francisco de La Paragua</t>
  </si>
  <si>
    <t>Ministro del Poder Popular para la Agricultura Productiva</t>
  </si>
  <si>
    <t>https://es.scribd.com/document/434629853/Hato-La-Vergarena
https://transparencia.org.ve/project/epe-ii-estudio-sector-agroalimentario/</t>
  </si>
  <si>
    <t xml:space="preserve">Proporcionar servicio resiencial de suministro de agua potable  </t>
  </si>
  <si>
    <t>Presidente Michel Fabien</t>
  </si>
  <si>
    <t>http://amazonas.gob.ve/ 
http://www.correodelorinoco.gob.ve/ejecutivo-nacional-instalara-hidrologica-amazonas-para-acceso-al-agua/ 
https://www.amazonas.gob.ve/hidroamazonas-garantiza-condiciones-para-potibilizacion-del-agua/</t>
  </si>
  <si>
    <t>Transversal B, Ciudad Guayana, Bolívar</t>
  </si>
  <si>
    <t xml:space="preserve">Caroní </t>
  </si>
  <si>
    <t>En Ciudad Guayana el agua enferma (https://transparencia.org.ve/project/bolivar-en-ciudad-guayana-el-agua-enferma/)
Hidrobolívar: fuera de servicio acueducto de Puerto Ordaz (https://primicia.com.ve/guayana/ciudad/hidrobolivar-fuera-de-servicio-acueducto-de-puerto-ordaz/)</t>
  </si>
  <si>
    <t xml:space="preserve">https://twitter.com/Hidrobolivar_
http://www.avn.info.ve/contenido/empresas-socialistas-bol%C3%ADvar-prev%C3%A9n-incrementar-su-producci%C3%B3n </t>
  </si>
  <si>
    <t>Hidrodelta</t>
  </si>
  <si>
    <t>Calle Manamo, Tucupita 6401, Delta Amacuro</t>
  </si>
  <si>
    <t>https://notidiariove.wordpress.com/2016/11/24/hidrodelta-potencia-distribucion-de-agua-potable/</t>
  </si>
  <si>
    <t>Hidrolara, C.A.</t>
  </si>
  <si>
    <t xml:space="preserve">Visión
Empresa líder nacional en la prestación del servicio de agua potable y saneamiento en la búsqueda del desarrollo ecológico y social de la colectividad, con excelencia y tecnología avanzada.
Misión
Suministrar con excelencia el servicio de agua potable y recolección de aguas servidas a la población larense, con el uso de tecnología avanzada, capital humano competente, calificado y vinculado a los valores estratégicos de la empresa que satisfaga las necesidades de la colectividad, fomentando una conciencia ecológica de la importancia del agua para la vida y el desarrollo.
Objetivo General
Brindar un servicio de agua potable y recolección de aguas servidas, que satisfaga las necesidades del cliente, cumpliendo con la normativa legal y sanitaria vigente.
</t>
  </si>
  <si>
    <t>Agua potable y tratamiento de agus servidas</t>
  </si>
  <si>
    <t xml:space="preserve">
Esta compañía cuenta con un  proceso histórico, fue conocidad como INOS, HIDROCCIDENTAL y actualmente HIDROLARA, C.A.  n el año 1973 se inauguró la Primera Etapa de la Planta de Tratamiento “Ciudad de Barquisimeto”, para tratar agua traída de la represa “Dos Cerritos” en El Tocuyo, cuya producción era de 1.500 lts/seg. En 1988 por disposición del Presidente de la República, se incorpora al servicio la Segunda Etapa o ampliación de la Planta de Tratamiento "Ciudad de Barquisimeto" con una inversión de 130 millones de bolívares. La producción de esta ampliación es de 3.000 lts/seg. , más los 1.500 lts/seg correspondientes a la planta anterior, permiten que más del 80% de los habitantes de Barquisimeto sean abastecidos por este sistema.
En el año 1989 se inicia el proceso de reestructuración del INOS, con la aparición de la Ley de Descentralización y surge la Compañía Hidrológica Venezolana (HIDROVEN) y sus filiales (HIDROCCIDENTAL, C.A.).
La Compañía Anónima HIDROLARA, es una empresa, creada en junio de 1.993, en el marco del proceso de reestructuración del sector agua con el fin de manejar el servicio en el estado Lara. En marzo de 1.993, la Gobernación del estado Lara, somete a la consideración de la Asamblea Legislativa la Ley de creación de la empresa mercantil HIDROLARA C.A. El 27 de junio de 1.994 la Asamblea Legislativa en sesión extraordinaria, aprobó el Proyecto de reforma a la Ley que autorizaba a la Gobernación de Lara para la creación de la empresa, el 03 de octubre de 1.994, se firmó el documento constitutivo que dio lugar a su estructura accionista. Su funcionamiento comienza en el año 1996.
Estuvo adscrita al Ministerio del Poder Popular para el Ambiente y al Ministerio del Poder Popular para Ecosocialismo y Aguas.
El 15 de junio de 2018 mediante el Decreto N° 3.466 publicado en la Gaceta Nº 6.382 se crea el Ministerio del Poder Popular de Atención de las Aguas  se modifica la denominación del Ministerio del Poder Popular para el Ecosocialismo y Aguas por la de Ministerio del Poder Popular para el Ecosocialismo, y se crea el Ministerio del Poder Popular de Atención de las Aguas y se adscriben al Ministerio del Poder Popular de Atención de las Aguas entre otros entes a Hidrolara, C.A.</t>
  </si>
  <si>
    <t>Calle 48 Carrera 13 Edificio HIDROLARA Piso 2 Local S/N Sector San Vicente-Caja de Agua, Barquisimeto, estado Lara</t>
  </si>
  <si>
    <t xml:space="preserve">Asamblea de Accionistas
Junta Directiva
Auditoría Interna
Presidencia
Unidad de Vigilancia, Inspección y Control
Consultoría Jurídica
Vicepresidencia
Gerencia de Planificación y Control de Gestión
Gerencia Técnica
Gerencia de Obras
Gerencia de Producción
Gerencia Operativa Metropolitana
Gerencia Operativa Exterior
Gerencia de Telemática
Gerencia Comercial
Gerencia de Administración y Finanzas
Gerencia de Capital Humano
Gerencia de Comunicacción Corporativa
Gerencia de Gestión Comunitaria  </t>
  </si>
  <si>
    <r>
      <rPr>
        <b/>
        <sz val="12"/>
        <color theme="1"/>
        <rFont val="Calibri"/>
      </rPr>
      <t>Presidente</t>
    </r>
    <r>
      <rPr>
        <sz val="12"/>
        <color theme="1"/>
        <rFont val="Calibri"/>
      </rPr>
      <t>: Joel Tifor</t>
    </r>
  </si>
  <si>
    <t>Registro Mercantil de la Circunscripción Judicial del Estado Lara con el Nº 55, tomo 25-A de fecha (3) de octubre de 1994.</t>
  </si>
  <si>
    <t>Ministerio del Poder Popular de
Atención de las Aguas</t>
  </si>
  <si>
    <r>
      <rPr>
        <sz val="12"/>
        <color theme="1"/>
        <rFont val="Calibri"/>
      </rPr>
      <t xml:space="preserve">Microjuris
http://hidrolara.gob.ve/
https://www.noticiasbarquisimeto.com/2017/11/15/presidente-de-hidrolara-denuncia-mala-infraestructura-en-los-pozos/
</t>
    </r>
    <r>
      <rPr>
        <sz val="12"/>
        <color rgb="FF000000"/>
        <rFont val="Calibri"/>
      </rPr>
      <t>https://transparencia.org.ve/project/epe-ii-estudios-sector-agua/</t>
    </r>
  </si>
  <si>
    <t>Hidrológica Socialista de Portuguesa, S.A. (HIDROSPORTUGUESA)</t>
  </si>
  <si>
    <t xml:space="preserve">Proporcionar servicio residencial de suministro de agua potable  </t>
  </si>
  <si>
    <t xml:space="preserve">Av. Libertador, entre avenida 13 de junio y calle 21 Acarigua, Portuguesa. </t>
  </si>
  <si>
    <t>1210-A</t>
  </si>
  <si>
    <t xml:space="preserve">Gaceta oficial Nº 259-A Extraordinario </t>
  </si>
  <si>
    <t>https://hidrosportuguesa.wordpress.com/
https://www.portuguesa.gob.ve/index.php/entes-desentralizados</t>
  </si>
  <si>
    <t>Hotel Maracay, S.A.</t>
  </si>
  <si>
    <t>Nacional-Regional</t>
  </si>
  <si>
    <t>Prestar servicios de hospedaje para turistas, para la organización de eventos y practicar el golf</t>
  </si>
  <si>
    <t>Alojamiento, suministro de comidas, organización de eventos y uso de canchas de golf</t>
  </si>
  <si>
    <t>El Marriot Maracay Golf Resort, popularmente conocido como Hotel Maracay, es una instalación hotelera situada en el norte de la ciudad de Maracay (Venezuela) en la Avenida Las Delicias, con fachadas al extremo sur del Parque nacional Henri Pittier. Construido durante el gobierno de Marcos Pérez Jiménez, el edificio, las montañas al norte y su adyacente campo de golf, son uno de los sitios más emblemáticos del Estado Aragua.​ El complejo del Hotel Maracay cuenta con una discoteca, varias salas de fiesta y conferencia, piscina, cancha de tenis, y establos.
A comienzos de 2010, como parte del desarrollo del Plan de Turismo Nacional, iniciativa del entonces presidente de Venezuela Hugo Chávez, el Ministerio del Poder Popular para el Turismo (Mintur) y la Gobernación del Estado Aragua destinaron la creación de una empresa mixta que tendrá por objeto la administración y la recuperación de ciertas áreas del Hotel Maracay.
El 25 de agosto se firmó un convenio mixto entre la Gobernación del estado Aragua y representantes del Grupo Marriott, el emblemático Hotel de Golf Maracay pasa a formar parte de esta cadena hotelera internacional a fin de rescatar sus espacios e impulsar el desarrollo turístico de la entidad.​
Durante el gobierno de Juan Vicente Gómez, Maracay se había convertido en el centro de la incipiente actividad turística que se comenzaba a desarrollar en Venezuela, impulsada por el Estado Aragua, donde Gómez había decidido hacer su principal lugar de residencia.Durante este período se construyeron dos principales hoteles, en 1919 el pequeño Hotel Maracay en la calle López Aveledo y en 1929 el Hotel Jardín, Sin embargo, a comienzos de los años 1950 se decidió reservar el hotel Jardín para la sede de la Gobernación y la recién creada Dirección de Turismo del entonces Ministerio de Fomento aprobó la construcción de un nuevo "Hotel Maracay", al norte de la ciudad, adaptándola a las exigencias del turismo internacional de la época. Así, el Hotel Maracay, obra del arquitecto Luis Malaussena,6​ se convirtió en el último eslabón de la privilegiada época arquitectónica de Maracay.
Malaussena empleó la ayuda de tres jóvenes arquitectos alemanes quienes colaboraron en el diseño del Hotel Maracay, fueron Federico G. Beckhoff, Klaus Heufer y K. P. Jebens.1​ La ayuda de estos arquitectos hizo posible que Malaussena completase, casi simultáneamente los proyectos del Hotel Maracay, el Círculo Militar de Maracay y el Hotel Guaicamacuto en el litoral Metropolitano de Vargas. El Hotel Maracay fue inaugurado con murales nacionalistas de Pedro Centeno Vallenilla, principalmente en las áreas sociales del hotel.
En 1961, mediante el  Decreto N° 595, por el cual se adscribe al Ministerio de Fomento.</t>
  </si>
  <si>
    <t xml:space="preserve">Empresa operativa. 
Ver ALIADOS PRIVADOS en control de empresas estatales (https://transparenciave.org/wp-content/uploads/2021/12/Aliados-privados-en-control-de-empresas-estatales-1.pdf)
</t>
  </si>
  <si>
    <t>Edificio Hotel De Golf, Avenida El Canal, Maracay 2102, Aragua, Venezuela</t>
  </si>
  <si>
    <t>José Subero, Gerente General Hotel Marriott Maracay</t>
  </si>
  <si>
    <t>Gobernación del estado Aragua
Ministerio del Poder Popular para el Turismo
VENETUR</t>
  </si>
  <si>
    <t>ALIADOS PRIVADOS en control de empresas estatales (https://transparenciave.org/wp-content/uploads/2021/12/Aliados-privados-en-control-de-empresas-estatales-1.pdf)</t>
  </si>
  <si>
    <t>https://es.wikipedia.org/wiki/Hotel_de_Golf_Maracay</t>
  </si>
  <si>
    <t>Hotel Residencias Anauco Suites, C.A.</t>
  </si>
  <si>
    <t>Prestar servicios de hospedaje para turistas  y para la organización de eventos</t>
  </si>
  <si>
    <t>Hospedaje</t>
  </si>
  <si>
    <t>A finales de diciembre de 1973 llega a la oficina de Siso &amp; Shaw, proyectistas del conjunto Parque Central, la noticia de que Caracas en abril de 1974 iba a ser la sede de la Conferencia Mundial sobre los Derechos del Mar. Un verdadero remolino cundió en la oficina, en la cual de paso, se suspendió tocó convertir el edificio residencial que estaba listo para la venta, el edificio Anauco, en hotel.
El apartahotel Anauco Hilton era un hito de lo moderno en los años 70,  en sus 21 pisos se alojaban presidentes, delegaciones internacionales y beisbolistas extranjeros. Actualmente, el lugar se llama Anauco Suites. Al igual que pasó con otros hoteles, como el rebautizado Alba Caracas, Hugo Chávez lo expropió y ahora forma parte de Venetur, la cadena hotelera adscrita al Ministerio del Poder Popular para el Turismo. Forma parte del  Complejo Parque Central que estuvo  concebido para que sus habitantes tuvieran todo lo necesario para vivir sin tener que salir de ahí. Ocho edificios preparados para 317 apartamentos cada uno, dos torres comerciales –las Torres de Parque Central– para comercio y oficinas, bancos y tiendas empezaron a construirse en este enorme complejo habitacional a partir de los 70, unos años antes de que los petrodólares inundaran el país, cuando se conocía como “Venezuela Saudita”.
Las reformas del hotel Venetur Alba Caracas fueron anunciadas en mayo de 2013 por el entonces ministro de Turismo, Andrés Izarra, quien especificó que el Estado había solicitado un crédito al Banco Bicentenario por Bs 440 millones para empezar los trabajos en tres hoteles, de los cuales 231 millones estaban destinados al Alba Caracas. El 15 de septiembre de 2013, la empresa estatal Venetur anunció el inicio formal de esos trabajos, a través de nota de prensa difundida en su página web. Un año y un mes después, el 5 de octubre de 2014 el ex ministro Izarra dijo que el presidente Nicolás Maduro había aprobado 80 millones de dólares más, esta vez a través de una línea de crédito especial por Bandes, tanto en bolívares como en dólares, para continuar con las reformas que Izarra estimó terminadas en 2019. Estas reformas no se llevaron a cabo.
El hotel Anauco Suites fue el «cuartel» desde donde Monedero asesoró a Hugo Chávez.
En el año 2016 el  Gobierno nacional anunció que recuperararía la red de hoteles Venetur con inversión privada, y que quedarían pendientes los hoteles en Puerto Ayacucho, Amazonas; en la ciudad de Mérida,  en el estado homónimo; en Maturín, Monagas; en Puerto La Cruz,  Anzoátegui; en la isla de Margarita, Nueva Esparta; en Cumaná y en Río Caribe,  Sucre; y el Alba  y  Residencias Venetur Anauco, en Caracas..
El 7 de mayo de 2018, la Ministra Contreras firma acuerdo de servicio hotelero con gobierno palestino.</t>
  </si>
  <si>
    <t>Avenida Sur Parque Central, al lado del Teatro Contemporáneo, Caracas, Distrito Capital</t>
  </si>
  <si>
    <t>Denuncian deterioro de Residencias Anauco (http://www.el-nacional.com/noticias/historico/denuncian-deterioro-residencias-anauco_90221)
Venetur de Caracas, más penas que glorias (http://elestimulo.com/climax/los-venetur-de-caracas-se-sostienen-de-glorias-pasadas/)
¿Qué pretende hacer la Gerencia del Hotel Venetur Residencias Anauco Suites con la empresa y con los trabajadores? (https://www.aporrea.org/actualidad/n224177.html)
El hotel Anauco Suites: el «cuartel» desde donde Monedero asesoró a Hugo Chávez (El hotel Anauco Suites: el «cuartel» desde donde Monedero asesoró a Hugo Chávez)
Trabajadores del Hotel Venetur Residencias Anauco Suites (https://foro.aporrea.org/viewtopic.php?t=58479)
Trabajadores (as) de Venetur Residencias Anauco Suites se mantienen en protesta en la entrada del Hotel (https://www.aporrea.org/actualidad/n239160.html)
Trabajadores del Hotel Venetur Residencias Anauco Suites realizan Asamblea para exponer suu situación laboral (https://www.aporrea.org/contraloria/n229447.html
Tras protesta en residencias Anauco Suites presidente del CSB dialoga con trabajadores (https://www.aporrea.org/actualidad/n153220.html)
Hotel Anauco Suites: ¿Ineficiencia, falta de planificación, corrupción o saboteo? (https://www.aporrea.org/actualidad/n213593.html)</t>
  </si>
  <si>
    <t>http://www.venetur.gob.ve/
http://entrerayas.com
http://runrun.es/internacional/190936/un-hotel-expropiado-sucio-y-desconchado-el-antiguo-hogar-de-monedero-en-caracas.html
http://minci.gob.ve/2018/05/ministra-contreras-firma-acuerdo-de-servicio-hotelero-con-gobierno-palestino/</t>
  </si>
  <si>
    <t>Su nombre original era Gran Hotel Amazonas, este hotel es un edificio histórico y protegido utilizado como centro turístico en la ciudad de Puerto Ayacucho, al norte del estado de Amazonas. Esta clasificado por las autoridades como un Monumento Nacional de Venezuela. Se trata de una propiedad que perteneció al gobierno del Estado Amazonas y la administraba  la Fundación estadal Promoamazonas.
El hotel es el más antiguo del estado Amazonas, se inauguró nuevamente en el año 2002. El Gran Hotel Amazonas está inscrito en el Registro General del Patrimonio Cultural, de acuerdo con lo establecido en la Ley de Protección y Defensa del Patrimonio Cultural, y declarado Bien de Interés Cultural en el año 2005.
El 11  de  septiembre de 2013 el Ministro del Poder Popular para el Turismo de ese entonces, Andrés Izarra,  informó que se ejecutó la toma del Hotel Amazonas por el Ejecutivo “de acuerdo a la Ley y siguiendo los principios para el resguardo” del patrimonio nacional. El saldo de esta toma fueron 15  heridos y 18 personas detenidas. El Gobierno Nacional tomó el control del Gran Hotel Amazonas haciendo efectiva la orden decretada por el Juez Alí Gamboa y plasmada en el expediente número 2447-13 ante el Tribunal Superior Décimo de lo Contencioso Administrativo de la Región Capital, en donde se expone: “Se acuerda la constitución de una Junta Administradora Ad-hoc, conformada por cinco (5) miembros que serán designados por el Ejecutivo Nacional”. En ese entonces, el gobernador del estado, Liborio Guarulla, afirmó que la medida “es un elemento en una serie de hechos que se han venido suscitado en Amazonas, a propósito de la intención de intervenir el desarrollo de la gobernación y sobre todo la presencia del gobernador.” Agregó que la gobernación se ha encardo de éste “después de ser abandonado y destruido en el año 2000
En el año 2016 el  Gobierno nacional anunció que recuperararía la red de hoteles Venetur con inversión privada, y que quedarían pendientes los hoteles en Puerto Ayacucho, Amazonas; en la ciudad de Mérida,  en el estado homónimo; en Maturín, Monagas; en Puerto La Cruz,  Anzoátegui; en la isla de Margarita, Nueva Esparta; en Cumaná y en Río Caribe,  Sucre; y el Alba  y  Residencias Venetur Anauco, en Caracas.
El 7 de mayo de 2018, la Ministra Contreras firma acuerdo de servicio hotelero con gobierno palestino.</t>
  </si>
  <si>
    <t>Avenida Evelio Roa, Puerto Ayacucho, estado Amazonas</t>
  </si>
  <si>
    <t>Autónomo Atures</t>
  </si>
  <si>
    <r>
      <rPr>
        <b/>
        <sz val="12"/>
        <color theme="1"/>
        <rFont val="Calibri"/>
      </rPr>
      <t xml:space="preserve">Presidente </t>
    </r>
    <r>
      <rPr>
        <sz val="12"/>
        <color theme="1"/>
        <rFont val="Calibri"/>
      </rPr>
      <t>según Decreto Nº 3.621 de fecha en Gaceta Oficial Nº 41.488 de fecha 24/09/2018: Leticia Cecilia Gómez Hernández</t>
    </r>
  </si>
  <si>
    <t xml:space="preserve"> Leticia Cecilia Gómez Hernández, ciudadana cubano-venezolana. Según la denuncia, presuntamente  fue nacionalizada de manera irregular por Dante Rivas cuando estaba al frente del Saime, al parecer no cumplía con los requisitos legales para ello. En la red social LinkedIn se presenta como gerente general de hotel desde diciembre de 2013, aunque no hace más especificaciones. Igualmente, en esta página informa que es ingeniera industrial, “pero no hay registros que así lo confirmen”, revelan los denunciantes.</t>
  </si>
  <si>
    <t>Piden investigar a presidenta de Venetur por presuntas vinculaciones financieras con Diosdado Cabello (http://venezuelapolitica.info.dream.website/piden-investigar-presidenta-de-venetur/)
Nombran presidente de Venetur a militar sancionado por EEUU (https://elestimulo.com/elinteres/nombran-presidente-de-venetur-a-militar-sancionado-por-eeuu/)
Esposa de Diosdado Cabello es nombrada presidenta de Venetur e Inatur (https://runrun.es/nacional/198727/esposa-de-diosdado-cabello-es-nombrada-presidenta-de-venetur-e-inatur/)
Unos "navegaos son los nuevos magnates del turismo a la cubana (https://armando.info/Reportajes/Details/2603)</t>
  </si>
  <si>
    <t>Wikipedia
http://www.venetur.gob.ve/
http://www.noticias24.com/fotos/noticia/11955/en-fotos-esta-es-la-verdadera-imagen-del-gran-hotel-amazonas-segun-la-gobernacion/
https://www.panorama.com.ve/politicayeconomia/Gobierno-nacional-recuperara-red-de-hoteles-Venetur-con-inversion-privada-20170509-0031.html</t>
  </si>
  <si>
    <t>Anteriormente llamado Hotel Cumanagoto. Fue uno de los hoteles que entre 1953 y 1957 la Corporación Nacional de Hotelería y Turismo (CONAHOTU) auspiciada por el gobierno de la época lanza el "Plan Nacional de Hotelería" ejecutando la construcción de los más importantes hoteles 5 estrellas de América Latina y el Caribe durante la década de los 50s.
La construcción del Hotel Cumanagoto se inicia durante el régimen dictatorial de Marcos Pérez Jiménez, el 29 de Octubre del año 1950, cuando la Corporación de Turismo de Venezuela (Corpoturismo) lleva a cabo la compra de un terreno ubicado al final de la avenida Universidad, sector San Luís del municipio Sucre de la Ciudad de Cumaná, estado Sucre, contando al comienzo de sus operaciones con apenas 41 habitaciones, incluyendo 5 suites, además de restaurant, bar, piscina, fuente de soda, entre otros. Pero es realmente a mediados del año 1958 cuando se inician sus actividades bajo la responsabilidad de la Corporación Nacional de Hoteles y Turismo (Conahotu) la cual adquirió en 1956 el terreno de ocho hectáreas sobre el cual se
construiría el mismo.  A partir del año 1970 la administración del Hotel Cumanagoto pasa a manos de Conahotu Wenster una empresa mixta, quien lleva las riendas del hotel por un lapso de 5 años. En 1976 la administración de esta organización estuvo nuevamente a cargo de Conahotu, para luego tomar el control la administración hotelera privada nacional Interpuente hasta Abril del año 1981, cuando dicha compañía se declara en quiebra, viéndose el hotel en la necesidad de cerrar sus puertas por un lapso de 5 años. Próximamente, pasa a funcionar bajo la administración de la sociedad mercantil Cumitanaca por un lapso de 2 años aproximadamente. A mediados de 1988 pasa a ser administrado por la Organización Nacional de Turismo Juvenil (Ontej) permaneciendo éste en dicha actividad apenas dos meses. Posteriormente pasa a ser administrado por la Corporación de Turismo de Venezuela (Corpoturismo). En el año 1990 con la devaluación de la moneda en Venezuela, el país comienza a presentar grandes cambios en los diferentes sectores; más aún en el sector económico. Dicha situación obligó al estado a privatizar algunas organizaciones a su cargo y entre ellas el Hotel Cumanagoto propiedad de Corpoturismo. El proceso de privatización fue asumido por el Fondo de Inversiones de Venezuela el cual culmina el 30 de marzo de 1992 pasando a ser propiedad de la empresa Cumanatur Inversiones, C.A.  El hotel cierra sus puertas en Mayo de 1992 para ser demolido y reconstruido en su totalidad, proceso que duró aproximadamente seis años. Es inaugurado e inicia sus operaciones el primero de Diciembre de 1998, funcionando como un hotel de la cadena multinacional Hesperia; cuya sede principal estaba ubicada en Barcelona, España, operando con el nombre de “Hotel Cumanagoto Hesperia Cinco Estrella”. En el año 2005 pasa a ser de la cadena “Premier International Hotels”.
Hasta el año 2010 era operado por una empresa cuyo accionista era el Grupo Federal propiedad de Nelson Mezerhane. El Complejo Turístico Hotel Venetur Cumaná (antiguo hotel Cumanagoto) pasó a la administración del Fondo de Protección Social de los Depósitos Bancarios (Fogade) en 2010, luego de la intervención del Banco Federal y  fue transferido a Venetur, por decision del Presidente Hugo Chávez.
En el año 2016 el  Gobierno nacional anunció que recuperararía la red de hoteles Venetur con inversión privada, y que quedarían pendientes los hoteles en Puerto Ayacucho, Amazonas; en la ciudad de Mérida,  en el estado homónimo; en Maturín, Monagas; en Puerto La Cruz,  Anzoátegui; en la isla de Margarita, Nueva Esparta; en Cumaná y en Río Caribe,  Sucre; y el Alba  y  Residencias Venetur Anauco, en Caracas.
El 7 de mayo de 2018, la Ministra Contreras firma acuerdo de servicio hotelero con gobierno palestino.</t>
  </si>
  <si>
    <t>Según nota de Armando.info, el hotel fue entregado en concesión a la cadena Paradise (Desarrollo Turístico PLC 2017 C.A.), cuyo socio mayoritario es Victor Manuel Martins Alfaiate. La nota señala que esta cadena ha sido beneficiada por créditos turísticos y agrícolas desde la banca pública. La entrega de el hotel Venetur Cumaná y Venetur Puerto La Cruz, fue a través de la figura de concesión y se le paga una parte de las ventas brutas a Venetur. La entrega de varios de los hoteles ocurre luego de la llegada al MINTUR de Marleny Contreras de Cabello. Ahora se llama Hotel Paradise
Ver ALIADOS PRIVADOS en control de empresas estatales (https://transparenciave.org/wp-content/uploads/2021/12/Aliados-privados-en-control-de-empresas-estatales-1.pdf)</t>
  </si>
  <si>
    <t>Avenida Universidad, Cumaná 6101, estado Sucre</t>
  </si>
  <si>
    <r>
      <rPr>
        <b/>
        <sz val="12"/>
        <color theme="1"/>
        <rFont val="Calibri"/>
      </rPr>
      <t>Presidente según Decreto Nº 3.621 de fecha en Gaceta Oficial Nº 41.488 de fecha 24/09/2018: Leticia Cecilia Gómez Hernández
Gerente General</t>
    </r>
    <r>
      <rPr>
        <sz val="12"/>
        <color theme="1"/>
        <rFont val="Calibri"/>
      </rPr>
      <t xml:space="preserve">: Rosa Rodríguez </t>
    </r>
  </si>
  <si>
    <t>Denuncian que gerencia de Hotel Venetur Cumaná intenta disolver el sindicato (http://www.noticiascandela.informe25.com/2016/06/sucre-denuncian-que-gerencia-de-hotel.html)
Gerente de Venetur Cumaná desacata orden del Gobierno (http://prensalternativa.com.ve/2016/07/02/gerente-venetur-cumana-desacata-orden-del-gobierno/)
Trabajadores de Hotel Venetur de Cumaná denuncian que gerencia quiere disolver el sindicato (https://www.lapatilla.com/2016/06/01/trabajadores-de-hotel-venetur-de-cumana-denuncian-que-gerencia-quiere-disolver-el-sindicato/)
Trabajadores del hotel Venetur en Cumaná iniciaron protestas por malas condiciones de las instalaciones (https://www.facebook.com/prensalternativa/posts/1172543036254475/)
Piden investigar a presidenta de Venetur por presuntas vinculaciones financieras con Diosdado Cabello (https://www.venezuelapolitica.info/piden-investigar-presidenta-de-venetur/?)
Trabajadores del Hotel Venetur Cumaná exigen mejores beneficios laborales  (https://elpitazo.net/oriente/trabajadores-del-hotel-venetur-cumana-exigen-mejores-beneficios-laborales/)
Nombran presidente de Venetur a militar sancionado por EEUU (https://elestimulo.com/elinteres/nombran-presidente-de-venetur-a-militar-sancionado-por-eeuu/)
Esposa de Diosdado Cabello es nombrada presidenta de Venetur e Inatur (https://runrun.es/nacional/198727/esposa-de-diosdado-cabello-es-nombrada-presidenta-de-venetur-e-inatur/)
Unos "navegaos son los nuevos magnates del turismo a la cubana (https://armando.info/Reportajes/Details/2603)
 ALIADOS PRIVADOS en control de empresas estatales (https://transparenciave.org/wp-content/uploads/2021/12/Aliados-privados-en-control-de-empresas-estatales-1.pdf)</t>
  </si>
  <si>
    <t>https://www.facebook.com/lavenezuelainmortal/posts/375609505871322
http://www.venetur.gob.ve/
http://www.noticiascandela.informe25.com/2010/06/expropiaran-en-cumana-hotel-relacionado.html
http://ri.biblioteca.udo.edu.ve/bitstream/123456789/292/1/TESIS_ALyGO--%5B00040%5D--(tc).pdf
https://armando.info/Reportajes/Details/2603
https://transparencia.org.ve/wp-content/uploads/2021/12/Aliados-privados-en-control-de-empresas-estatales-1.pdf</t>
  </si>
  <si>
    <t>Hotel Venetur Mar Caribe, S.A.</t>
  </si>
  <si>
    <t>Desarrollo de todo lo relacionado con la administración, promoción, mercadeo, venta de servicios hoteleros, hospedaje, alimentos y bebidas, multipropiedad y tiempo compartido, hospitalidad y toda clase de actividad vinculada con la actividad hotelera dentro de su respectivo estados, y a nivel internacional a corto, mediano y largo plazo; pudiendo dedicarse a cualquier otra actividad licita de comercio, conexa con las anteriores señaladas</t>
  </si>
  <si>
    <t xml:space="preserve">El 10 de abril de 2012 mediante Decreto N° 8.904 publicado en la Gaceta Oficial Nº 39.899, se autoriza a la sociedad mercantil Venezolana de Turismo Venetur S.A., como única accionista, para la creación de cuatro (4) Empresas del Estado, bajo las formas de sociedades anónimas, las cuales se denominarán como en él se señalan, adscritas al Ministerio del Poder Popular para el Turismo. (Hoteles VENETUR Mérida; VENETUR Maremares; VENETUR Margarita y VENETUR Mar Caribe).
</t>
  </si>
  <si>
    <t>Final Av. Rómulo Gallegos, Paseo La Marina, frente a Plaza Antonio Joe de Sucre, Qta. Hotel Mar Caribe. Río Caribe, estado Sucre</t>
  </si>
  <si>
    <t>Capital social inicial será de Bs. 200.000,00 dividido en cien acciones nominativas, cuyo valor nominal será de Bs. 2.000,00 cada una; el cual estará constituido en 100% por aporte de la Sociedad Anónima VENEZOLANA DE TURISMO VENETUR, S.A.</t>
  </si>
  <si>
    <t>Presidente según Decreto Nº 3.621 de fecha en Gaceta Oficial Nº 41.488 de fecha 24/09/2018: Leticia Cecilia Gómez Hernández</t>
  </si>
  <si>
    <t>Piden investigar a presidenta de Venetur por presuntas vinculaciones financieras con Diosdado Cabello (https://www.venezuelapolitica.info/piden-investigar-presidenta-de-venetur/?)
Nombran presidente de Venetur a militar sancionado por EEUU (https://elestimulo.com/elinteres/nombran-presidente-de-venetur-a-militar-sancionado-por-eeuu/)
Esposa de Diosdado Cabello es nombrada presidenta de Venetur e Inatur (https://runrun.es/nacional/198727/esposa-de-diosdado-cabello-es-nombrada-presidenta-de-venetur-e-inatur/)
Unos "navegaos son los nuevos magnates del turismo a la cubana (https://armando.info/Reportajes/Details/2603)</t>
  </si>
  <si>
    <t>Microjuris
http://www.venetur.gob.ve/</t>
  </si>
  <si>
    <t>Hotel Venetur Maracaibo, C.A. (Hotel del Lago C.A.)</t>
  </si>
  <si>
    <t xml:space="preserve">Prestacion de servicios en el área de hotelería, turismo, bar y restaurante, recreación y transporte de turistas </t>
  </si>
  <si>
    <t xml:space="preserve">
En el año 2016 el  Gobierno nacional anunció que recuperararía la red de hoteles Venetur con inversión privada, y que quedarían pendientes los hoteles en Puerto Ayacucho, Amazonas; en la ciudad de Mérida,  en el estado homónimo; en Maturín, Monagas; en Puerto La Cruz,  Anzoátegui; en la isla de Margarita, Nueva Esparta; en Cumaná y en Río Caribe,  Sucre; y el Alba  y  Residencias Venetur Anauco, en Caracas.</t>
  </si>
  <si>
    <t>Según nota de portal y folleto del Ministerio del Turismo 2017, la cadena Tibisay, propietaria de hoteles en Mérida y Margarita, asumió la recuperación del Hotel Venetur Maracaibo. Roberto Chediak es uno de los dueños de la cadena Tibisay.
Ver ALIADOS PRIVADOS en control de empresas estatales (https://transparenciave.org/wp-content/uploads/2021/12/Aliados-privados-en-control-de-empresas-estatales-1.pdf)</t>
  </si>
  <si>
    <t>Avenida 2 El Milagro, 4002 Maracaibo</t>
  </si>
  <si>
    <t xml:space="preserve"> Un Presidente, Cuatro Directores Principales y Dos Directores Laborales elegidos de conformidad con la legislación y reglamentos laborales. Cada uno de los titulares de cargos en la Junta Directiva, tendrá su respectivo suplente</t>
  </si>
  <si>
    <t>El capital de la compañía es de ciento ochenta y dos millones doscientos cuarenta mil seiscientos ochenta y dos bolívares (bs. 182.240.682,00), representado por un millón doscientos ochenta nueve mil ochocientos treinta y un acciones (1.289.831) nominativas, no convertibles al portador con un valor nominal de ciento cuarenta y un bolívares con veinte y nueve céntimos (bs. 141,29) cada una.</t>
  </si>
  <si>
    <r>
      <rPr>
        <b/>
        <sz val="12"/>
        <color theme="1"/>
        <rFont val="Calibri"/>
      </rPr>
      <t xml:space="preserve">Presidente </t>
    </r>
    <r>
      <rPr>
        <sz val="12"/>
        <color theme="1"/>
        <rFont val="Calibri"/>
      </rPr>
      <t>según Decreto Nº 3.621 de fecha en Gaceta Oficial Nº 41.488 de fecha 24/09/2018: Leticia Cecilia Gómez Hernández</t>
    </r>
    <r>
      <rPr>
        <b/>
        <sz val="12"/>
        <color theme="1"/>
        <rFont val="Calibri"/>
      </rPr>
      <t xml:space="preserve"> 
Gerente General</t>
    </r>
    <r>
      <rPr>
        <sz val="12"/>
        <color theme="1"/>
        <rFont val="Calibri"/>
      </rPr>
      <t>: Leonardo Udaneta</t>
    </r>
  </si>
  <si>
    <t>Venezolana de Turismo Sociedad Anónima (Venetur S.A.), como única accionista del Hotel</t>
  </si>
  <si>
    <t>Registro de Comercio que llevaba la Secretaría del Juzgado de Primera Instancia en lo Civil y Mercantil del Primer Circuito de la Circunscripción Judicial del Estado Zulia, el 19 de Julio de 1949, bajo el No. 98, folios 215 al 222 ambos inclusive</t>
  </si>
  <si>
    <t>Trabajador de Venetur robó más de un millón de bolívares al hotel (http://www.el-nacional.com/noticias/sucesos/trabajador-venetur-robo-mas-millon-bolivares-hotel_27953)
Piden investigar a presidenta de Venetur por presuntas vinculaciones financieras con Diosdado Cabello (https://www.venezuelapolitica.info/piden-investigar-presidenta-de-venetur/?)
Nombran presidente de Venetur a militar sancionado por EEUU (https://elestimulo.com/elinteres/nombran-presidente-de-venetur-a-militar-sancionado-por-eeuu/)
Esposa de Diosdado Cabello es nombrada presidenta de Venetur e Inatur (https://runrun.es/nacional/198727/esposa-de-diosdado-cabello-es-nombrada-presidenta-de-venetur-e-inatur/)
Unos "navegaos son los nuevos magnates del turismo a la cubana (https://armando.info/Reportajes/Details/2603)
Hotel del Lago será rescatado por la Operadora Tibisay con la inyección de $20 millones (http://tureporte.com/hotel-del-lago-sera-rescatado-por-la-operadora-tibisay-con-la-inyeccion-de-20-millones/)
ALIADOS PRIVADOS en control de empresas estatales (https://transparenciave.org/wp-content/uploads/2021/12/Aliados-privados-en-control-de-empresas-estatales-1.pdf)</t>
  </si>
  <si>
    <t xml:space="preserve">https://www.mintur.gob.ve/wp-content/uploads/2019/02/BoletinTuristicoViajandoN47.pdf
http://tureporte.com/hotel-del-lago-sera-rescatado-por-la-operadora-tibisay-con-la-inyeccion-de-20-millones/ 
http://tureporte.com/hotel-del-lago-tibisay-cuanto-avanzado-recuperacion/
https://transparencia.org.ve/wp-content/uploads/2021/12/Aliados-privados-en-control-de-empresas-estatales-1.pdf </t>
  </si>
  <si>
    <t>Hotel Venetur Maremares, S.A.</t>
  </si>
  <si>
    <t>En marzo de 2017 fue negociado bajo la figura de alianza comercial con la empresa Sociedad Mercantil JPEC S.A., quienes tienen la licencia (franquicia) Buddha Bar. Hay varios reportes de corrupción por las adquisiciones de la empresa aliada de productos de PDVAL para su reventa.
Ver ALIADOS PRIVADOS en control de empresas estatales (https://transparenciave.org/wp-content/uploads/2021/12/Aliados-privados-en-control-de-empresas-estatales-1.pdf)</t>
  </si>
  <si>
    <t>9 Av. Intercomunal Jorge Rodríguez, Lechería 6016, Anzoátegui</t>
  </si>
  <si>
    <t>Lechería</t>
  </si>
  <si>
    <t>Piden investigar a presidenta de Venetur por presuntas vinculaciones financieras con Diosdado Cabello (https://www.venezuelapolitica.info/piden-investigar-presidenta-de-venetur/?)
Nombran presidente de Venetur a militar sancionado por EEUU (https://elestimulo.com/elinteres/nombran-presidente-de-venetur-a-militar-sancionado-por-eeuu/)
Esposa de Diosdado Cabello es nombrada presidenta de Venetur e Inatur (https://runrun.es/nacional/198727/esposa-de-diosdado-cabello-es-nombrada-presidenta-de-venetur-e-inatur/)
Unos "navegaos son los nuevos magnates del turismo a la cubana (https://armando.info/Reportajes/Details/2603)
Venetur-JPEC Inversora C.A (Hotel Maremares): Una trama de corrupción disfrazada de alianza comercial (Parte 2) (https://www.maibortpetit.info/2019/08/venetur-jpc-inversora-ca-una-trama-de.html)
Conozca las operaciones irregulares entre PDVAL Anzoátegui y el Hotel Venetur Maremares (https://www.maibortpetit.info/2019/07/conozca-las-operaciones-irregulares.html)
Empresa contratante de Venetur estaría usando ilegalmente nombre de Buddha Bar para administrar el Hotel Maremares (https://www.maibortpetit.info/search/label/Venezolana%20de%20Turismo%20Venetur%20S.A.%20corrupción?m=0)
Supuesta alianza comercial ocultó actividades de corrupción en el Hotel Venetur Maremares (https://miamidiario.com/supuesta-alianza-comercial-oculto-actividades-de-corrupcion-en-el-hotel-venetur-maremares/)
Los términos de la alianza comercial entre Venetur y JPEC Inversora C.A. para operar el Hotel Maremares (https://diario16.com/los-terminos-de-la-alianza-comercial-entre-venetur-y-jpec-inversora-c-a-para-operar-el-hotel-maremares/)
ALIADOS PRIVADOS en control de empresas estatales (https://transparenciave.org/wp-content/uploads/2021/12/Aliados-privados-en-control-de-empresas-estatales-1.pdf)</t>
  </si>
  <si>
    <t>https://hispanopost.com/wp-content/uploads/2021/02/Exclusivas-Economicas-19.01.2021.pdf 
https://diario16.com/los-terminos-de-la-alianza-comercial-entre-venetur-y-jpec-inversora-c-a-para-operar-el-hotel-maremares/
https://www.noticiascandela.informe25.com/2019/07/esquema-de-corrupcion-en-pdval.html
https://transparencia.org.ve/wp-content/uploads/2021/12/Aliados-privados-en-control-de-empresas-estatales-1.pdf</t>
  </si>
  <si>
    <t>Hotel Venetur Margarita, S.A.</t>
  </si>
  <si>
    <t>Calle Urape, Porlamar 6301</t>
  </si>
  <si>
    <r>
      <rPr>
        <b/>
        <sz val="12"/>
        <color theme="1"/>
        <rFont val="Calibri"/>
      </rPr>
      <t xml:space="preserve">Presidente </t>
    </r>
    <r>
      <rPr>
        <sz val="12"/>
        <color theme="1"/>
        <rFont val="Calibri"/>
      </rPr>
      <t xml:space="preserve">según Decreto Nº 3.621 de fecha en Gaceta Oficial Nº 41.488 de fecha 24/09/2018: Leticia Cecilia Gómez Hernández
</t>
    </r>
    <r>
      <rPr>
        <b/>
        <sz val="12"/>
        <color theme="1"/>
        <rFont val="Calibri"/>
      </rPr>
      <t> Gerente General:</t>
    </r>
    <r>
      <rPr>
        <sz val="12"/>
        <color theme="1"/>
        <rFont val="Calibri"/>
      </rPr>
      <t xml:space="preserve"> Leticia Gómez</t>
    </r>
  </si>
  <si>
    <t>Piden investigar a presidenta de Venetur por presuntas vinculaciones financieras con Diosdado Cabello (https://www.venezuelapolitica.info/piden-investigar-presidenta-de-venetur/?)
Nombran presidente de Venetur a militar sancionado por EEUU (https://elestimulo.com/elinteres/nombran-presidente-de-venetur-a-militar-sancionado-por-eeuu/)
Esposa de Diosdado Cabello es nombrada presidenta de Venetur e Inatur (https://runrun.es/nacional/198727/esposa-de-diosdado-cabello-es-nombrada-presidenta-de-venetur-e-inatur/)
Unos "navegaos son los nuevos magnates del turismo a la cubana (https://armando.info/Reportajes/Details/2603)
Inatur ordena rescate de Playa Guacuco tras incumplimiento de Venetur (https://elestimulo.com/elinteres/inatur-ordena-rescate-de-playa-guacuco-tras-incumplimiento-de-venetur/)</t>
  </si>
  <si>
    <t xml:space="preserve"> http://www.venetur.gob.ve/site/page.jsp?view=nueva   https://twitter.com/veneturmar?lang=es</t>
  </si>
  <si>
    <t>Hotel Venetur Maturín</t>
  </si>
  <si>
    <t xml:space="preserve">Av. Bella Vista Km P.O.Box. 180, Maturín 6201 </t>
  </si>
  <si>
    <t>Piden investigar a presidenta de Venetur por presuntas vinculaciones financieras con Diosdado Cabello (https://www.venezuelapolitica.info/piden-investigar-presidenta-de-venetur/?)
Transparencia recibió otras dos denuncias contra de la cadena de hoteles Venetur (https://transparenciave.org/transparencia-recibio-otras-dos-denuncias-en-contra-de-la-cadena-de-hoteles-venetur/)
Nombran presidente de Venetur a militar sancionado por EEUU (https://elestimulo.com/elinteres/nombran-presidente-de-venetur-a-militar-sancionado-por-eeuu/)
Esposa de Diosdado Cabello es nombrada presidenta de Venetur e Inatur (https://runrun.es/nacional/198727/esposa-de-diosdado-cabello-es-nombrada-presidenta-de-venetur-e-inatur/)
Unos "navegaos son los nuevos magnates del turismo a la cubana (https://armando.info/Reportajes/Details/2603)</t>
  </si>
  <si>
    <t>Hotel Venetur Mérida, S.A.</t>
  </si>
  <si>
    <t>En Enero de 2021 se anunció la entrega de la administración del Hotel al ex pelotero Alex Cabrera. Información que fue documentada en medios regionales y difundida también en programas de radio. El ministro de Turismo informa que se trató de una alianza comercial en la gerencia del hotel
Ver ALIADOS PRIVADOS en control de empresas estatales (https://transparenciave.org/wp-content/uploads/2021/12/Aliados-privados-en-control-de-empresas-estatales-1.pdf)</t>
  </si>
  <si>
    <t>Av. 1 Hoyada de Milla, frente a MINFRA, Mérida - Venezuela.</t>
  </si>
  <si>
    <t xml:space="preserve">Un (1) preidente que la presidirá y dos (2) directores principales con sus respectivos suplentes </t>
  </si>
  <si>
    <r>
      <rPr>
        <b/>
        <sz val="12"/>
        <color theme="1"/>
        <rFont val="Calibri"/>
      </rPr>
      <t>Presidente según Decreto Nº 3.621 de fecha en Gaceta Oficial Nº 41.488 de fecha 24/09/2018: Leticia Cecilia Gómez Hernández
Gerente General</t>
    </r>
    <r>
      <rPr>
        <sz val="12"/>
        <color theme="1"/>
        <rFont val="Calibri"/>
      </rPr>
      <t xml:space="preserve">: Álex Cabrera
</t>
    </r>
    <r>
      <rPr>
        <b/>
        <sz val="12"/>
        <color theme="1"/>
        <rFont val="Calibri"/>
      </rPr>
      <t>Gerencia de Alojamiento</t>
    </r>
    <r>
      <rPr>
        <sz val="12"/>
        <color theme="1"/>
        <rFont val="Calibri"/>
      </rPr>
      <t xml:space="preserve">: Carlos Velazquez 
</t>
    </r>
    <r>
      <rPr>
        <b/>
        <sz val="12"/>
        <color theme="1"/>
        <rFont val="Calibri"/>
      </rPr>
      <t>Gerencia de mantenimiento</t>
    </r>
    <r>
      <rPr>
        <sz val="12"/>
        <color theme="1"/>
        <rFont val="Calibri"/>
      </rPr>
      <t>: Dayerlin Uzcategui</t>
    </r>
  </si>
  <si>
    <t>Venezolana de Turismo Sociedad Anónima (Venetur S.A.), como única accionista del Hotel Prado Río</t>
  </si>
  <si>
    <t>Piden investigar a presidenta de Venetur por presuntas vinculaciones financieras con Diosdado Cabello (https://www.venezuelapolitica.info/piden-investigar-presidenta-de-venetur/?)
Nombran presidente de Venetur a militar sancionado por EEUU (https://elestimulo.com/elinteres/nombran-presidente-de-venetur-a-militar-sancionado-por-eeuu/)
Esposa de Diosdado Cabello es nombrada presidenta de Venetur e Inatur (https://runrun.es/nacional/198727/esposa-de-diosdado-cabello-es-nombrada-presidenta-de-venetur-e-inatur/)
Unos "navegaos son los nuevos magnates del turismo a la cubana (https://armando.info/Reportajes/Details/2603)
El expelotero Alex Cabrera firmó alianza comercial sobre el Hotel Venetur de Mérida (https://www.elnacional.com/venezuela/alex-cabrera-firmo-alianza-comercial-sobre-el-hotel-venetur-de-merida/)
ALIADOS PRIVADOS en control de empresas estatales (https://transparenciave.org/wp-content/uploads/2021/12/Aliados-privados-en-control-de-empresas-estatales-1.pdf)</t>
  </si>
  <si>
    <r>
      <rPr>
        <sz val="12"/>
        <color rgb="FF000000"/>
        <rFont val="Calibri"/>
      </rPr>
      <t>https://www.bancaynegocios.com/hotel-venetur-merida-sera-gestionado-por-grupo-empresarial-liderado-por-expelotero-alex-cabrera/
https://transparencia.org.ve/wp-content/uploads/2021/12/Aliados-privados-en-control-de-empresas-estatales-1.pdf</t>
    </r>
  </si>
  <si>
    <t>Hotel Venetur Morrocoy</t>
  </si>
  <si>
    <t>La empresa fue entregada en alianza estratégica a Servicios Erac 22, según información del Ministerio de Turismo publicada en mayo de 2017. Las alianzas se concretaron a través de cartas compromiso suscritas por inversionistas nacionales e internacionales. Las cartas contenían tres áreas, la primera: para la recuperación de la infraestructura, servicio, operación y comercialización de la red Venetur. La ministra de Turismo enfatizó que las empresas privadas, que firmaron estos y otros proyectos, realizarían un aporte de más de diecinueve millones de dólares para el desarrollo del turismo del país. Además, aseveró Marleni Cabello que el Campamento Canaima, y los hoteles Morrocoy y Maremare “son los primeros establecimientos de alojamiento que próximamente mostrarán nueva imagen”.
Ver ALIADOS PRIVADOS en control de empresas estatales (https://transparenciave.org/wp content/uploads/2021/12/Aliados-privados-en-control-de-empresas-estatales-1.pdf)</t>
  </si>
  <si>
    <t>Carr. Morón - Coro, Tucacas 4101</t>
  </si>
  <si>
    <t>Silva</t>
  </si>
  <si>
    <t>Piden investigar a presidenta de Venetur por presuntas vinculaciones financieras con Diosdado Cabello (https://www.venezuelapolitica.info/piden-investigar-presidenta-de-venetur/?)
Nombran presidente de Venetur a militar sancionado por EEUU (https://elestimulo.com/elinteres/nombran-presidente-de-venetur-a-militar-sancionado-por-eeuu/)
Esposa de Diosdado Cabello es nombrada presidenta de Venetur e Inatur (https://runrun.es/nacional/198727/esposa-de-diosdado-cabello-es-nombrada-presidenta-de-venetur-e-inatur/)
Unos "navegaos son los nuevos magnates del turismo a la cubana (https://armando.info/Reportajes/Details/2603)
Venezuela: Rechazan apropriación chavista del Parque Nacional Morrocoy (https://panampost.com/giannina-raffo/2014/08/19/venezuela-rechazan-apropriacion-chavista-del-parque-nacional-morrocoy/ )
(Anzoátegui) Trabajadores denuncian ante medios de comunicación irregularidades en Hotel Venetur de Puerto La Cruz (https://www.noticiascandela.informe25.com/2012/10/anzoategui-trabajadores-denuncian-ante.html)
ALIADOS PRIVADOS en control de empresas estatales (https://transparenciave.org/wp-content/uploads/2021/12/Aliados-privados-en-control-de-empresas-estatales-1.pdf)</t>
  </si>
  <si>
    <r>
      <rPr>
        <sz val="12"/>
        <color rgb="FF000000"/>
        <rFont val="Calibri"/>
      </rPr>
      <t>https://diario16.com/los-terminos-de-la-alianza-comercial-entre-venetur-y-jpec-inversora-c-a-para-operar-el-hotel-maremares/</t>
    </r>
    <r>
      <rPr>
        <u/>
        <sz val="12"/>
        <color rgb="FF000000"/>
        <rFont val="Calibri"/>
      </rPr>
      <t xml:space="preserve">
</t>
    </r>
    <r>
      <rPr>
        <sz val="12"/>
        <color rgb="FF000000"/>
        <rFont val="Calibri"/>
      </rPr>
      <t>https://transparencia.org.ve/wp-content/uploads/2021/12/Aliados-privados-en-control-de-empresas-estatales-1.pdf</t>
    </r>
  </si>
  <si>
    <t>Hotel Venetur Orinoco, C.A.</t>
  </si>
  <si>
    <t>En sus inicios: proyectar, construir, administrar, dirigir, manejar y explotar todo lo concerniente al ramo hotelero, y efectuar todos los demás actos que constituyan el ejercicio de la industria y del comercio en cualesquiera de su campos sin limitación a los fines expresados anteriormente; en fecha 02-02-1972, fue modificado, otorgándole la competencia de arrendar o dar en administración directa o indirecta todo o parte de sus instalaciones.</t>
  </si>
  <si>
    <t>Antes C.A. Hotel Guayana fue inscrita en fecha 27-12-1967, mediante Documento Constitutivo redactado suficientemente para que sirviera de estatuto; con una duración de 50 años y un capital inicial de Bs. 7,14 millones; 100% capital del Estado venezolano,  El total de la inversión en el hotel se calculó en Bs. 20.496.000.
Según entrevista realizada a Edgardo Tenreiro quien fuera Director de Planificación de CVG en los años 80, en el aépoca que Andrés Sucre era su Presidente, nos dijo: " El hotel era de la CVG y proyecto de Martín Vegas, y lo operaba Intercontinental. Después pasó a manos de Conahotu y Venetur, y empezó su declive y ahora está en manos de una operadora venezolana con el estándard Marriot". Este hotel era el Intercontinental Guayana. 
Cuando pasa a manos de Venetur durante el gobierno del Presidente Chávez, le dieron el nombre de Venetur Orinoco, en el junio de 2010
En el año 2016, el Presidente Maduro informó de la firma de un convenio con la cadena internacional Marriott para la rehabilitación, comercialización y administración de dos de los hoteles: Venetur Valencia (Carabobo) y Venetur Orinoco (Ciudad Guayana).</t>
  </si>
  <si>
    <t>Entregado mediante convenio a la cadena Marriot, en la gestión de Marleny Cabello, luego de rondas de negocio realizadas en la Feria Internacional del Turismo FITVEN de 2016. Pero la Cámara de Turismo del estado Bolívar señala que el hotel está cerrado y que la alianza con Marriot no se concretó.
Ver ALIADOS PRIVADOS en control de empresas estatales (https://transparenciave.org/wp-content/uploads/2021/12/Aliados-privados-en-control-de-empresas-estatales-1.pdf)</t>
  </si>
  <si>
    <t>Av. Guayana, Puerto Ordaz, Parque Punta Vista</t>
  </si>
  <si>
    <t>Registro Mercantil cuarto del Distrito Capital bajo el Nº 4, Tomo 103-A-, en fecha 09 de septiembre de 2011.</t>
  </si>
  <si>
    <t>Denuncian malversación de fondos y otras irregularidades en Hotel Venetur Orinoco (https://transparencia.org.ve/denuncian-malversacion-de-fondos-y-otras-irregularidades-en-el-hotel-venetur-orinoco/)
Piden investigar a presidenta de Venetur por presuntas vinculaciones financieras con Diosdado Cabello (https://www.venezuelapolitica.info/piden-investigar-presidenta-de-venetur/?)
Nombran presidente de Venetur a militar sancionado por EEUU (https://elestimulo.com/elinteres/nombran-presidente-de-venetur-a-militar-sancionado-por-eeuu/)
Esposa de Diosdado Cabello es nombrada presidenta de Venetur e Inatur (https://runrun.es/nacional/198727/esposa-de-diosdado-cabello-es-nombrada-presidenta-de-venetur-e-inatur/)
Unos "navegaos son los nuevos magnates del turismo a la cubana (https://armando.info/Reportajes/Details/2603)   
Transparencia Venezuela recibió una denuncia a través de la aplicación móvil “Dilo Aquí”, en la que señalan una supuesta malversación de fondos por parte de la Gerencia del Hotel Venetur Orinoco, ubicado en Guayana estado Bolívar, así como irregularidades en cuanto al manejo de proveedores, compras, salarios y viáticos dentro del hotel.
ALIADOS PRIVADOS en control de empresas estatales (https://transparenciave.org/wp-content/uploads/2021/12/Aliados-privados-en-control-de-empresas-estatales-1.pdf)</t>
  </si>
  <si>
    <t xml:space="preserve">https://runrun.es/nacional/venezuela-2/288755/cadena-de-hoteles-marriott-gerenciara-hoteles-venetur-de-valencia-y-orinoco/ 
Cámara de Turismo del estado Bolívar, julio de 2021
https://transparencia.org.ve/wp-content/uploads/2021/12/Aliados-privados-en-control-de-empresas-estatales-1.pdf
</t>
  </si>
  <si>
    <t>Hotel Venetur Puerto La Cruz, C.A.</t>
  </si>
  <si>
    <t>Según nota de Armando.info, el hotel fue entregado en concesión a la cadena Paradise (Desarrollo Turístico PLC 2017 C.A.), cuyo socio mayoritario es Victor Manuel Martins Alfaiate. La nota señala que esta cadena ha sido beneficiada por créditos turísticos y agrícolas desde la banca pública. La entrega del hotel Venetur Cumaná y Venetur Puerto La Cruz, fue a través de la figura de concesión y se le paga una parte de las ventas brutas a Venetur. La entrega de varios de los hoteles ocurre luego de la llegada al MINTUR de Marleny Contreras de Cabello.
Ver ALIADOS PRIVADOS en control de empresas estatales (https://transparenciave.org/wp-content/uploads/2021/12/Aliados-privados-en-control-de-empresas-estatales-1.pdf)</t>
  </si>
  <si>
    <t>Bahía de Pozuelos, Pto la Cruz - Estado Anzoátegui</t>
  </si>
  <si>
    <t>Juan Antonio Sotillo</t>
  </si>
  <si>
    <t>Empresa privada invierte 9 millones de dólares al Venetur Puerto La Cruz (http://venezuelaempresarial.com.ve/noticia.php?post=5310)  
https://armando.info/Reportajes/Details/2603
https://transparencia.org.ve/wp-content/uploads/2021/12/Aliados-privados-en-control-de-empresas-estatales-1.pdf</t>
  </si>
  <si>
    <t>Hotel Venetur Valencia, C.A.</t>
  </si>
  <si>
    <t>Con información de la Ministra de Turismo Marleny Contreras de Cabello se difundió que los hoteles Venetur Valencia y Venetur Orinoco serían gestionados por la cadena hotelera Marriot. Sin embargo, no hay pruebas de que el acuerdo se haya concretado. El emblema de Marriot no está en el hotel ni aparece como parte de su oferta en las redes de esta cadena.
Ver ALIADOS PRIVADOS en control de empresas estatales (https://transparenciave.org/wp-content/uploads/2021/12/Aliados-privados-en-control-de-empresas-estatales-1.pdf)</t>
  </si>
  <si>
    <t>Calle Juan Uslar, Valencia 2001, Carabobo</t>
  </si>
  <si>
    <t>Piden investigar a presidenta de Venetur por presuntas vinculaciones financieras con Diosdado Cabello (https://www.venezuelapolitica.info/piden-investigar-presidenta-de-venetur/?)
Nombran presidente de Venetur a militar sancionado por EEUU (https://elestimulo.com/elinteres/nombran-presidente-de-venetur-a-militar-sancionado-por-eeuu/)
Esposa de Diosdado Cabello es nombrada presidenta de Venetur e Inatur (https://runrun.es/nacional/198727/esposa-de-diosdado-cabello-es-nombrada-presidenta-de-venetur-e-inatur/)
Unos "navegaos son los nuevos magnates del turismo a la cubana (https://armando.info/Reportajes/Details/2603)
ALIADOS PRIVADOS en control de empresas estatales (https://transparenciave.org/wp-content/uploads/2021/12/Aliados-privados-en-control-de-empresas-estatales-1.pdf)</t>
  </si>
  <si>
    <t>https://www.descifrado.com/2017/09/22/2018-seran-inaugurados-los-hoteles-venetur-orinoco-valencia/
https://runrun.es/nacional/venezuela-2/288755/cadena-de-hoteles-marriott-gerenciara-hoteles-venetur-de-valencia-y-orinoco/
https://hispanopost.com/wp-content/uploads/2021/02/Exclusivas-Economicas-19.01.2021.pdf
https://transparencia.org.ve/wp-content/uploads/2021/12/Aliados-privados-en-control-de-empresas-estatales-1.pdf 
https://runrun.es/nacional/venezuela-2/288755/cadena-de-hoteles-marriott-gerenciara-hoteles-venetur-de-valencia-y-orinoco/</t>
  </si>
  <si>
    <t>Hotel y Spa Aguas Termales</t>
  </si>
  <si>
    <t>Ofrece servicio de hotel y aguas termales</t>
  </si>
  <si>
    <t>Los baños termales de San Juan son famosos por su poder curativo. El 18 de enero de 1874, Guzmán Blanco presidente de Venezuela, llegó a San Juan a bañarse en sus aguas termales, reconocidas ya por los médicos para su uso exterior y estomacal.
Las aguas de San Juan son analizadas por el científico Adolf Ernst, el médico Luis Rodríguez y el rector de la Universidad Central de Venezuela Pedro Medina, que era el médico personal de Guzmán.
Allí se decretó la apertura de la primera carretera a la ciudad, para poder acceder a los baños termales de Agua Hedionda, fuente curativa que le había recomendado su médico de cabecera. Para 1896, el Gral. Joaquín Crespo ordena la reconstrucción del estanque y las piscinas que había en la fuente del agua termal; y dispone la construcción de la Casa Amarilla.
En 1916, el Gral. Gómez visitó la fuente de Agua Hedionda y ordena la construcción de un balneario “para que durara toda la vida, que la democracia se lo impediría”. Los trabajos se iniciaron el 21 de octubre de 1917, bajo la dirección del Ingeniero Leonardo Jiménez.
Se concluye el 13 de diciembre del mismo año. El 22 de febrero de 1920 fue inaugurado el Hotel Termal. Para el año 1929 se acentúan las visitas del Gral. Gómez, habitando constantemente la Casa Amarilla. Además de los ministros, amigos del hombre fuerte y quienes esperan ser recibidos, llenan el Hotel Termal.</t>
  </si>
  <si>
    <t>San Juan de Los Morros 2301</t>
  </si>
  <si>
    <t>https://ultimasnoticias.com.ve/noticias/general/rehabilitan-las-aguas-termales-en-guarico/</t>
  </si>
  <si>
    <t>Hotelera Colón S.A. (HOCOSA)</t>
  </si>
  <si>
    <t>Ayacucho</t>
  </si>
  <si>
    <t xml:space="preserve"> 22.000 acciones de Corporación de los Andes</t>
  </si>
  <si>
    <t>Juzgado Primero de Primera Instancia en lo Civil y Mercantil de la Circunscripción Judicial del Estado Táchira, bajo el Nº 117, de fecha 21 de noviembre de 1968</t>
  </si>
  <si>
    <t xml:space="preserve">Ministerio del Poder Popular para el Turismo
Corporación de Desarrollo de la Región de Los Andes 
(CORPOANDES) </t>
  </si>
  <si>
    <t>Hovensa</t>
  </si>
  <si>
    <t>Productos derivados del petróleo</t>
  </si>
  <si>
    <t>Hovensa (conocida también como St. Croix Refinery) era una empresa de refinería de petróleo ubicada en la isla de St. Croix en las Islas Vírgenes de los Estados Unidos. La refinería era una empresa conjunta entre Hess Corporation y Petróleos de Venezuela. Durante la mayor parte de su vida operativa como HOVENSA, suministró petróleo para calefacción y gasolina a la costa del Golfo de Estados Unidos y a la costa este con el crudo principalmente procedente de Venezuela. Anteriormente había obtenido su materia prima cruda de varios otros países, incluido Libia. A una capacidad de aproximadamente 500,000 barriles por día (79,000 m3 / d) a partir de 2010, se encontraba en las 10 refinerías más grandes del mundo.
Hess Oil Virgin Islands Corporation comenzó la construcción de la refinería en enero de 1966 después de haber comprado la propiedad a Annie de Chabert y, en octubre del mismo año, la refinería comenzó a funcionar. En 1974, la capacidad de la refinería se expandió hasta su pico en 650,000 barriles por día (103,000 m3 / d). Hovensa LLC, que se hizo cargo de la operación de la refinería, se estableció en 1998.
En enero de 2011, Hovensa pagó una multa de $ 5.3 millones por violaciones a la Ley de Aire Limpio. La compañía cerró la refinería en 2012, la operación de la propiedad continuó como una terminal de almacenamiento solohasta que cerró en 2015. Una propuesta de compra de Atlantic Basin Refining fue vetada por el Senado USVI, pero en noviembre de 2015 una empresa conjunta (de ArcLight Capital Partners y Freepoint Commodities) llamaron a Limetree Bay Terminals logrando comprar la Refinería. 
El 30 de noviembre de 2018, Limetree Bay anunció que había cerrado con $ 1,250 millones de dólares de financiamiento para que la refinería se reabriera parcialmente a fines de 2019.</t>
  </si>
  <si>
    <t>Saint Croix</t>
  </si>
  <si>
    <t>Islas Vírgenes</t>
  </si>
  <si>
    <t>50% PDVSA
50% Hess Copr</t>
  </si>
  <si>
    <t>Hovensa enfrenta a bancarrota y deuda de 1860 millones (https://www.noticiascandela.informe25.com/2015/10/hovensa-enfrenta-bancarrota-y-deuda-de.html)
Cómo el colapso de PDVSA arrastró a la industria petrolera en Aruba y Curazao (http://www.cbhe.org.bo/index.php/noticias/47563-como-el-colapso-de-pdvsa-arrastro-a-la-industria-petrolera-en-aruba-y-curazao)
David Morán Bohórquez: Guyana y Saint Croix, serán el nuevo eje petrolero del Caribe. Bye Venezuela (https://www.lapatilla.com/2018/09/22/david-moran-bohorquez-guyana-y-saint-croix-)seran-el-nuevo-eje-petrolero-del-caribe-bye-venezuela/</t>
  </si>
  <si>
    <t>https://en.wikipedia.org/wiki/Hovensa
https://es-us.noticias.yahoo.com/hess-pdvsa-reciben-oferta-refinería-hovensa-islas-vírgenes-182959671--finance.html</t>
  </si>
  <si>
    <t>Imprenta de la Fuerza Armada Nacional Bolivariana, S.A. (IMPREFANB)</t>
  </si>
  <si>
    <t>Explotar comercialmente el ramo de la  imprenta, tipografía, litografía, fotolito, elaboración de impresos, impresión de papelería, libros revistas, tarjetería, dípticos, trítpticos, encuadernación.</t>
  </si>
  <si>
    <t>Impresiones y publicaciones impresas</t>
  </si>
  <si>
    <t>El 13 de junio de 2017 mediante el  Decreto N° 2.913, se autoriza la creación de una Empresa del Estado, bajo la forma de sociedad anónima, que se denominará «Imprenta de la Fuerza Armada Nacional Bolivariana, S.A.» (IMPREFANB, S.A.), la cual estará adscrita al Ministerio del Poder Popular para la Defensa.
En la gaceta oficial No. 41. 400 del 18 de mayo de 2018, mediante la resolución No. 024161  se designa al Servicio Desconcentrado de Bienes y Servicios de la Fuerza Armada Nacional Bolivariana (SEDEFANB), como Ente Ejecutor Financiero ante el Fondo de Desarrollo Nacional
(FONDEN, S.A.), encargado de la administración y manejo de los recursos aprobados por el Presidente de la República Bolivariana de Venezuela para la creación de la “Imprenta de la Fuerza Armada Nacional Bolivariana, S.A. (IMPREFANB, S.A.)”; y se delega en el ciudadano G/B Misael Ramón Sierra Oberto, en su carácter de Director del Servicio Desconcentrado de Bienes y Servicios de la Fuerza Armada Nacional Bolivariana (SEDEFANB), la facultad para suscribir los actos y documentos que en ella se especifican (Euros. 1.325.315,00)
Es una organización mercantil de propiedad estatal para la explotación del ramo imprenta, tipografía, litografía, fotolito, elaboración de impresos, impresión de papelería, libros revistas, tarjetería, dípticos, trípticos, encuadernación.</t>
  </si>
  <si>
    <t>Un presidente(a) dos miembros principales y dos suplentes</t>
  </si>
  <si>
    <r>
      <rPr>
        <sz val="12"/>
        <color theme="1"/>
        <rFont val="Calibri"/>
      </rPr>
      <t xml:space="preserve">Microjuris
La Fuerza Armada venezolana tiene luz propia en la corrupción (https://transparencia.org.ve/wp-content/uploads/2018/06/La-Fuerza-Armada-Venezolana-tiene-luz-propia-en-la-corrupci%C3%B3n.pdf)
https://transparencia.org.ve/wp-content/uploads/2020/10/Los-militares-y-su-rol-en-las-Empresas-Propiedad-del-Estado.pdf
</t>
    </r>
    <r>
      <rPr>
        <sz val="12"/>
        <color rgb="FF000000"/>
        <rFont val="Calibri"/>
      </rPr>
      <t xml:space="preserve">https://transparencia.org.ve/wp-content/uploads/2020/07/III-PODER-MILITAR-CRIMEN-Y-CORRUPCIOON.pdf
</t>
    </r>
    <r>
      <rPr>
        <sz val="12"/>
        <color theme="1"/>
        <rFont val="Calibri"/>
      </rPr>
      <t xml:space="preserve">http://www.controlciudadano.org/web/wp-content/uploads/Red-de-Empresas-Militares-en-Venezuela.pdf
</t>
    </r>
  </si>
  <si>
    <t>Imprenta de Mérida C.A. (IMMECA)</t>
  </si>
  <si>
    <t>Imprenta</t>
  </si>
  <si>
    <t>Brindar nuestros servicios a instituciones del Estado venezolano y personas naturales y jurídicas, mediante el diseño, impresión, edición y divulgación de obras de artes gráficas, elaboración de la Gaceta Oficial Estadal, comercialización y distribución de Timbres Fiscales, todo lo que de manera directa e indirecta se relacione con el objeto de la empresa. Así como la puesta en marcha del Fondo Editorial Mérida como medio que fomente el desarrollo cultural, intelectual y económico del estado.a</t>
  </si>
  <si>
    <t>Diseño, impresión, edición y divulgación de obras de artes gráficas, elaboración de la Gaceta Oficial Estadal, comercialización y distribución de Timbres Fiscales</t>
  </si>
  <si>
    <t>IMMECA fue registrada ante el Registro Mercantil Primero de Mérida el 11 de marzo de 1992, se creó para ejecutar la política editorial del estado, con la función de editar libros, folletos, afiches, papelería, revistas, periódicos y en general toda clase de publicaciones con la industria gráfica y cualquier otro tipo de producciones de imprenta, así como a la distribución de dichas producciones.</t>
  </si>
  <si>
    <t>Calle 20 entre avenidas 6 y 7, casa N° 6-56, al lado del Fonhvim, Mérida 5101, Mérida</t>
  </si>
  <si>
    <t xml:space="preserve">La actual presidente de la Junta Directiva es Melisa Quintero, designada mediante Gaceta Oficial Extraordinaria 115 de fecha 31 de mayo de 2019. </t>
  </si>
  <si>
    <t>Registro Mercantil Primero de Mérida el 11 de marzo de 1992</t>
  </si>
  <si>
    <t>http://imprenta.merida.gob.ve/index.php/acerca-de/</t>
  </si>
  <si>
    <t>Impresos Venezolanos, S.A.</t>
  </si>
  <si>
    <t xml:space="preserve">Impresiones </t>
  </si>
  <si>
    <t>Producir impresiones de alta calidad, pegado, laminado sobre cartulina, troquelado, embosado y rotograbado</t>
  </si>
  <si>
    <t>Impresiones, pegado, laminado sobre cartulina, troquelado, embosado y rotograbado</t>
  </si>
  <si>
    <t>El 18 de junio de 2013 Decreto N° 193, mediante el cual se autoriza a la Corporación de Industrias Intermedias de Venezuela, S.A., (CORPIVENSA), para que proceda a la constitución de una Empresa del Estado, bajo la forma de sociedad anónima, que estará bajo su control accionario, y adscrita al Ministerio del Poder Popular para Industrias, la cual se denominará «Impresos Venezolanos, S.A.». Este Decreto fue publicado en la Gaceta Oficial Nº 40.191 
Estuvo adscrita al Ministerio del Poder Popular para Industrias Básicas, Estratégicas y Socialista.
En el Decreto extraordinario N° 6.382 del 15 de junio de 2018 se modifica la denominación del Ministerio del Poder Popular para Industrias Básicas, Estratégicas y Socialistas, por la de Ministerio del Poder Popular de Industrias y Producción Nacional, esta empresa aparece adscrita al Ministerio del Poder Popular de Industrias y Producción Nacional .Esta empresa aparece adscrita a dicho ministerio en el Decreto  N° 6.382.</t>
  </si>
  <si>
    <t>Empresa operativa, estuvo presente en Expo Venezuela Potencia.2018</t>
  </si>
  <si>
    <t xml:space="preserve">Avenida Principal Soco, Con Calle 9, Z. I. Soco, La Victoria, Aragua, Venezuela </t>
  </si>
  <si>
    <r>
      <rPr>
        <b/>
        <sz val="12"/>
        <color theme="1"/>
        <rFont val="Calibri"/>
      </rPr>
      <t xml:space="preserve">Presidente </t>
    </r>
    <r>
      <rPr>
        <sz val="12"/>
        <color theme="1"/>
        <rFont val="Calibri"/>
      </rPr>
      <t xml:space="preserve">según Resolución Nº 14-2017 de fecha 21/6/2017 en la Gaceta Oficial Nº 41.195 de fecha 18/7/2017: María del Carmen Prin Hernández
</t>
    </r>
    <r>
      <rPr>
        <b/>
        <sz val="12"/>
        <color theme="1"/>
        <rFont val="Calibri"/>
      </rPr>
      <t>Miembros Principales</t>
    </r>
    <r>
      <rPr>
        <sz val="12"/>
        <color theme="1"/>
        <rFont val="Calibri"/>
      </rPr>
      <t xml:space="preserve"> según Resolución Nº 14-2017 de fecha 21/6/2017 en la Gaceta Oficial Nº 41.195 de fecha 18/7/2017:  Mary Cruz Gil Lara,Mariamny Carolina Muñoz García, Richard Arias Aponte, Luis Alberto García Sangroni.
</t>
    </r>
    <r>
      <rPr>
        <b/>
        <sz val="12"/>
        <color theme="1"/>
        <rFont val="Calibri"/>
      </rPr>
      <t>Miembros Suplente</t>
    </r>
    <r>
      <rPr>
        <sz val="12"/>
        <color theme="1"/>
        <rFont val="Calibri"/>
      </rPr>
      <t>s según Resolución Nº 14-2017 de fecha 21/6/2017 en la Gaceta Oficial Nº 41.195 de fecha 18/7/2017: Katherine Nazareth Arias Flores, Omairee Duque Nogales, Leslie Esther Turmero Astros, Juan Carlos Alcántara López</t>
    </r>
  </si>
  <si>
    <t>María del Carmen Prin Hernández, fue designada como Presidenta de la Junta Administradora Temporal de la Sociedad Mercantil Global Print, C.A. (G.O. 40.158 del 2/05/2013)</t>
  </si>
  <si>
    <t>Mary Cruz Gil Lara esta al frente de Impresos Venezolanos S.A está Sra juega a quebrar la empresa del estado (https://www.notiexpresscolor.com/venezuela/2020/02/65206/mary-cruz-gil-lara-esta-al-frente-de-impresos-venezolanos-s-a-esta-sra-juega-a-quebrar-la-empresa-del-estado/)</t>
  </si>
  <si>
    <t xml:space="preserve">Microjuris
@impresosven
</t>
  </si>
  <si>
    <t>Industria Azucarera Santa Clara C.A.</t>
  </si>
  <si>
    <t>Siembra y cosecha de caña de azucar y fabricación de azucar</t>
  </si>
  <si>
    <t xml:space="preserve">La Industria Azucarera “SANTA CLARA” C.A. fue creada en 1.972 cuando se inaguguró el Central Azucarero Rio Yaracuy,  por la Corporación Venezolana de Fomento CVF,  organismo estatal de promoción industrial.  En los años 90, fue privatizado, durante el gobierno de Carlos Andrés Perez.    En 2010,  fue nacionalizado, mediante el Decreto No. 7.473, Gaceta Oficial No.  39.441 del 8 de junio de 2010.  La empresa Industria Azucarera Santa Clara  fue creada anexandole al central azucarero la Unidad de Producción Socialista Torondoy,  el 10 de octubre de de 2013.  En 2013, todas las empresas azucareras fueron intervenidas, y se inició el proceso de liquidación y supresión de la CVA Azucar,  proceso que aun no ha concluido.  Se creó entonces la Corporación Venezolana de la Caña de Azucar y sus derivados CVC Azucar, S.A.  </t>
  </si>
  <si>
    <t xml:space="preserve">Sector Carbonero, Carretera Panamericana San Felipe-Morón, Municipio Veroes, estado Yaracuy. </t>
  </si>
  <si>
    <r>
      <rPr>
        <b/>
        <sz val="12"/>
        <color theme="1"/>
        <rFont val="Calibri"/>
      </rPr>
      <t>Presidente</t>
    </r>
    <r>
      <rPr>
        <sz val="12"/>
        <color theme="1"/>
        <rFont val="Calibri"/>
      </rPr>
      <t xml:space="preserve"> según Resolución Nº 007/2016 de fecha 4/02/2016 en Gaceta Oficial Nº 40.843 de fecha 4/02/2016: Faiez Kassen Castillo</t>
    </r>
  </si>
  <si>
    <t>Registro Mercantil de la Circunscripción Judicial del Distrito Federal y Estado Miranda el 29 de septiembre de 1992, bajo el Nº 56, tomo 163-A Sgdo</t>
  </si>
  <si>
    <t xml:space="preserve">Ministerio del Poder Popular para la Agricultura  Productiva y Tierras
Corporación Venezolana de la Caña de Azucar y sus derivados, S.A. </t>
  </si>
  <si>
    <t>Esta empresa ha adolecido de numerosos problemas operacionales por la falta de materia prima, la falta de repuestos y problemas técnicos de la caldera y otros equipos, pérdida de producto, problemas financieros, reclamos laborales por la falta de pago oportuno,  denuncias de corrupcion, y situaciones de cierre técnico en varias ocasiones. </t>
  </si>
  <si>
    <t>Mppat.gob.ve
https://transparencia.org.ve/project/epe-ii-estudio-sector-agroalimentario/
https://transparencia.org.ve/wp-content/uploads/2017/09/Informe-diseñado-azúcar.pdf</t>
  </si>
  <si>
    <t>Industria Azucarera Santa Elena C.A.</t>
  </si>
  <si>
    <t>La Industria Azucarera Santa Elena, C.A. llamando anteriormente “Las Majaguas”, tuvo su inicio en julio de 1976 cuando se suscribió un contrato entre la Corporación Venezolana de Fomento, y Centrales Azucareros C.A. (CENAZUCAR) y la empresa The Mirrlees Watson Co. LTD. En el cual se especifica el suministro y construcción del Central Azucarero Las Majaguas, C.A.
El 06 de septiembre de 1976, fue constituida y registrada la empresa Central Azucarera Las Majaguas, C.A, comenzando a funcionar en 1980 con una zafra inicial de pruebas donde se molieron 10.651,40 toneladas de caña.
Las operaciones de financiamiento para la adquisición de equipos y maquinaria para el procesamiento de caña de azúcar y servicios necesarios para la empresa, fueron puestas en marcha por la Corporación Venezolana de Fomento. El 08 de Febrero de 1977, se aprobó mediante una resolución, que CENAZUCAR adquiriera a su cargo la administración de aquellos Centrales en las cuales el Estado poseía la mayor parte del control accionario
Luego el 02 de Marzo de 1993, la empresa es privatizada, permaneciendo la firma Central Azucarero Las Majaguas C.A. En el año 2000, la empresa nuevamente es vendida, esta vez a manos de Suger Thurman integrante de un consorcio guatemalteco, quien declaró en quiebra financiera la firma “Central Azucarero Las Majaguas”, y así se crea una nueva con el nombre de Industria Azucarera Santa Elena C.A.</t>
  </si>
  <si>
    <t>Según el Diario Tal Cual, a través de un comodato por cinco años, el gobierno llegó a un acuerdo con un agroindustrial venezolano del área de los cereales (maíz y arroz), de apellido Generoso, para tratar de elevar la producción de azúcar, según fuentes del sector. Es la primera vez que el empresario se involucra con este rubro.  Sin embargo, nota de Armando.info menciona que el Central fue cedido a la gobernación del estado Portuguesa y luego se dio la negociación con el empresario Generoso Mazzoca, propietario de la Corporación Agrologistica del Llanos 07 C.A. En otra de sus empresas es socio del Capitán Carlos Aguilera Borjas quien fue escolta de Chávez, miembro de la Disip y sospechoso de actividades de lavado de dinero. En la nota de Armando.info se señala que se trata de una alianza estratégica.
Ver ALIADOS PRIVADOS en control de empresas estatales (https://transparenciave.org/wp-content/uploads/2021/12/Aliados-privados-en-control-de-empresas-estatales-1.pdf)</t>
  </si>
  <si>
    <t>Centro de Riego Las Majaguas, vía Payara, Acarigua, en los municipios Páez y Araure del estado Portuguesa</t>
  </si>
  <si>
    <t>Páez y Araure</t>
  </si>
  <si>
    <t>Registro de Comercio que llevaba el Juzgado Segundo de Primera Instancia en lo Civil, Mercantil, A., del Tránsito y del Trabajo de la Circunscripción Judicial del Estado Yaracuy en fecha 25 de junio de 1993, bajo el N° 109, F. 169 al 172, Tomo 53</t>
  </si>
  <si>
    <t xml:space="preserve">Gobernación de Portuguesa
Corporación Venezolana de la Caña de Azucar y sus derivados, S.A. </t>
  </si>
  <si>
    <t>Gran Misión Agrovenezuela</t>
  </si>
  <si>
    <r>
      <rPr>
        <sz val="12"/>
        <color theme="1"/>
        <rFont val="Calibri"/>
      </rPr>
      <t>https://transparencia.org.ve/project/epe-ii-estudio-sector-agroalimentario/
https://transparencia.org.ve/los-8-kilos-de-azucar-que-se-esfumaron/azucar/
https://transparencia.org.ve/wp-content/uploads/2017/09/Informe-diseñado-azúcar.pdf
http://cvaazucar.gob.ve/index.php/industria-azucarera-santa-clara-c-a-2/
https://talcualdigital.com/a-la-calladita-el-chavismo-reprivatiza-empresas-que-expropio-y-llevo-al-colapso/
https://armando.info/la-gestion-privada-de-amigotes-del-gobierno-no-hizo-la-diferencia-en-los-centrales-azucareros/</t>
    </r>
    <r>
      <rPr>
        <sz val="12"/>
        <color theme="1"/>
        <rFont val="Calibri"/>
      </rPr>
      <t xml:space="preserve">
</t>
    </r>
    <r>
      <rPr>
        <sz val="12"/>
        <color rgb="FF000000"/>
        <rFont val="Calibri"/>
      </rPr>
      <t>https://transparencia.org.ve/wp-content/uploads/2021/12/Aliados-privados-en-control-de-empresas-estatales-1.p</t>
    </r>
    <r>
      <rPr>
        <u/>
        <sz val="12"/>
        <color rgb="FF1155CC"/>
        <rFont val="Calibri"/>
      </rPr>
      <t>df</t>
    </r>
  </si>
  <si>
    <t>Industria Canaima, C.A.</t>
  </si>
  <si>
    <t>Electrónica</t>
  </si>
  <si>
    <t>Objeto social: producción y comercialización, tanto nacional como internacional, de componentes, partes, piezas y equipos de informática y de telecomunicaciones, así como, la integración de estos en sistemas a gran escala, redes y plataformas, para clientes del sector público y privado, estableciendo las alianzas estratégicas y asociaciones pertinentes y requeridos para satisfacer las necesidades de la Nación en las distintas áreas, del saber y de la tecnología, especialmente en las educativas; así como de los componentes, sistema de programación informática y contenido que complementan y potencia el uso efectivo de tales equipos; el desarrollo de metodología y técnicas para el desempeño eficiente en la realización de los servicios de diseño, preparación, integración, instalación, acompañamiento y atención al usuario de los productos entregados; servicios profesionales de consultoría y asesoría, así como la formación, capacitación y adiestramiento del personal idóneo necesario para la eficaz ejecución de las actividades y proyectos indicados.</t>
  </si>
  <si>
    <t>Partes y piezas de los equipos de computación y de telecomunicaciones del Proyecto Canaima Educativo</t>
  </si>
  <si>
    <t>Creada mediante Decreto N° 8.440 publicado en la Gaceta Nº 39.746 del 30 de agosto de 2011,  el cual autoriza la creación de una empresa del Estado, bajo la forma de compañía anónima, que se denominará INDUSTRIA CANAIMA, C.A., adscrita al Ministerio del Poder Popular para Ciencia, Tecnología e Industrias Intermedias, con domicilio en la ciudad de Caracas, Distrito Capital, pudiendo establecer sucursales y agencias, dentro y fuera de la República Bolivariana de Venezuela, previa autorización de su Asamblea de Accionistas y acuerdo de su órgano de adscripción.
Tendrá por objeto social la producción, fabricación y comercialización de las partes y piezas de los equipos de computación y de telecomunicaciones del Proyecto Canaima Educativo, con base a los procesos de investigación, innovación y desarrollo, que se implementará en el marco del Proyecto Canaima Educativo, a los fines de apoyar la formación integral de niñas y niños en el uso de las Tecnologías de Información Libres; preservando y protegiendo el medio ambiente, consolidando su capacidad y asistencia técnica para la generación de empleos; y la ejecución de todos los actos lícitos, que sean necesarios para la consecución de su objeto.
El Capital Social de dicha compañía será suscrito y pagado en un cien por ciento (100%) por la Empresa del Estado TELECOM VENEZUELA, C.A., sociedad mercantil adscrita al Ministerio del Poder Popular para Ciencia, Tecnología e Industrias Intermedias.
En Gaceta 42.284 se autoriza la modificación del objeto social de la Empresa del Estado INDUSTRIA CANAIMA, C.A.</t>
  </si>
  <si>
    <t>Base Aérea Generalísimo Francisco de Miranda, Sector La Carlota del estado Bolivariano de  Miranda</t>
  </si>
  <si>
    <t>300 acciones que representan el 100% del total nominativas, no convertibles al portador, capital suscrito y pagado por Telecom Venezuela C.A.</t>
  </si>
  <si>
    <t>Registro Mercantil Primero del Distrito Capital y Estado Miranda, bajo el Número 38, Tomo 134-A de fecha 18 de julio de 2012</t>
  </si>
  <si>
    <t>Telecom Venezuela, C.A.</t>
  </si>
  <si>
    <t>https://transparencia.org.ve/project/epe-ii-estudio-sector-telecomunicaciones/</t>
  </si>
  <si>
    <t>Industria China Venezolana de Taladros, S.A.  (ICVT)</t>
  </si>
  <si>
    <t>Operar, certificar, ensamblar y hacer el mantenimiento mayor al parque de taladros de perforación petrolera del territorio venezolano</t>
  </si>
  <si>
    <t>Taladros de perforación</t>
  </si>
  <si>
    <t>Predio Taguache Macanillar, Sector Palital, Municipio Independencia, a 6 Km, del Puente Orinokia del Estado Anzoátegui</t>
  </si>
  <si>
    <t>85% Estatal
15% China</t>
  </si>
  <si>
    <t>Registro Mercantil Quinto del Distrito Capital en fecha 27/02/2009, bajo el número de expediente 224-1001, Tomo 37-A, Número 9.</t>
  </si>
  <si>
    <t>Órdenes de aprehensión contra altos exfuncionarios de Industria Chino Venezolana de Taladros y Pdvsa Industrial por corrupción (https://bolivar.scc.org.ve/2020/02/17/ordenes-de-aprehension-contra-altos-exfuncionarios-de-industria-chino-venezolana-de-taladros-y-pdvsa-industrial-por-corrupcion/)
Detenido exdirector de Industria Chino Venezolana de Taladros por robo de 230 bobinas (https://www.eluniversal.com/venezuela/61892/detenido-exdirector-de-industria-chino-venezolana-de-taladros-por-robo-de-230-bobinas)
No ha sido desarrollada en su totalidad por limitaciones presupuestarias y falta de inversiones. (https://www.maibortpetit.info/2017/05/corrupcion-acaba-con-pdvsa-la-faja-del.html)</t>
  </si>
  <si>
    <t>https://www.facebook.com/pdvsa/posts/la-industria-china-venezolana-de-taladros-icvt-filial-de-pdvsa-industrial-es-la-/10154442089646449/</t>
  </si>
  <si>
    <t>Industria de Cuidado Personal, S.A.</t>
  </si>
  <si>
    <t>Fabricación de pañales</t>
  </si>
  <si>
    <t>Pañales</t>
  </si>
  <si>
    <t>El 11 de noviembre del 2006, el entonces presidente de la República, Hugo Chávez  había dejado inaugurado el Complejo Petroquímico El Tablazo de la empresa PEQUIVEN, el Campo Industrial Ana María Campos, CIAMCA. En una primera etapa fue concebido con cuatro empresas de producción social que se encargarían de transformar las olefinas, plásticos y materia prima petroquímica, en productos terminados. La empresa Venezolana de Paleplas S.A.  fue creada en el marco de ese proyecto. 
El  9 de agosto de 2011  mediante Decreto N° 8.392 publicado en la  Gaceta Oficial Nº 39.731, se adscribe al Ministerio del Poder Popular para Ciencia, Tecnología e Industrias Intermedias la Promotora de Empresas Socialistas, PROESCA, C.A, filial de la Sociedad Mercantil Petroquímica de Venezuela, S.A. (PEQUIVEN). Como consecuencia, se transfiere el cien por ciento 100% del capital social de la mencionada empresa, a la República Bolivariana de Venezuela, por órgano de dicho Ministerio, ordenándose la transferencia de las acciones de las empresas cuya tenencia y representación ejerce y que a continuación se mencionan:
a) Fábrica de Estibas (Paleplas S.A.), Fábrica de Tanques Plásticos (Rotomoldeoas S.A.), Fábrica de Jeringas Plásticas (Veninca C.A.), Fábrica de Sacos de Rafia (Vence Mi C.A.), Fábrica de Pañales (Industrias de Cuidado Personal S.A.), ubicadas en Campo Industrial Ana María Campos en Municipio Miranda, Edo. Zulia.
b) Fábrica de Piezas Sanitarias (Saniplas), ubicada en zona industrial San Francisco en Municipio San Francisco, Edo. Zulia.
c) Catéteres Venezolanos 2000 C.A.
d) Fábrica de Sacos de Rafia en Caripito.
e) Fábrica Lanceros de Guaicaipuro, ubicada en él Sector Santa Teresa, Municipio Paracotos, Edo. Miranda.
f) Fábrica Batalla de Carabobo, ubicada en la zona Industrial el recreo, Municipio Valencia, Edo. Carabobo.
Estuvo adscrita al Ministerio del Poder Popular para Industrias Básicas, Estratégicas y Socialista a través de CORPIVENSA. En el Decreto extraordinario N° 6.382 del 15 de junio de 2018 se modifica la denominación del Ministerio del Poder Popular para Industrias Básicas, Estratégicas y Socialistas, por la de Ministerio del Poder Popular de Industrias y Producción Nacional, esta empresa aparece adscrita al Ministerio del Poder Popular de Industrias y Producción Nacional .</t>
  </si>
  <si>
    <t>Campo industrial Ana María campos (CIAMCA), Costa Oriental del Lago, municipio Miranda, estado Zulia.</t>
  </si>
  <si>
    <t>Industria Electrónica Orinoquia, S.A. (ORINOQUIA)</t>
  </si>
  <si>
    <t>Desarrollo de equipos de calidad para el acceso de los ciudadanos a los servicios de telecomunicaciones</t>
  </si>
  <si>
    <t>Teléfonos móviles</t>
  </si>
  <si>
    <t xml:space="preserve"> Se crea el 31 de marzo de 2009 mediante el Decreto Nº 6.659, el cual se autoriza la creación de una empresa mixta del Estado, bajo la forma de sociedad anónima, la cual se denominará Industria Electrónica Orinoquia, S.A. Este Decreto se publicó en la   Gaceta Nº 39.150.
Estuvo adscrita al Ministerio del Poder Popular para Industrias Básicas, Estratégicas y Socialista.
En el Decreto extraordinario N° 6.382 del 15 de junio de 2018 se modifica la denominación del Ministerio del Poder Popular para Industrias Básicas, Estratégicas y Socialistas, por la de Ministerio del Poder Popular de Industrias y Producción Nacional, esta empresa aparece adscrita al Ministerio del Poder Popular de Industrias y Producción Nacional .Esta empresa aparece adscrita a dicho ministerio en el Decreto  N° 6.382.</t>
  </si>
  <si>
    <t>Avenida Norte, Complejo Tecnológico "Simón Rodríguez".Base Aérea "Generalísimo Francisco de Miranda"
Sector La Carlota
Caracas</t>
  </si>
  <si>
    <t>Un (1) Presidente y cuatro (4) Directores Principales con sus respectivos suplentes</t>
  </si>
  <si>
    <r>
      <rPr>
        <b/>
        <sz val="12"/>
        <color theme="1"/>
        <rFont val="Calibri"/>
      </rPr>
      <t xml:space="preserve">Presidente: </t>
    </r>
    <r>
      <rPr>
        <sz val="12"/>
        <color theme="1"/>
        <rFont val="Calibri"/>
      </rPr>
      <t>Chung Kai-Chen</t>
    </r>
  </si>
  <si>
    <t>65% de acciones para el Estado venezolano, a través de Telecom, y 35% de  acciones, para el socio chino Huawei Technologies. Inaugurada el 21 de mayo de 2010</t>
  </si>
  <si>
    <t>Registro Mercantil Séptimo del Distrito Capital y Estado Miranda, en fecha 21 de mayo del 2009, bajo el Nº 17, Tomo 40-A</t>
  </si>
  <si>
    <t>Producción de Orinoquia y Vtelca cayó entre 14% y 20% (http://runrun.es/nacional/inbox/193784/las-10-noticias-economicas-mas-importantes-de-hoy-19m.html)
LA CULTURA DEL VENEZOLANO EN INDUSTRIA ELECTRÓNICA ORINOQUIA S.A. (CASO DE INVESTIGACIÓN DICIEMBRE DE 2010) (http://delmicrofonoalaorganizacion.blogspot.com/2015/03/la-cultura-del-venezolano-en-industria.html)</t>
  </si>
  <si>
    <r>
      <rPr>
        <sz val="12"/>
        <color theme="1"/>
        <rFont val="Calibri"/>
      </rPr>
      <t xml:space="preserve">Microjuris
https://transparencia.org.ve/project/epe-ii-estudio-sector-telecomunicaciones/
</t>
    </r>
    <r>
      <rPr>
        <sz val="12"/>
        <color rgb="FF000000"/>
        <rFont val="Calibri"/>
      </rPr>
      <t>https://transparencia.org.ve/wp-content/uploads/2018/11/EPE-II-Sector-Comunicaciones.pdf</t>
    </r>
  </si>
  <si>
    <t>Industria Ferroviaria y Sistema por Cable de Venezuela, S.A. (FERROVEN)</t>
  </si>
  <si>
    <t>Insumos Ferroviarios</t>
  </si>
  <si>
    <t xml:space="preserve">Rehabilitación, mantenimiento, reparación, fabricación, investigación, innovación, diseño, fabricación, ensamblaje, repotenciación, mantenimiento, reparación, creación, producción y homologación; de las piezas, partes, componentes, vehículos, sistemas y equipos que comprenden el sector ferroviario y del sistema por cable; así como, el suministro del servicio de apoyo logístico del personal requerido en las instalaciones, plantas o estaciones de este sector. Asimismo, tendrá por objeto, realizar las actividades de exportación, distribución, comercialización, compra y venta de todos los productos que sean creados, diseñados, producidos, rehabilitados y homologados o aptos para el uso del sector ferroviario y del sistema por cable nacional o internacional. Del mismo modo, realizará las actividades de inspección; asesorías; consultoría; elaboración de proyectos y construcción de establecimientos que involucre la materia de arquitectura e ingeniería ferroviaria; suministro o intercambio de asistencia técnica de personal calificado para avalúos, servicios, procesamiento de informaciones y especificaciones técnicas; así como para el mantenimiento, seguridad y resguardo del medio ambiente laboral y operativo en la prestación del servicio ferroviario y del sistema por cable. </t>
  </si>
  <si>
    <t>Servicios al sector ferroviario y del sistema por cable</t>
  </si>
  <si>
    <t>Junta Directiva, integrada por 1 Presidente (designado por el Presidente de la República); 1 Vicepresidente (designado por el Ministro de Transporte); y 12 Directores Principales, con sus respectivos suplentes, quienes cubrirán las ausencias temporales o absolutas de sus Directores Principales, que serán:
-1 representante del Ministerio de Industrias y Producción Nacional.
-1 representante del Ministerio de Ciencia y la Tecnología.
-1 vocero del Consejo Científico de la clase obrera.
-1 vocero de cada uno de los entes descentralizados siguientes: Instituto de Ferrocarriles del Estado (IFE); Empresa para la Infraestructura Ferroviaria Latinoamericana, S.A. (FERROLASA); Empresa Socialista Metro de Maracaibo, C.A. (METROMARA); C.A. Metro Valencia; C.A. Metro Los Teques; y, C.A. Metro de Caracas.
-3 representantes de la clase obrera, de la siguiente manera: 2 de la C.A. Metro de Caracas y 1 del Instituto de Ferrocarriles del Estado (IFE).</t>
  </si>
  <si>
    <t xml:space="preserve">Presidente según Decreto N° 4.593 de fecha 5/10/2021 en Gaceta Oficial N° 42.227 de la misma fecha: Nelson Antonio Díaz Rodríguez
Vicepresidente según Resolución N° 009 de fecha 01/10/2021 en Gaceta Oficial N° 42.227 de fecha 5/10/2021: Edwin Jesús Labrador García
Directores principales según Resolución N° 009 de fecha 01/10/2021 en Gaceta Oficial N° 42.227 de fecha 5/10/2021: José Gregorio Biomorgi Muzattiz, José Salvador Lugo Cedeño, Gertrudis Infante Palacios, Julio Cesar Castro Ramírez, Oscar David Piamo Rivas, Celia Del Carmen Sánchez, Rosioscar Y. González Tesorero, Celys Del Valle Key Muñoz, Carlos Alberto Ashby, Edison Alberto Alvarado Gil, Roger Alberto Alvarado Santeliz, Iris Alexandra Piñero García. 
Directores Suplentes según Resolución N° 009 de fecha 01/10/2021 en Gaceta Oficial N° 42.227 de fecha 5/10/2021: Carlos José Guzmán Gómez, Justo de Jesús López Ordoñez, Claudio José González Araque, Fredy Montero Madrigal, Gabriel José León León, Enyelberth José Ayala Leal, Jhoan Moises Sánchez Hernández, William Alfonso Sotillo La Cruz, Alexjosé Pérez Marotta, Karly Magaly Verdu Carvajal, Libny Yair Rosas Ayala, Erika María Villanueva Molina.
</t>
  </si>
  <si>
    <t>16,6% del Instituto de Ferrocarriles del Estado (IFE);
16,6% de la Empresa para la Infraestructura Ferroviaria Latinoamericana, S.A. (FERROLASA);
16,6% de la Empresa Socialista Metro de Maracaibo, C.A. (METROMARA);
16,6% de la C.A. Metro Valencia; 
16,6% de la C.A. Metro Los Teques; 
16,6% de la C.A. Metro de Caracas.</t>
  </si>
  <si>
    <t>Registro Mercantil Quinto de la Circunscripción Judicial del Distrito Federal y Estado Miranda, en fecha 23 de noviembre de 1998, bajo el Nº 42, Tomo 266-A-Qto, posteriormente domiciliada en Puerto Ordaz, estado Bolívar, ante el Registro Mercantil de la Circunscripción Judicial del estado Bolívar, en fecha 04 de agosto de 2000, bajo el Nº 11, Tomo A Nº 37, folios 74 al 87, modificados posteriormente y refundidos en un solo texto, según Acta de Asamblea General Extraordinaria de Accionistas celebrada en fecha 14 de marzo de 2006 e inscrita en el mencionado registro el 12 de junio de 2006, bajo el Nº 65, Tomo 28-A-Pro, contra el acto administrativo contenido en la Providencia Administrativa Nº 2017-000849 de fecha 17 de marzo de 2017</t>
  </si>
  <si>
    <t>Ministro del Poder Popular para el Transporte</t>
  </si>
  <si>
    <t>Instituto de Ferrocarriles del Estado (IFE);
Empresa para la Infraestructura Ferroviaria Latinoamericana, S.A. (FERROLASA);
 Empresa Socialista Metro de Maracaibo, C.A. (METROMARA);
C.A. Metro Valencia; 
C.A. Metro Los Teques; 
C.A. Metro de Caracas.</t>
  </si>
  <si>
    <t>Planta de Ferroven produce a 20% de su capacidad instalada (https://www.elnacional.com/economia/planta-ferroven-produce-capacidad-instalada_243084/)
Accionistas clase B de Ferroven denunciaron intento de venta de activos de la empresa (https://www.correodelcaroni.com/laboral-economia/accionistas-clase-b-de-ferroven-denunciaron-intento-de-venta-de-activos-de-la-empresa/)
UnisintraFerroven exige celeridad en instauración de mesa técnica para reactivar producción en Ferroven (https://www.correodelcaroni.com/laboral-economia/unisintraferroven-exige-celeridad-en-instauracion-de-mesa-tecnica-para-reactivar-produccion-en-ferroven/)
Trabajadores de Ferroven denunciaron ser excluidos del reajuste de tabla salarial anunciado por Onapre (https://www.correodelcaroni.com/laboral-economia/trabajadores-de-ferroven-denunciaron-ser-excluidos-del-reajuste-de-tabla-salarial-anunciado-por-onapre/)
Ferroven designa comisión técnica con Ministerio de Energía y Minas para reactivar la empresa (https://www.correodelcaroni.com/laboral-economia/ferroven-designa-comision-tecnica-con-ministerio-de-energia-y-minas-para-reactivar-la-empresa/)
Claman por reactivación de Ferroven y mejoras en las condiciones de vida de sus trabajadores (https://www.correodelcaroni.com/laboral-economia/claman-por-reactivacion-de-ferroven-y-mejoras-en-las-condiciones-de-vida-de-sus-trabajadores/)
Irregularidades en Ferroven (https://primicia.com.ve/trabajo/irregularidades-en-ferroven/)
Limitan funciones en sindicatos de Ferroven (https://primicia.com.ve/trabajo/limitan-funciones-en-sindicato-de-ferroven/)</t>
  </si>
  <si>
    <t>microjuris
https://pandectasdigital.blogspot.com/2020/12/decreto-n-4381-mediante-el-cual-se.html</t>
  </si>
  <si>
    <t>Industria Nacional de Artículos de Ferretería S.A. (INAF S.A.)</t>
  </si>
  <si>
    <t>Producir piezas  de ferretería</t>
  </si>
  <si>
    <t>Válvulas, griferías, conexiones, uniones y componentes de bases para medidores de agua</t>
  </si>
  <si>
    <t>La Industria Nacional de Artículos de Ferretería, S.A (INAF) fue fundada el 15 de Agosto de 1951. A INAF S.A.se le realizó adquisición forzosa. 
El 8 de junio de 2010 mediante Decreto Nº 7.474,  se ordenó la adquisición forzosa de los activos, bienes muebles e inmuebles y bienhechurías, señalados en el texto del presente instrumento, presuntamente propiedad de la sociedad mercantil INDUSTRIA NACIONAL DE ARTÍCULOS DE FERRETERÍA, S.A. (INAF, S.A.), que sean necesarios para la ejecución de la obra «REACTIVACIÓN Y DESARROLLO DE FÁBRICA DE PARTES Y PIEZAS METÁLICAS PARA VIVIENDAS Y EDIFICACIONES», que llevará a cabo la producción de partes y piezas metálicas esenciales para la construcción de viviendas y edificaciones. Según el Decreto, los bienes expropiados pasarán libres de gravamen o limitaciones al patrimonio de la República Bolivariana de Venezuela, por órgano del Ministerio del Poder Popular para Ciencia, Tecnología e Industrias Intermedias y serán transferidos a la empresa Corporación de Industrias Intermedias de Venezuela S.A. (CORPIVENSA), ente adscrito al referido Ministerio. La Procuraduría General de la República iniciará y tramitará el procedimiento de expropiación previsto, en la Ley de Expropiación por Causa de Utilidad Pública o Social, hasta la transferencia del derecho de propiedad de los bienes indicados en este Decreto. La ejecución queda a cargo de los Ministros del Poder Popular para Ciencia, Tecnología e Industrias Intermedias, y del Poder Popular para Planificación y Finanzas. Este Decreto fue publicado en la Gaceta Oficial  Nº 39.441.
El 23 de febrero de 2017, el Ministro para las Industrias, Básicas, Estratégicas y Socialistas (MINPPIBES), Juan Arias, destacó que pronto la Industria Nacional de Artículos de Ferretería (INAF), pasará a ser un Complejo Industrial.
Estuvo adscrita al Ministerio del Poder Popular de  Industrias Básicas, Estratégicas y Socialistas. Por el Decreto extraordinario N° 6.382 del 15 de junio de 2018 se  modifica la denominación del Ministerio del Poder Popular para Industrias Básicas, Estratégicas y Socialistas, por la de Ministerio del Poder Popular de Industrias y Producción Nacional que dirige Tareck El Aissami, se presume que esta empresa debería estar adscrita a dicho Ministerio.</t>
  </si>
  <si>
    <t xml:space="preserve">Cagua,  estado Aragua </t>
  </si>
  <si>
    <r>
      <rPr>
        <b/>
        <sz val="12"/>
        <color theme="1"/>
        <rFont val="Calibri"/>
      </rPr>
      <t>Presidente</t>
    </r>
    <r>
      <rPr>
        <sz val="12"/>
        <color theme="1"/>
        <rFont val="Calibri"/>
      </rPr>
      <t xml:space="preserve"> según Gaceta Oficial Nº 41.186 de fecha 4/7/2017: Johan Alberto Gamboa</t>
    </r>
  </si>
  <si>
    <t>Registro Mercantil Primero de la Circunscripción Judicial del Distrito Capital y estado Miranda, en fecha catorce (14) de Agosto del año 1.951, bajo el Nº 840, tomo 3-B
Registro Mercantil de la Circunscripción Judicial del Distrito Federal y Estado Miranda, en fecha 15 de abril de 1988, bajo el No. 70, tomo 19-A Pro</t>
  </si>
  <si>
    <t>Microjuris
https://controlobrero.org/luchas-obreras/247-comit-de-fbrica-de-inaf
http://promar.tv/2017/02/23/industria-nacional-articulos-ferreteria-se-convertira-complejo-industrial/</t>
  </si>
  <si>
    <t>Industria Nacional del Agua, S.A. (INASA)</t>
  </si>
  <si>
    <t>Plantas desalinizadoras</t>
  </si>
  <si>
    <t xml:space="preserve">Generar conocimiento y técnicas endógenas en el tratamiento, purificación, almacenamiento y distribución del agua, así como también en el diseño y fabricación de los diferentes componentes mecánicos, eléctricos, informáticos, químicos y electrónicos utilizados en los procesos de desalinización, ozonización, filtración y generación de insumos químicos y de medición del recurso hídrico. Asimismo, Generar conocimiento y técnicas en la elaboración y evaluación de proyectos de obras civiles y sus ejecuciones; la comercialización de los servicios y productos  en el ámbito nacional e internacional. </t>
  </si>
  <si>
    <t>El 13 de junio de 2018 mediante Decreto N° 3.462 publicado en la Gaceta Oficial Nº 41.41, mediante el cual se autoriza la creación de una Empresa bajo la forma de Sociedad Anónima, que se denominará Industria Nacional del Agua, S.A., (INASA), adscrita al Ministerio del Poder Popular para Ecosocialismo y Aguas. Se ordena la transferencia a la empresa INDUSTRIA NACIONAL DEL AGUA S.A. (INASA), de los bienes muebles e inmuebles que comprenden las instalaciones físicas, maquinarias, partes y equipos de la Fábrica Socialista de Bombas Hidráulicas Ospino y de la Planta Madre de Wanaguanare, ambas actualmente bajo el control y administración de la Corporación de Industrias Intermedias de Venezuela, S.A. (CORPIVENSA), adscrito al Ministerio del Poder Popular de Industrias Básicas, Estratégicas y Socialistas. Esta empresa tiene apoyo tecnológico de la empresa china MCC.
Estuvo adscrita al Ministerio del Poder Popular para Ecosocialismo y Aguas.
El 15 de junio de 2018 mediante el Decreto N° 3.466 publicado en la Gaceta Nº 6.382 se crea el Ministerio del Poder Popular de Atención de las Aguas  se modifica la denominación del Ministerio del Poder Popular para el Ecosocialismo y Aguas por la de Ministerio del Poder Popular para el Ecosocialismo, y se crea el Ministerio del Poder Popular de Atención de las Aguas y se adscriben al Ministerio del Poder Popular de Atención de las Aguas entre otros entes a Industria Nacional del Agua, S.A. (INASA).</t>
  </si>
  <si>
    <t>Empresa operativa, recientemente creada</t>
  </si>
  <si>
    <t>Maracay</t>
  </si>
  <si>
    <t>La junta directiva estará conformada por un presidente, Viceministro de Gestión Ecosocialista de Aguas del Ministerio del Poder Popular para Ecosocialismo y Aguas, el Consultor Jurídico del Ministerio del Poder Popular para Ecosocialismo y Aguas, el Director General de la Oficina de Gestión Administrativa del Ministerio del Poder Popular para Ecosocialismo y Agua, y el presidente de la Corporación Ecosocialista Ezequiel Zamora, S.A. (CORPOEZ), cada uno de los últimos con sus respectivos suplentes.</t>
  </si>
  <si>
    <t>Bs. 20.000.000.000</t>
  </si>
  <si>
    <r>
      <rPr>
        <sz val="12"/>
        <color rgb="FF000000"/>
        <rFont val="Calibri"/>
      </rPr>
      <t xml:space="preserve">Mediante Decreto N° 5.048 de la Presidencia de la República del 26 de noviembre de 2024 y publicado en la Gaceta Oficial No. 43.020 del 3 de diciembre de 2024 , se designa como  Presidente de la empresa Industria Nacional del Agua, S.A. (INASA) a  Julio Edgardo Sequera Avilán,  ente adscrito al Ministerio del Poder Popular de Atención de las Aguas, con las competencias inherentes al referido cargo, de conformidad con el ordenamiento jurÌdico vigente 
</t>
    </r>
    <r>
      <rPr>
        <b/>
        <sz val="12"/>
        <color rgb="FF000000"/>
        <rFont val="Calibri"/>
      </rPr>
      <t xml:space="preserve">
Junta directiva</t>
    </r>
    <r>
      <rPr>
        <sz val="12"/>
        <color rgb="FF000000"/>
        <rFont val="Calibri"/>
      </rPr>
      <t xml:space="preserve"> según Gaceta Oficial N° 42.329 del 3 de marzo de 2022
Directores Principales: Yesenia Carolina Moreno Cardel, Mónica Molina Vernet, Rocco Albisinni Serrano, Jeniree Daniela Zerpa Arellano 
Directores Suplentes: Yunetci  Claudette Castro Toar, Erika Desiree Chacoa Ruiz, Alexandra Alfonso Castro.</t>
    </r>
  </si>
  <si>
    <t>Julio Edgardo Sequera Avilán, fue o Director General de la Oficina de Atención Ciudadana, del Ministerio del Poder Popular para la Alimentación, en calidad de Encargado en el año 2017</t>
  </si>
  <si>
    <t>100% estadal</t>
  </si>
  <si>
    <t>Registro mercantil Segundo del Estado Aragua en fecha 10/08/202020, bajo el N° 109, Tomo LVII, inserto bajo el N° 86, Tomo 6-A, Expediente mercantil N° 286-63534</t>
  </si>
  <si>
    <t xml:space="preserve"> Ministerio del Poder Popular de Atención de las Aguas</t>
  </si>
  <si>
    <r>
      <rPr>
        <sz val="12"/>
        <color theme="1"/>
        <rFont val="Calibri"/>
      </rPr>
      <t>http://www.legis.com.ve
Microjuris
http://efectococuyo.com/politica/presidente-maduro-anuncia-creacion-de-la-industria-nacional-del-agua/
http://pandectasdigital.blogspot.com/2018/06/decreto-n-3462-mediante-el-cual-se.html</t>
    </r>
    <r>
      <rPr>
        <sz val="12"/>
        <color theme="1"/>
        <rFont val="Calibri"/>
      </rPr>
      <t xml:space="preserve">
</t>
    </r>
    <r>
      <rPr>
        <sz val="12"/>
        <color rgb="FF000000"/>
        <rFont val="Calibri"/>
      </rPr>
      <t>https://pandectasdigital.blogspot.com/2018/02/resolucion-mediante-la-cual-se-designa_10.ht</t>
    </r>
    <r>
      <rPr>
        <u/>
        <sz val="12"/>
        <color rgb="FF1155CC"/>
        <rFont val="Calibri"/>
      </rPr>
      <t>ml</t>
    </r>
    <r>
      <rPr>
        <sz val="12"/>
        <color theme="1"/>
        <rFont val="Calibri"/>
      </rPr>
      <t xml:space="preserve">
Imprenta Nacional</t>
    </r>
  </si>
  <si>
    <t>Industria Tecnológica Arawak, S.A.</t>
  </si>
  <si>
    <t>Ensamblaje</t>
  </si>
  <si>
    <t xml:space="preserve">Producir, distribuir, comercializar , importar y exportar equipos eléctricos y electrónicos </t>
  </si>
  <si>
    <t>Empresa dedicada a ensamblar artículos del ramo tecnológico, como regletas, protectores y reguladores de voltaje</t>
  </si>
  <si>
    <t>55% de la Gobernación y 45% del sector privado</t>
  </si>
  <si>
    <t>https://www.facebook.com/itarawak</t>
  </si>
  <si>
    <t>Industria Venezolana de Cemento, S.A. (INVECEM)</t>
  </si>
  <si>
    <t>Proveer cemento, concreto y agregados</t>
  </si>
  <si>
    <t>Cemento, concreto, agregados y todos los servicios relacionados a construcción</t>
  </si>
  <si>
    <t>Creada originalmente por empresarios privados venezolanos (1970) con el nombre de Cementos Caribe. En 1993 es comprada por la empresa internacional HOLCIM. En 2008 es expropiada y convertida en empresa
del Estado. Desde entonces se llama Industria Venezolana de Cemento, C.A. (INVECEM). Cuenta con dos plantas, una en San Sebastián de Los Reyes estado Aragua y la otra en Puerto Cumarebo estado Falcón
En 2007 es expropiada y pasa en su totalidad al Estado venezolano durante la gestión del Presidente Hugo Chávez. A partir del año 2009 forma parte de la Corporación Socialista de Cemento. 
Cuando se expropian las empresas cementeras, todas las empresa de ese sector son adscritas al: Ministerio de Obras Publicas y Vivienda (2008); más tarde pasan al Ministerio de Industrias Básicas y Minería (2009); poco tiempo después se transﬁeren al Ministerio para la Ciencia, la Tecnología y las Industrias Intermedias (2010), Del cual pasarán al Ministerio de Industrias (2011), en donde quedarán hasta que en se crea el Ministerio de Industrias Básidas, Socialistas y Estratégicas (junio, 2016), y unos meses después pasarán a estar adscritas al Ministerio de Hábitat y Vivienda (noviembre, 2016).En sólo ocho años las industrias cementeras pasaron por siete organismos de adscripción diferentes.
En el Decreto extraordinario N° 6.382 del 15 de junio de 2018 se modifica la denominación del Ministerio del Poder Popular para Industrias Básicas, Estratégicas y Socialistas, por la de Ministerio del Poder Popular de Industrias y Producción Nacional, esta empresa aparece adscrita al Ministerio del Poder Popular de Industrias y Producción Nacional .</t>
  </si>
  <si>
    <t>Av. Principal de los Cortijos de Lourdes, 2da. Trasversal, Centro Empresaria Senderos, Piso 2, Caracas.  
(0212)207.4000</t>
  </si>
  <si>
    <t>Registro Mercantil de la Primera Circunscripción, el día 11 de noviembre de 1953, bajo el No. 595, Tomo 3-B, con sucesivos cambios de denominación, actual INDUSTRIA VENEZOLANA DE CEMENTO (INVECEM), S.A.”, según consta de Acta de Asamblea General Extraordinaria de Accionistas, inscrita en el Registro Mercantil Primero del Distrito Capital y Estado Bolivariano de Miranda, en fecha 23 de diciembre de 2010, bajo el No. 37, Tomo 318-A</t>
  </si>
  <si>
    <t>Ministerio del Poder Popular de Industrias y  Producción Nacional
Corporación Socialista de Cemento, S.A.</t>
  </si>
  <si>
    <t>Baja y crítica producción de cemento enfrenta a las roscas corruptas de civiles y militares (http://runrun.es/runrunes-de-bocaranda/runrunes/114512/baja-y-critica-produccion-de-cemento-enfrenta-las-roscas-corruptas-de-civiles-y-militares.html)
Cementos Táchira pasa por su peor momento (https://www.aporrea.org/trabajadores/n277506.html)
Las cifras rojas de la industria cementera en manos del estado venezolano (https://transparenciave.org/project/las-cifras-rojas-la-industria-cementera-manos-del-estado-venezolano/)</t>
  </si>
  <si>
    <r>
      <rPr>
        <sz val="12"/>
        <color theme="1"/>
        <rFont val="Calibri"/>
      </rPr>
      <t xml:space="preserve">https://transparencia.org.ve/wp-content/uploads/2017/09/Empresas-propiedad-del-estado-Cemento.pdf
http://www.invecem.com
</t>
    </r>
    <r>
      <rPr>
        <sz val="12"/>
        <color rgb="FF000000"/>
        <rFont val="Calibri"/>
      </rPr>
      <t>https://poderopediave.org/empresa/invecem-s-a/</t>
    </r>
  </si>
  <si>
    <t>Industria Venezolana de Gas, C.A.</t>
  </si>
  <si>
    <t>Gases industriales</t>
  </si>
  <si>
    <t>Producir gases industriales</t>
  </si>
  <si>
    <t>Acetileno, Argón, Dióxido de Carbono, Gases especiales, Hidrógeno, Helio, Hielo Seco, Nitrógeno, Óxido Nitroso, Oxígeno.</t>
  </si>
  <si>
    <t>La empresa, presente en el mercado venezolano desde 1944, es una de las mayores proveedoras de gases industriales del país, es filial de la corporación alemana Linde PLC, la cual se fusionó con Praxair en 2017. Linde, antes de la unificación, tenía operaciones en Venezuela a través de AGA Gas.
El 12 de junio de 2021, el gobierno decidió la ocupación temporal por 180 días de la empresa Industria Venezolana de Gas (Invegas), antes Praxair de Venezuela, por presuntamente negarse a suministrar oxígeno y nitrógeno líquido a Pdvsa, Pequiven y otras empresas del Estado. Esto se hizo a través de la Resolución Conjunta N° MPPST-174 y N° MINPET-009, mediante la cual se ocupa temporalmente, por un período de 180 días continuos, e incluyendo todos sus activos operacionales, sucursales y sedes administrativas, ubicados en cualquier parte del territorio nacional, a la entidad Industria Venezolana de Gas INVEGAS, S.C.A., antes denominada Praxair Venezuela, C.A. Esta Resolución fue publicada en la Gaceta Nº 42.145 del  9 de junio de 2021.</t>
  </si>
  <si>
    <t>Av. Ppal, Galpón Parcela Nro.1, Piso PB, Urbanización Zona Industrial Santa Rosalía, Cagua, Aragua
Teléfono: teléfono: (0244) 4004400</t>
  </si>
  <si>
    <t>Resolución Conjunta N° MPPST-174 y N° MINPET-009</t>
  </si>
  <si>
    <t xml:space="preserve"> Inscrita en el Juzgado de Primera Instancia Mercantil de la Circunscripción Judicial del Distrito Federal y Estado Miranda el 06 de Octubre de 1944, bajo el N° 2307, posteriormente modificado su domicilio principal de Caracas a la ciudad de Cagua Estado Aragua según participación al Registro Mercantil Segundo de la Circunscripción Judicial del Estado Aragua en fecha 22 de Septiembre de 2003, anotada bajo el N° 64, Tomo 30-A, cuya última modificación se llevó a cabo según participación al mismo registro mercantil en fecha 24 de Septiembre de 2004, bajo el N° 27, Tomo 45-A.-</t>
  </si>
  <si>
    <r>
      <rPr>
        <sz val="12"/>
        <color theme="1"/>
        <rFont val="Calibri"/>
      </rPr>
      <t>Microjuris
https://asoquim.com/business-directory/industria-venezolana-de-gas-invegas-s-c-a/
https://vlexvenezuela.com/vid/jose-guerrero-rocca-praxair-venezuela-s-c-2865588</t>
    </r>
    <r>
      <rPr>
        <u/>
        <sz val="12"/>
        <color rgb="FF1155CC"/>
        <rFont val="Calibri"/>
      </rPr>
      <t>03</t>
    </r>
    <r>
      <rPr>
        <sz val="12"/>
        <color theme="1"/>
        <rFont val="Calibri"/>
      </rPr>
      <t xml:space="preserve">
https://www.venezuelapagina.com/1090857/Gases_Industriales/Cagua/Praxair_Venezuela_S</t>
    </r>
    <r>
      <rPr>
        <u/>
        <sz val="12"/>
        <color rgb="FF1155CC"/>
        <rFont val="Calibri"/>
      </rPr>
      <t>A/</t>
    </r>
  </si>
  <si>
    <t>Alemania</t>
  </si>
  <si>
    <t>Industria Venezolana de la Yuca, C.A. (INVEYUCA)</t>
  </si>
  <si>
    <t>Almidón de  yuca para la elaboración de alimentos para el consumo humano, animales y en diversas ramas industriales, tales como la harina de trigo. Igualmente, es aprovechable para las industrias de papel, embutidos, bebidas, petroleras, textiles, farmacéuticas, entre otras.</t>
  </si>
  <si>
    <t>Es una empresa transferida a PDVSA Agrícola y que está ubicada en el Complejo Agroidustrial Alberto Lovera (El Tigre, Anzoátegui), la cual ha tenido una importancia estratégica en el desarrollo de la yuca y todos sus derivados</t>
  </si>
  <si>
    <t>Complejo Agroidustrial Alberto Lovera, El Tigre, Anzoátegui</t>
  </si>
  <si>
    <t>https://agropetroleros.wordpress.com/2015/09/15/en-venezuela-la-produccion-de-yuca-da-sus-frutos/
http://www.correodelorinoco.gob.ve/innovacion-uso-yuca-amarga-para-perforacion-petrolera-recibe-reconocimiento/
http://www.correodelorinoco.gob.ve/innovacion-uso-yuca-amarga-para-perforacion-petrolera-recibe-reconocimiento/
https://talcualdigital.com/las-empresas-que-pdvsa-eliminara-o-vendera-segun-plan-de-reestructuracion/
http://guanipanoticias.blogspot.com/2009/10/inveyuca-es-ahora-una-empresa-de.html</t>
  </si>
  <si>
    <t>Industria Venezolana de Telecomunicaciones C.A. (INVETEL)</t>
  </si>
  <si>
    <t>Investigación, desarrollo, fabricación, comercialización y prueba de diversos prototipos de antenas, amplificadores de bajo ruido y demás componentes técnicos necesarios para suplir las necesidades de telecomunicaciones e informática del pueblo.</t>
  </si>
  <si>
    <t>Prototipos de antenas y amplificadores de bajo ruido</t>
  </si>
  <si>
    <t>INVETEL, fue creada según el Decreto N° 7.387, publicado en la Gaceta Oficial N° 39.407 como una empresa del Estado, bajo la forma de compañía anónima. Adscrita al Ministerio del Poder Popular para Ciencia, Tecnología e Industrias Intermedias, MCTI
 La creación de INVETEL se inserta en el marco de las políticas desarrolladas por el Estado, para fortalecer el ciclo de investigación, desarrollo e industrialización, para lo cual se requiere desplegar y fortalecer la industria tecnológica nacional, para asegurar la soberanía e independencia tecnológica del país y satisfacer las necesidades del pueblo venezolano.
Actualmente adscrita al Ministerio del Poder Popular para Educación Universitaria, Ciencia y Tecnología</t>
  </si>
  <si>
    <r>
      <rPr>
        <sz val="12"/>
        <color theme="1"/>
        <rFont val="Calibri"/>
      </rPr>
      <t xml:space="preserve">https://transparencia.org.ve/project/epe-ii-estudio-sector-telecomunicaciones/
</t>
    </r>
    <r>
      <rPr>
        <sz val="12"/>
        <color rgb="FF000000"/>
        <rFont val="Calibri"/>
      </rPr>
      <t>https://transparencia.org.ve/wp-content/uploads/2018/11/EPE-II-Sector-Comunicaciones.pdf</t>
    </r>
  </si>
  <si>
    <t>Industria Venezolana Endógena de la Piedra "El Montante" S.A. (INVEPI)</t>
  </si>
  <si>
    <t xml:space="preserve"> 
Explotación, aprovechamiento, desarrollo, procesamiento industrial, comercialización, transporte y administración de los minerales no metálicos.</t>
  </si>
  <si>
    <t>Arena, arrocillo, piedra</t>
  </si>
  <si>
    <t>La Sociedad mercantil Construcciones Cianfaglione, C.A. CIANCA, recibió un financiamiento del Banco Industrial de Venezuela, C.A. ) BIV, por 2,5 millardos de Bs. en el año 2.000, del cuál no canceló ninguna cuota por la que fue demandada por el BIV en el año 2.001. En acuerdo entre el BIV y CIANCA la empresa se desprendería de la propiedad del fundo El Montante, para quedar liberada de la deuda y el BIV entregaría en propiedad dicho fundo a la Fundación Misión Vuelvas Caras previo el pago de 2,5 millardos de Bs. por el mismo.
En la reactivación de la planta participaron el Misterio para la Economía Popular (MINEP) y el Ejecutivo del Estado Falcón: Secretaría de Economía Popular.
El 17 de septiembre de 2008 mediante Decreto Nº 6.428, se ordena la variación de adscripción del Ministerio del Poder Popular para la Economía Comunal al Ministerio del Poder Popular para las Industrias Ligeras y Comercio; de treinta 30 acciones nominativas no convertibles al portador, que pertenecen a la República Bolivariana de Venezuela, y representan el treinta por ciento 30 del capital social de la sociedad mercantil Industria Venezolana Endógena de la Piedra El Montante, S.A., INVEPI El Montante. Decreto publicado en la Gaceta Oficial Nº 39.018 
Estuvo adscrita al Ministerio del Poder Popular para Industrias Básicas, Estratégicas y Socialista.
En el Decreto extraordinario N° 6.382 del 15 de junio de 2018 se modifica la denominación del Ministerio del Poder Popular para Industrias Básicas, Estratégicas y Socialistas, por la de Ministerio del Poder Popular de Industrias y Producción Nacional, esta empresa aparece adscrita al Ministerio del Poder Popular de Industrias y Producción Nacional .</t>
  </si>
  <si>
    <t xml:space="preserve">Carretera Coro-Churuguara, vía la tabla, Sector Bejuquero, Estado Falcón. </t>
  </si>
  <si>
    <t>45% Cooperativa desarrollo endógeno minero El Montante 645 r.l.  y 55% Ministerio del Poder Popular para las Industrias Ligeras y Comercio.</t>
  </si>
  <si>
    <r>
      <rPr>
        <sz val="12"/>
        <color theme="1"/>
        <rFont val="Calibri"/>
      </rPr>
      <t>Microjuris
http://coperativa-el-montante.over-blog.es/pages/FICHA_TECNICA_DE_LA_PLANTA_TRITURADORA_DE_PIEDRAS-1527314.html
https://transparencia.org.ve/project/epe-ii-estudio-sector-mineria/</t>
    </r>
    <r>
      <rPr>
        <sz val="12"/>
        <color rgb="FF000000"/>
        <rFont val="Calibri"/>
      </rPr>
      <t xml:space="preserve">
</t>
    </r>
    <r>
      <rPr>
        <sz val="12"/>
        <color theme="1"/>
        <rFont val="Calibri"/>
      </rPr>
      <t xml:space="preserve">
</t>
    </r>
    <r>
      <rPr>
        <sz val="12"/>
        <color rgb="FF000000"/>
        <rFont val="Calibri"/>
      </rPr>
      <t>https://chavismoinc.com/backend/agentes/157?listado=1&amp;lang=es</t>
    </r>
  </si>
  <si>
    <t>Industria Venezolana Endógena de Papel, S.A. (INVEPAL S.A.)</t>
  </si>
  <si>
    <t>Papel</t>
  </si>
  <si>
    <t>Misión
Somos una empresa de propiedad social, que fabrica, convierte y comercializa papel de calidad para satisfacer las necesidades del pueblo, enmarcada en la construcción del nuevo modelo socio productivo, con el compromiso asumido por las trabajadoras y trabajadores conscientes, contribuyendo con las comunidades en su ámbito geográfico y al desarrollo endógeno del país.
Visión
Ser reconocida en el ámbito Nacional como una Empresa de Propiedad Social Indirecta, que responda a nuevas relaciones de producción socio-humanista, al servicio del pueblo venezolano, que expresa el compromiso asumido por sus trabajadores junto al Gobierno Revolucionario, alineada al Plan de Desarrollo Nacional, contribuyendo a los acuerdos de la Alternativa Bolivariana de las Américas (ALBA), al Tratado de Complementariedad de los Pueblos (TCP) y al fortalecimiento de la soberanía económica del país, con la generación de proyectos socio económicos que contribuyan con el desarrollo endógeno del país.</t>
  </si>
  <si>
    <t>Papel y cartón; ensayos especializado en papel y cartón; conversión y rebobinado de papeles, cartulinas y cartones; recuperación de bobinas dañadas o con desperfectos de cortes, cortes de papeles, cartulinas y cartones;corte de guillotinas; servicios de gofrado de papel y cartulina</t>
  </si>
  <si>
    <t>Fue declarada en quiebra en el año 2004. El ejecutivo decide la adquisición forzosa de bienes muebles e inmuebles en el año 2005 y luego se crea la empresa.  En 2004, tras declararse en quiebra la extinta VENEPAL C.A; un grupo de trabajadores organizados y con el respaldo del Presidente Hugo Chávez, deciden emprender la lucha por la recuperación de la empresa Es así como en el año 2005, nace la Industria Venezolana Endógena de Papel, INVEPAL, S.A, 
Estuvo adscrita al Ministerio del Poder Popular para Industrias Básicas, Estratégicas y Socialista.
En el Decreto extraordinario N° 6.382 del 15 de junio de 2018 se modifica la denominación del Ministerio del Poder Popular para Industrias Básicas, Estratégicas y Socialistas, por la de Ministerio del Poder Popular de Industrias y Producción Nacional, esta empresa aparece adscrita al Ministerio del Poder Popular de Industrias y Producción Nacional .</t>
  </si>
  <si>
    <t>Km.10 carretera Morón Coro,  estado Carabobo y 
 Edificio 12, Piso 4, Local 12-M-4, Urbanización Zona Industrial San Vicente I, Maracay, estado Aragua</t>
  </si>
  <si>
    <t>Juan José Mora
Girardot</t>
  </si>
  <si>
    <t>Junta Directiva, 1 Presidente, 1 Coordinador General de Producción, 1 Coordinador General de Administración y Finanzas, 1 Coordinador General de Ventas y Mercadeo, 1 Coordinador General de Relaciones Públicas, 1 Coordinador General de Auditoría Interna, 1 Coordinador General de Consultoría Jurídica, 1 Coordinador General de Logística, 1 Coordinador General de Mantenimiento, 1 Coordinador General de Ingeniería Técnica, 1 Coordinador General de Presupuesto, 1 Coordinador General de Planificación, 1 Coordinador General de Procura, 1 Coordinador General de Seguridad y Salud Laboral, 1 Coordinador General de Automatización y Telemática, 1 Coordinador General de Talento Humano, 1 Coordinador General de Formación Profesional y Socialista, 1 Coordinador General de Desarrollo Endógeno, 1 Coordinador General de Planta de Cuadernos, 1 Coordinador General de Planta de Recubiertos</t>
  </si>
  <si>
    <r>
      <rPr>
        <b/>
        <sz val="12"/>
        <color rgb="FF000000"/>
        <rFont val="Calibri"/>
      </rPr>
      <t xml:space="preserve">Presidente </t>
    </r>
    <r>
      <rPr>
        <sz val="12"/>
        <color rgb="FF000000"/>
        <rFont val="Calibri"/>
      </rPr>
      <t>según Gaceta Oficial Nº 41.697 de fecha 19/8/2019:</t>
    </r>
    <r>
      <rPr>
        <b/>
        <sz val="12"/>
        <color rgb="FF000000"/>
        <rFont val="Calibri"/>
      </rPr>
      <t xml:space="preserve"> </t>
    </r>
    <r>
      <rPr>
        <sz val="12"/>
        <color rgb="FF000000"/>
        <rFont val="Calibri"/>
      </rPr>
      <t xml:space="preserve">Vicealmirante Reinaldo Antonio Castañeda </t>
    </r>
  </si>
  <si>
    <t>El Vicealmirante Reinaldo Antonio Castañeda fue presidente de BOLIPUERTOS en el año 2018</t>
  </si>
  <si>
    <t>Registro Mercantil que llevaba el Juzgado de Primera Instancia en lo Mercantil del Distrito Federal, el día 20 de Abril de 1954, bajo el Nº 266, Tomo 1-G, cuyos estatutos has sido modificados varias veces, la última de cuyas modificaciones quedó inscrita por ante el registro Mercantil Primero de la Circunscripción Judicial del Distrito Federal y Estado Miranda, el 29 de Septiembre de 1999, bajo el Nº 60, Tomo 205-A-Pro.</t>
  </si>
  <si>
    <t>Invepal: desorden administrativo o algo más (https://www.aporrea.org/trabajadores/a24269.html)
Un año después...¿Qué ocurre en Invepal? (https://www.aporrea.org/trabajadores/a20447.html)
Denuncian corrupción en Invepal (http://www.angelfire.com/nb/17m/INVEPAL/denunciancorrupcion.html)
Los trabajadores despedidos de INVEPAL Maracay tras 8 meses de lucha seguimos sin ser reintegrados a nuestros puestos de trabajo (https://www.aporrea.org/trabajadores/a23050.html)
LOS CONFLICTOS EN INVEPAL (http://www.angelfire.com/nb/17m/INVEPAL/ConflictosINVEPAL.html)</t>
  </si>
  <si>
    <t>Microjuris
http://www.invepal.com.ve/
https://www.aporrea.org/economia/n324954.html
https://www.legiscomex.com/Documentos/invepal-resolvera-problema-escasez-papel-21-15-4-not
La Fuerza Armada venezolana tiene luz propia en la corrupción (https://transparencia.org.ve/wp-content/uploads/2018/06/La-Fuerza-Armada-Venezolana-tiene-luz-propia-en-la-corrupci%C3%B3n.pdf)
https://transparencia.org.ve/wp-content/uploads/2020/10/Los-militares-y-su-rol-en-las-Empresas-Propiedad-del-Estado.pdf
https://transparencia.org.ve/wp-content/uploads/2020/07/III-PODER-MILITAR-CRIMEN-Y-CORRUPCIOON.pdf</t>
  </si>
  <si>
    <t>Industria Venezolana Endógena de Válvulas, S.A. (INVEVAL)</t>
  </si>
  <si>
    <t>Producir válvulas para la industria petrolera</t>
  </si>
  <si>
    <t>Válvulas industriales</t>
  </si>
  <si>
    <t>El 27 de abril de 2005, en el salón Ayacucho del palacio de Miraflores, el presidente Chávez firmaba el decreto de estatización de la Constructora Nacional de Válvulas (CNV), y se dio origen a la Industria Venezolana Endógena de Válvulas S.A. (INVEVAL).  hasta ese momento propiedad de Andrés Sosa Pietri.
Estuvo adscrita al Ministerio del Poder Popular para Industrias Básicas, Estratégicas y Socialista.
En el Decreto extraordinario N° 6.382 del 15 de junio de 2018 se modifica la denominación del Ministerio del Poder Popular para Industrias Básicas, Estratégicas y Socialistas, por la de Ministerio del Poder Popular de Industrias y Producción Nacional, esta empresa aparece adscrita al Ministerio del Poder Popular de Industrias y Producción Nacional .</t>
  </si>
  <si>
    <t>Empresa operativa . Ya no fabrica, sólo repara válvulas petroleras</t>
  </si>
  <si>
    <t>Carretera Carrizal, San Diego de los Altos, sector Los Vecinos, estado Miranda
@INVEVALOFICIAL</t>
  </si>
  <si>
    <t>Carrizal</t>
  </si>
  <si>
    <t>Junta Directiva integrada por un Presidente, quien lo será también de la compañía, y cuatro (4) Directores Principales. El Presidente y dos (2) de los Directores Principales serán designados por el Ministro para la Economía Popular, y los otros dos (2) Directores Principales los designará la COOPERATIVA NACIONAL DE VÁLVULAS BOLIVARIANAS (CNVB)</t>
  </si>
  <si>
    <t>El capital social inicial de la compañía será de Bs. 6.000.000.000,00 representado en 1.000.000 de acciones nominativas no convertibles al portador, que tendrán un valor de Bs. 6.000,00 cada una.</t>
  </si>
  <si>
    <t xml:space="preserve">51 % el Ministerio para la Economía Popular 
49% COOPERATIVA NACIONAL DE VÁLVULAS BOLIVARIANAS (CNVB) </t>
  </si>
  <si>
    <t xml:space="preserve">Registro Mercantil Primero de la Circunscripción Judicial del Distrito federal y Estado Miranda, en fecha 5 de enero de 1970, bajo el No. 36, Tomo 100-A, y reformados sus Estatutos Sociales por documento inscrito ante la misma Oficina de Registro, en fecha 22 de marzo de 1994, bajo el No. 31, Tomo 68-A </t>
  </si>
  <si>
    <t>https://www.aporrea.org/poderpopular/a76854.html
Microjuris
https://poderopediave.org/persona/alcibiades-paz/</t>
  </si>
  <si>
    <t>Industria Venezolana Endógena Textil S.A. (INVETEX)</t>
  </si>
  <si>
    <t>Producir telas e hilos</t>
  </si>
  <si>
    <t>Tela, hilos</t>
  </si>
  <si>
    <t>El complejo textil fue cerrado en 1992 y estaba conformado por las empresas Hilanderías Tinaquillo, Industrias El Paso, para el procesamiento de! hilos textiles y la Corporación MG Textiles, dedicada al proceso de tintorería y acabado en telas. En el año 2000 la familia Mishkin puso en venta el complejo por 19, 5 millones de dólares, pero no hubo comprador.
Estuvo adscrita al Ministerio del Poder Popular para Industrias Básicas, Estratégicas y Socialista.
En el Decreto extraordinario N° 6.382 del 15 de junio de 2018 se modifica la denominación del Ministerio del Poder Popular para Industrias Básicas, Estratégicas y Socialistas, por la de Ministerio del Poder Popular de Industrias y Producción Nacional, esta empresa aparece adscrita al Ministerio del Poder Popular de Industrias y Producción Nacional .</t>
  </si>
  <si>
    <t xml:space="preserve">Empresa operativa. Se desconoce su capacidad actual, según Noticias Candela esa planta nunca ha producido un hilo. </t>
  </si>
  <si>
    <t>Tinaquillo, estado Cojedes</t>
  </si>
  <si>
    <t>51% del Ministerio de la Economía Popular y 49% de Joseph y Steven Mishkin</t>
  </si>
  <si>
    <t>Registro Mercantil Segundo de la circunscripción judicial del Distrito Capital y estado M., bajo el Nº 41, Tomo 152-A, de fecha 30 de diciembre de 1977.</t>
  </si>
  <si>
    <t>Invetex: 5 años cerrada y sus trabajadores cobrando salario mínimo (https://laclase.info/content/invetex-5-anos-cerrada-y-sus-trabajadores-cobrando-salario-minimo/)
Trabajadores de Invetex se movilizan para exigir su reapertura (https://laclase.info/content/trabajadores-de-invetex-se-movilizan-para-exigir-su-reapertura/)
La hilandería que nunca produjo un hilo (http://www.noticiascandela.informe25.com/2018/05/la-hilanderia-que-nunca-produjo-un-hilo.html)
Invetex en Cojedes no ha producido ni un metro de tela (https://elpitazo.net/investigacion/invetex-en-cojedes-no-ha-producido-ni-un-metro-de-tela/)</t>
  </si>
  <si>
    <t>https://www.aporrea.org/actualidad/n59870.html
https://www.aporrea.org/actualidad/n64121.html</t>
  </si>
  <si>
    <t>Industria Venezolana Maicera Pronutricos, C.A.</t>
  </si>
  <si>
    <t>Elaboración de productos alimenticios</t>
  </si>
  <si>
    <t>Harina de maíz</t>
  </si>
  <si>
    <t xml:space="preserve"> Industria Venezolana Maicera Pronutricos, fue tomada  por el chavismo en el año 2010. Actualmente sus plantas para procesar harina de maíz precocida son manejadas por la compañía regional Alimentos El Maizal a través de una alianza estratégica con el  gobierno.
La agencia de noticias Reuters afirma que el gobierno firmó una alianza estratégica para la gestión de esta industria con la empresa Alimentos El Maizal, C.A. que también está detrás de las operaciones del Central Azucarero de Cariaco. El acuerdo tendría una duración de cinco años y comprendería el pago de USD 16.000 mensuales. Además del dinero, la empresa debe entregar parte de la producción para los CLAP.</t>
  </si>
  <si>
    <t>Empresa operativa. La agencia de noticias Reuters afirma que el gobierno firmó una alianza estratégica para la gestión de esta industria con la empresa Alimentos El Maizal, C.A. que también está detrás de las operaciones del Central Azucarero de Cariaco. El acuerdo tendría una duración de cinco años y comprendería el pago de USD 16.000 mensuales. Además del dinero, la empresa debe entregar parte de la producción para los CLAP
Ver ALIADOS PRIVADOS en control de empresas estatales (https://transparenciave.org/wp-content/uploads/2021/12/Aliados-privados-en-control-de-empresas-estatales-1.pdf)</t>
  </si>
  <si>
    <t>Araure 3303, estado Portuguesa</t>
  </si>
  <si>
    <t>Según Providencia Nº ONCDOFT-SEB-002 de fecha 11/2/2019 del Ministerio del Poder Popular para Relaciones Interiores, Justicia y Paz, se designan a los ciudadanos Juan Carlos Villamizar Uzcátegui; Pedro José Daboin Rojas y María Elena Martínez Palacios como Administradores Especiales de la sociedad mercantil Industria Venezolana Maicera Pronútricos, C.A., y de sus correspondientes activos, bienes, acciones y derechos. Publicada en la Gaceta Nº 41.588 del 18 de febrero de 2019.</t>
  </si>
  <si>
    <t>Registro Mercantil Primero de la Circunscripción Judicial del Distrito Capital y estado Miranda, en fecha 18 de febrero del 2002, inscrita bajo el Nº 17, Tomo 23-A.</t>
  </si>
  <si>
    <t>CLAP</t>
  </si>
  <si>
    <t>Grave: Pronutricos se quedó sin materia prima y envió a los trabajadores a sus casas (https://caigaquiencaiga.net/grave-pronutricos-se-quedo-sin-materia-prima-y-envio-a-los-trabajadores-a-sus-casas/)
ALIADOS PRIVADOS en control de empresas estatales (https://transparenciave.org/wp-content/uploads/2021/12/Aliados-privados-en-control-de-empresas-estatales-1.pdf)</t>
  </si>
  <si>
    <r>
      <rPr>
        <sz val="12"/>
        <color theme="1"/>
        <rFont val="Calibri"/>
      </rPr>
      <t>Microjuris
https://vlexvenezuela.com/vid/barco-auce-campero-maicera-pronutricos-3044248</t>
    </r>
    <r>
      <rPr>
        <u/>
        <sz val="12"/>
        <color rgb="FF1155CC"/>
        <rFont val="Calibri"/>
      </rPr>
      <t xml:space="preserve">74
</t>
    </r>
    <r>
      <rPr>
        <sz val="12"/>
        <color theme="1"/>
        <rFont val="Calibri"/>
      </rPr>
      <t xml:space="preserve">https://transparencia.org.ve/wp-content/uploads/2021/12/Aliados-privados-en-control-de-empresas-estatales-1.pdf </t>
    </r>
  </si>
  <si>
    <t>Industrias de Electrodomésticos, C.A. (INELEC)</t>
  </si>
  <si>
    <t>Equipos electrodomésticos, informática y telecomunicaciones</t>
  </si>
  <si>
    <t>Dirigir 5 empresas del Estado en los sectores de informática, electrodomésticos y tecomunicaciones</t>
  </si>
  <si>
    <t>Empresa fundada en 1.977, fecha en la que Inelec, C.A inició sus actividades fabricando y distribuyendo los productos TAURUS de la conocida Multinacional Europea.
El 19 de junio de 2012 el Presidente Hugo Chávez anunció que el Estado venezolano compraría el 93% de la empresa Inelec C. A. Es una fábrica de ventiladores, licuadoras, planchas, secadores de cabello, electrodomésticos pequeños y medianos. Vamos a adquirir 93% de la empresa, mediante un convenio amistoso con los propietarios. Aprobó 11 millones de dólares  porque la empresa tenía que generar dividendos y cancelar el crédito aprobado por la banca pública.
Estuvo adscrita al Ministerio del Poder Popular para Industrias Básicas, Estratégicas y Socialista a través de CORPIVENSA. En el Decreto extraordinario N° 6.382 del 15 de junio de 2018 se modifica la denominación del Ministerio del Poder Popular para Industrias Básicas, Estratégicas y Socialistas, por la de Ministerio del Poder Popular de Industrias y Producción Nacional, esta empresa aparece adscrita al Ministerio del Poder Popular de Industrias y Producción Nacional .</t>
  </si>
  <si>
    <t>Zona Industrial El Piñonal, Redoma del Avión, Galpón 2-B, Palo Negro, Maracay , estado Aragua</t>
  </si>
  <si>
    <t>93% Estatal: LA CORPORACIÓN DE INDUSTRIAS INTERMEDIAS DE ENEZUELA, S.A. (CORPIVENSA)
7% empresa privada: TRUST HUGISA</t>
  </si>
  <si>
    <t>Registro Mercantil Primero de la Circunscripcion Judicial del Distrito Federal y Estado Miranda, en fecha tres (3) de mayo de 1977, bajo el Nro. 21, tomo 69-A.</t>
  </si>
  <si>
    <t>http://www.mediactual.com/firma.php?id=1458
http://www.eastwebside.com/estado-venezolano-comprara-93-de-inelec-c-a.html</t>
  </si>
  <si>
    <t>Industrias DIANA, C.A.</t>
  </si>
  <si>
    <t xml:space="preserve"> Su principal objeto es la producción, abastecimiento, comercialización nacional y/o internacional de aceites y grasas comestibles para el
 onsumo humano y productos de origen vegetal, garantizando un abastecimiento estable y permanente.</t>
  </si>
  <si>
    <t>Se encarga de la producción de aceite vegetal y de oliva, margarina (industrial, familiar y preparados de margarina), manteca, jabones, glicerina.</t>
  </si>
  <si>
    <t>En 2008, Industrias Diana fue expropiada por el Gobierno. Adquirida por el estado venezolano a través de la Productora y Distribuidora Venezolana de Alimentos (Pdval). Diana ha logrado desde entonces producir no sólo aceite, sino también margarina, manteca, jabón, suavizantes y mayonesa a través del control obrero.​ En junio de 2013, la empresa había logrado abastecer al mercado nacional en un 30 %, según representantes del consejo de trabajadores de esta empresa
Industrias Diana es una empresa estatal adscrita al Ministerio del Poder Popular para la Alimentación.
Actualmente, Industrias Diana C.A., despacha su producción a gobernaciones, la red de Abastos Bicentenario y para su distribución a través de los Comités Locales de Abastecimiento y Producción (Clap). Su producción cayó más de 50% en tres años. ha sido objeto de denuncias de corrupción, irregularidades, y conflictos laborales.</t>
  </si>
  <si>
    <t>Empresa operativa. Una nota de prensa de Cuspal informa sobre la inspección de las instalaciones a la sede de Valencia luego de la alianza estratégica con el Grupo Venpal, que busca aprovechar el 100% de la capacidad instalada. Diferentes medios han reseñado protestas laborales por despidos, incumplimiento de beneficios laborales y paralización de la producción en las plantas de Turén, Barquisimeto y Valencia.
Mediante Resolución No. 01-00-000029, de fecha  28 de enero de 2025 y publicada en la Gaceta Oficial No.  43.069 del 14 de febrero de 2025, cesa la intervención de la Empresa Industrias  Diana, C.A., la cual había sido dictada mediante Resolución N° 01-00-000163, de fecha  8 de junio de 2015</t>
  </si>
  <si>
    <t>Zona Industrial Valencia, Av. Henry Ford</t>
  </si>
  <si>
    <t>52.187.000 Acciones Nominativas que representan el cien por ciento (100%) del capital suscrito y pagado, con un un valor nominal de Bs. 0,1 cada una, lo cual representa un capital social de Bs. 5.218.700,00</t>
  </si>
  <si>
    <t>Félix Enrique Romero Azuaje, fue alcalde del municipio San Sebastián de los Reyes, en el sur del estado Aragua, para el período 2017- 2021. Quedó fuera de la contienda pesuvista y, en consecuencia, sin posibilidades de reelegirse como alcalde. Es el enlace regional de la juventud del estado Aragua en la juventud del PSUV y cursó estudios en la Universidad Nacional Experimental de los Llanos Centrales, Rómulo Gallegos, aunque no se detalla cuál carrera universitaria estudió; así como estudios de administración en la Universidad Nacional Experimental Simón Rodríguez, Unesr. Fue designado Gerente General de la Junta Directiva de Palmeras Diana Del Lago C.A., según gaceta oficial 42.239 del 22/10/2021.</t>
  </si>
  <si>
    <t>100% al Ministerio del Poder Popular para la Alimentación</t>
  </si>
  <si>
    <t xml:space="preserve"> Registro de Comercio que lleva el Juzgado Primero de Primera lnstancia en lo Civil y Mercantil del Estado Carabobo. en fecha 14 de junio de 1946. bajo el No. 28 siendo su  última reforma ante el registro mercantil primero de la Circunscripción Judicial del Estado Carabobo en fecha 3 de agosto de 2004, bajo el N° 46, tomo 59-A </t>
  </si>
  <si>
    <t>Ministerio del Poder Popular para la Alimentación
Corporación Venezolana de Alimentos (Cval)</t>
  </si>
  <si>
    <t xml:space="preserve">Corporación Única de Servicios Productivos y Alimentarios
</t>
  </si>
  <si>
    <t>20 empresas, 20 ruinas (https://poderopediave.org/20-empresas-20-ruinas/)
Trabajadores de Industrias Diana exigen destitución de la gerencia (https://www.el-carabobeno.com/trabajadores-industrias-diana-exigen-destitucion-la-gerencia/)
MP designó a fiscalías que tramitarán denuncias sobre Aceites Diana (https://www.noticiascandela.informe25.com/2013/10/mp-designo-fiscalias-para-que.html)
Trabajadores de Industrias Diana denunciaron violación de sus derechos laborales (https://www.el-carabobeno.com/trabajadores-de-industrias-diana-denunciaron-violacion-de-sus-derechos-laborales/)
51 trabajadores de Industrias Diana denuncian persecución laboral (https://puntodecorte.info/51-trabajadores-de-industrias-diana-denuncian-persecucion-laboral/)
Alcalde de San Sebastián es el nuevo presidente de la empresa estatal Industrias Diana (https://cronica.uno/alcalde-de-san-sebastian-es-el-nuevo-presidente-de-la-empresa-estatal-industrias-diana/) 
https://www.lapatilla.com/2022/12/01/trabajadores-de-industrias-diana-en-carabobo-denuncian-caida-en-la-produccion-y-violacion-de-derechos-laborales/ 
Si no es el apocalipsis, se acerca bastante: cotidianidad de los zulianos trastocada por prolongados apagones (https://buff.ly/3ugushI #RegionesLaPatilla)</t>
  </si>
  <si>
    <t>Microjuris
www.industriasdiana.gob.ve
https://poderopediave.org/empresa/industrias-diana/
https://transparencia.org.ve/project/epe-ii-estudio-sector-agroalimentario/
La Fuerza Armada venezolana tiene luz propia en la corrupción (https://transparencia.org.ve/wp-content/uploads/2018/06/La-Fuerza-Armada-Venezolana-tiene-luz-propia-en-la-corrupci%C3%B3n.pdf)
https://transparencia.org.ve/wp-content/uploads/2020/10/Los-militares-y-su-rol-en-las-Empresas-Propiedad-del-Estado.pdf
https://transparencia.org.ve/wp-content/uploads/2020/07/III-PODER-MILITAR-CRIMEN-Y-CORRUPCIOON.pdf
https://www.lapatilla.com/2022/12/01/trabajadores-de-industrias-diana-en-carabobo-denuncian-caida-en-la-produccion-y-violacion-de-derechos-laborales/ 
http://www.minpal.gob.ve/?p=26309</t>
  </si>
  <si>
    <t>Inmobiliario</t>
  </si>
  <si>
    <t xml:space="preserve">Venta y gestión de bienes inmuebles </t>
  </si>
  <si>
    <t xml:space="preserve">Empresa que administra inmuebles pertenecientes a la gobernación del estado La Guaira </t>
  </si>
  <si>
    <t>C.C. Litoral, PB, Local 13 y 14, Avenida Soublette, Maiquetía, Vargas</t>
  </si>
  <si>
    <t>Presidente: Xavier Moreno</t>
  </si>
  <si>
    <t>http://www.correodelorinoco.gob.ve/mas-252-000-personas-movilizo-terminal-pasajeros-catia-mar-diciembre/
https://www.vargasesnoticia.com/tag/inesvargas/</t>
  </si>
  <si>
    <t>Inmobiliaria Nacional, S.A.</t>
  </si>
  <si>
    <t>La actividad inmobiliaria, adquisición, enajenación, arrendamiento, comodato y adjudicación de viviendas en proyecto de ejecución o terminados, adjudicación y contratación de toda clase de obras, estudios y proyectos para la construcción y rehabilitación de viviendas; ejecución de planes, programas y proyectos de desarrollo en vivienda y hábitat; celebrar convenios y contratos necesarios con el sector público o privado con la finalidad de satisfacer las necesidades de vivienda y hábitat de la población, y realizar todos los actos jurídicos que puedan coadyuvar para la consecución de su objeto y los demás que le imparta el Ejecutivo Nacional en el ámbito de vivienda y hábitat.</t>
  </si>
  <si>
    <t xml:space="preserve">Servicios inmobiliarios </t>
  </si>
  <si>
    <t>Avenida Orinoco con Calle Perijá, Edificio El Portal, Urbanización Las Mercedes, Municipio Baruta, Estado Miranda</t>
  </si>
  <si>
    <t>Junta Directiva integrada por un (1) Presidente o Presidenta y cuatro (4) directores o directoras principales, éstos últimos con sus respectivos suplentes, los cuales serán designados por el Ejecutivo Nacional.</t>
  </si>
  <si>
    <t xml:space="preserve">Capital social inicial será de Bs. 1.000.000,00, representado en 100 acciones nominativas, no convertibles al portador, con un valor nominal de Bs. 10.000,00, íntegramente suscrito y pagado </t>
  </si>
  <si>
    <t>Su última modificación de fecha 25 de julio de 2014, anotada bajo el Tomo 60-A-SDO-6 del año 2014 ante el Registro Mercantil Segundo del Distrito Capital</t>
  </si>
  <si>
    <r>
      <rPr>
        <sz val="12"/>
        <color theme="1"/>
        <rFont val="Calibri"/>
      </rPr>
      <t xml:space="preserve">https://transparencia.org.ve/wp-content/uploads/2020/10/Los-militares-y-su-rol-en-las-Empresas-Propiedad-del-Estado.pdf
</t>
    </r>
    <r>
      <rPr>
        <sz val="12"/>
        <color rgb="FF000000"/>
        <rFont val="Calibri"/>
      </rPr>
      <t>https://transparencia.org.ve/gmvv/</t>
    </r>
  </si>
  <si>
    <t>Administrar y dirige el desarrollo de actividades comerciales  dentro del Centro de la Economía Social Cacique Guarauguata</t>
  </si>
  <si>
    <t>Parroquia Catia La Mar.</t>
  </si>
  <si>
    <t>https://www.estadovargas.gob.ve/</t>
  </si>
  <si>
    <t>Inscata (Transamazonas y Expresos Amazonas)</t>
  </si>
  <si>
    <t xml:space="preserve">Urbano y Extraurbano </t>
  </si>
  <si>
    <t xml:space="preserve">Conexión del Estado con otras regiones de país. Transporte extraurbano </t>
  </si>
  <si>
    <t>Av. Perimetral, 05, Ruiz Pineda, Puerto Ayacucho</t>
  </si>
  <si>
    <t xml:space="preserve">http://amazonas.gob.ve/ http://www.radiomundial.com.ve/article/inaugurada-l%C3%ADnea-extraurbana-expresos-amazonas  
https://www.aporrea.org/regionales </t>
  </si>
  <si>
    <t>Instituto de Tecnología Venezolana para el Petróleo (INTEVEP)</t>
  </si>
  <si>
    <t>Servicios de investigación petrolera, gasífera y petroquímica</t>
  </si>
  <si>
    <t xml:space="preserve">Desarrollar tecnologías propias en áreas estrategicas, impulsa la cooperación técnica e integración con el sector técnico-científico e industrial de Venezuela y asegura, al mismo tiempo, la correcta gestión ambiental en las operaciones de la industria hidrocarburífera.
</t>
  </si>
  <si>
    <t>I + D en exploración, producción y refinación</t>
  </si>
  <si>
    <t>A través de la promulgación del Decreto Presidencial № 1385, se creó la Fundación para la Investigación de Hidrocarburos y Petroquímica lo que abrió el camino a lo que hoy constituye el Centro de Investigación Científica y Apoyo Tecnológico de la Industria Petrolera Nacional.
En febrero de 1974, se instaló la Fundación para la Investigación en Hidrocarburos y Petroquímica (Invepet).
En 1976, aún manteniendo la figura jurídica de Fundación, se cambió su denominación a la actualmente conocida: Instituto Tecnológico Venezolano del Petróleo (Intevep). PDVSA se convirtió en su patrocinante.
Igualmente en 1976, se iniciaron los primeros proyectos de investigación y desarrollo (IyD) definidos como prioritarios para la industria. En este sentido, el Consejo de Administración aprobó la constitución de seis gerencias técnicas.
En 1976 se dio inicio al proyecto de construcción de la actual sede que ocupa Intevep con el diseño del destacado arquitecto norteamericano William Pereira. El complejo de laboratorios y edificios administrativos están ubicados en lo que hasta ese año había sido un seminario jesuita, llamado Villa Pignatelli, lugar escogido por reunir las condiciones ideales de ubicación geográfica. En junio de 1979, Intevep se constituyó como empresa mercantil, filial de PDVSA.
En junio de 1979, Intevep se constituyó como empresa mercantil, filial de Petróleos de Venezuela, lo cual permitió adoptar políticas y actividades administrativas alineadas con la Corporación.
En 1980, Intevep se enfrentó a dos retos fundamentales: ejecutar los programas de ingeniería y diseño ya establecidos, y continuar la formación del equipo humano y la infraestructura requerida para los mismos. Los esfuerzos tecno-científicos se concentraron en las áreas de mayor importancia para la industria.
En 1983, se diseñó el Modelo Geológico de la Faja del Orinoco, se seleccionó el proceso propio de mejoramiento de crudos pesados y se realizó el estudio de las refinerías del Caribe. Adicionalmente, se creó la Unidad de Petroquímica y se estableció un programa definido de asistencia a Pequiven. El programa de Control de Calidad fue uno de los logros resaltantes, así como la creación de la Red de Información Petrolera y Petroquímica (RIPPET).
En 1984, Intevep mostró un notable avance en el desarrollo de una tecnología propia para el mejoramiento de crudos pesados: HDH®, y en el desarrollo y optimización de métodos para el transporte superficial de crudos pesados y extrapesados, actividades que situaron a la Industria en una posición de liderazgo en cuanto a este tipo de investigaciones en el ámbito mundial.
Durante el Período 1995-1999  se mantuvo estable en cuanto a la crearon nuevos proyectos de apoyo a la industria petroleras venezolana. Igualmente, Intevep afianzó sus relaciones con el sector de ciencia y tecnología, a través de convenios para el desarrollo de trabajos conjuntos con las universidades nacionales.
En junio de 2018 finalmente comienza la producción de Orimatita® por medio de PDVSA Industrial, lo cual es un ahorro para la nación de US$ 100 millones al año ya que utiliza materia prima nacional.</t>
  </si>
  <si>
    <t>Urb. Santa Rosa, sector el Tambor. Los Teques, estado Miranda.</t>
  </si>
  <si>
    <t>Presidente: Argenis Rodríguez</t>
  </si>
  <si>
    <t>Registro Mercantil Primero de la Circunscripción Judicial del Distrito Capital y Estado Miranda, el 31 de mayo de 1979, bajo el Nº 1, Tomo 65-A-Sgdo.-</t>
  </si>
  <si>
    <t xml:space="preserve">Misiones Barrio Adentro, Sucre, Robinson y Vuelvan Caras </t>
  </si>
  <si>
    <t>Comité de profesionales pide investigar casos de corrupción en Intevep (https://www.noticiascandela.informe25.com/2017/11/comite-de-profesionales-piden.html)
Pdvsa Intevep reduce 67% la producción de proyectos técnicos (https://www.americaeconomia.com/negocios-industrias/pdvsa-intevep-reduce-67-la-produccion-de-proyectos-tecnicos)
Sindicato de Intevep denuncia persecución laboral (https://diarioavance.com/sindicato-de-intevep-denuncia-persecucion-laboral/)</t>
  </si>
  <si>
    <t>https://transparencia.org.ve/project/epe-ii-estudio-sector-hidrocarburos/
https://es.wikipedia.org/wiki/Intevep</t>
  </si>
  <si>
    <t>Insumos Ferroviarios, C.A. (INFERCA)</t>
  </si>
  <si>
    <t>Fabricar durmientes de Concreto Postensados para el Plan Ferroviario Nacional.</t>
  </si>
  <si>
    <t>Durmientes de Concreto Postensados</t>
  </si>
  <si>
    <t>En el año 2013 se autoriza la creación de la empresa Insumos Ferroviarios (INFERCA), C.A.</t>
  </si>
  <si>
    <t>La información obtenida indica que la empresa Socialista de Insumos Ferroviarios, Inferca, reinició, sus operaciones de producción luego de cuatro años de inactividad, esta información es de enro de 2018. Se desconoce su capacidad actual de producción.</t>
  </si>
  <si>
    <t>Av. Autopista Vía Quíbor, Km 6, Edif. Inferca, piso PB, local s/n, Sector La California, Barquisimeto</t>
  </si>
  <si>
    <t xml:space="preserve"> Según Acta de Asamblea Extraordinaria de Accionista de la empresa Insumos Ferroviarios Inferca, C.A. realizada el 7 de marzo de 2024, publicada en la Gaceta Oficial No.  42.872 del lunes 6 de mayo de 2024, se designa al ciudadano Jesús Emilio Rojas Sánchez, como Presidente de esta empresa, en calidad de Encargado.</t>
  </si>
  <si>
    <t>Según Providenmcia Administrataiva No. 001/17 del 16 de  agosto de 2017 y publicada en la Gaceta Oficial No. 41.224 se dsignó a Jesús Emilio Rojas Sánchez como miembro principal de la Comisión de Contrataciones de Vialidad y Construcciones Sucre, S.A. del Ministerio del Poder Popular de Obras Públicas</t>
  </si>
  <si>
    <t>Ministerio del Poder Popular para el Transporte
Corporación de Transporte Socialista, S.A.
Instituto de Ferrocarriles del Estado (IFE)</t>
  </si>
  <si>
    <t>Venezuela: «Guiso» (Corrupción) en el Instituto de Ferrocarriles del Estado (https://www.periodistadigital.com/juicioalanoticia/20160424/venezuela-guiso-corrupcion-en-el-institu-689403970401/
Corrupción en el Plan Ferroviario Nacional del IFE (https://www.lapatilla.com/2016/05/09/corrupcion-en-el-plan-ferroviario-nacional-del-ife/)</t>
  </si>
  <si>
    <t>Microjuris
https://twitter.com/infercainsumos?lang=es
https://www.instagram.com/Inferca.ve/?hl=es
http://pymesvenezuela.com/ficha/insumos-ferroviarios-inferca-ca-112700
https://www.elimpulso.com/2018/01/26/inferca-reinicia-produccion-luego-cuatro-anos/
https://twitter.com/prensa_inferca/status/1273746872000303105
Gacetas N° 6.553, 6.580, 6.591 y 6.603</t>
  </si>
  <si>
    <t>Interbank Seguros, C.A.</t>
  </si>
  <si>
    <t>InterBank Seguros S.A. es fundada en Octubre de 1999 siendo sus principales accionistas Inversiones Chirgua, C.A., Cartera Central Corporation y BFC Banco Fondo Común C.A. 
InterBank Seguros S.A. fue una empresa aseguradora que fue intervenida por el Ministerio de Industrias y Producción Nacional en noviembre de 2019. El Ministerio de Industrias y Producción Nacional designó una Junta Interventora Especial para las empresas aseguradoras Multinacional de Seguros, Seguros Guayana, Interbank Seguros y Adriática de Seguros. Multinacional de Seguros, Seguros Guayana, Interbank Seguros y Adriática Seguros pasaron a formar parte del sector público, al menos de manera temporal, luego de que el Tribunal Supremo de Justicia (TSJ) decretara su intervención y ordenara al Gobierno que designara unos administradores ad hoc en la mismas, mientras se resuelve una demanda que la estatal Corporación Venezolana de Guayana (CVG) interpuso contra una de ellas por presuntamente no pagarle a la estatal Corporación Venezolana de Guayana por los daños que sufrió una celda en 2004, pese a tenerla asegurada a todo riesgo. Estas empresas eran propiedad del empresario Tobías Carrero. Tobías Carrero, gracias a sus vínculos con el fallecido Luis Miquilena llegó a hacerse con los contratos de seguros de varias dependencias gubernamentales al inicio del gobierno del también desaparecido Hugo Chávez. Sin embargo, una vez que se produjo la ruptura entre Miquilena y Chávez a finales de 2001 lo convirtieron en blanco de los ataques del oficialismo.</t>
  </si>
  <si>
    <t>Av. Guaicaipuro, entre Av. Pichincha y Av. Principal de Las Mercedes, Torre Alianza, P.B. Urb. El Rosal</t>
  </si>
  <si>
    <t>Inscrita originalmente en el Registro de Comercio que llevó el Juzgado Segundo de Primera Instancia en lo Civil y Mercantil de la Circunscripción Judicial del Estado Portuguesa el 2 de diciembre de 1.981, bajo el N° 839, folios 136 vto. al 148, modificado su domicilio por documento inscrito en el Registro Mercantil Segundo de la Circunscripción Judicial del Distrito Federal y Estado Miranda en fecha 10 de febrero de 1.993, bajo el N° 16, Tomo 52-A Sgdo., cuya última reforma consta en documento inscrito en el precitado Registro Mercantil el 19 de febrero de 2002, bajo el N° 66, Tomo 18-A Sgdo.</t>
  </si>
  <si>
    <t>INTERVEN Venezuela, S.A.</t>
  </si>
  <si>
    <t>Identificar proyectos de interés, en áreas como exploración, explotación, inversión y comercialización de hidrocarburos y productos derivados en Argentina; adquisición y comercialización de hidrocarburos naturales o de productos procesados en refinerías venezolanas; conformación de una red de mercadeo y distribución de productos en el mercado doméstico argentino y licencias o concesiones para la exploración de áreas prospectivas en búsqueda de yacimientos de hidrocarburos explotable</t>
  </si>
  <si>
    <t>Inversiones internacionales</t>
  </si>
  <si>
    <t>En 1983 cuando se comenzaban a cristalizar las expectativas de PDVSA en materia de intemacionalización, todavía existían las filiales (Corpoven, Maraven, Lagoven), por medio de las cuales funcionaba la IPN enVenezuela. Aun cuandola ideainicial fueque cadaunade esas filiales coordinaranlas operaciones delasempresas queseinstalaban en el exterior. finalmente se decidió crearuna nueva filial. cuya única función fuera exclusivamente manejarelasuntodela intemacionalización. Contal propósito, la empresa diseñada para talesactividades desde 1975 y denominada entonces AMOVEN. fuerebautizada en 1984 con el nombre de INTERVEN, Venezuela, S.A. En 1986. INTERVEN es reestructurada y su objetivo es definido en función de ejercer el control total. en términos administrativo-operativo, delasempresas establecidas. tanto en Venezuela como en el exterior propiedad de PDVSA, para el manejode los diversos convenios de internacionalización.
Documentos oficiales de PDVSA señalan que INTERVEN S.A. fue constituida como la filial a cargo de los Acuerdos de Cooperación firmados entre Venezuela y los países del Cono Sur.  Esta filial se encargaría de manejar todos los negocios derivados de los Acuerdos de Cooperación firmados entre los países de Suramérica y Venezuela. PDVSA comenzó a trabajar con la empresa de energía de Argentina, ENARSA, para evaluar oportunidades de negocios en los sectores aguas arriba y aguas abajo en Argentina; así como también con empresas en Uruguay, Bolivia y  China.
En febrero de 2005 se inauguraron en Buenos Aires las primeras gasolineras de ENARSA/PDV en el marco de la asociación energética entre Interven Venezuela S.A., filial de Petróleos de Venezuela S.A. (PDVSA) y la Empresa Nacional de Energía de Argentina (ENARSA), reforzando así la colaboración entre ambas empresas.
En el año 2005, el presidente de PDVSA, Alí Rodríguez Araque, inauguró las oficinas de INTERVEN Venezuela S.A. en Argentina, en un acto que contó con la presencia de autoridades e industriales de ese país.
En el sitio Web, en la actualidad, la referencia a INTERVEN la sindica como la filial de PDVSA en Argentina , dedicada a “la creación de una red de mercadeo y distribución de productos en el mercado doméstico argentino; y licencias o concesiones para la exploración de áreas prospectivas en búsqueda de yacimientos de hidrocarburos explotables, entre otros. 
El 19 de Noviembre de 2013 se resolvió por unanimidad aprobar el cierre de la sucursal de Interven Venezuela S.A. establecida en la República Argentina, su liquidación y la cancelación de la inscripción ante los organismos y autoridades competentes.</t>
  </si>
  <si>
    <t>Esta compañía en realidad nunca cumplió otra función que no fuera la de recopilar información y preparar estadísticas y reportes de desempeño financiero y operativo</t>
  </si>
  <si>
    <t xml:space="preserve"> PDVSA Información financiera y operacional 31 de diciembre de 2006, página 11. http://www.pdvsa.com/images/pdf/RELACION%20CON%20INVERSIONISTAS/Informes%20Anuales/informe%20de%20gestion/2006/Informacio%CC%81n%20financiera%20y%20operacional%20al%2031%20de%20diciembre%20de%202006.PDF) 
http://www.pdvsa.com/index.php?option=com_content&amp;view=article&amp;id=6516&amp;Itemid=579&amp;lang=es
http://ance.msinfo.info/bases/biblo/texto/libros/ZR.2009.a.6.pdf
https://www.researchgate.net/publication/332709683_La_internacionalizacion_de_PDVSA_una_costosa_ilusion</t>
  </si>
  <si>
    <t>Inversiones Milazzo C.A.</t>
  </si>
  <si>
    <t>Distribuir y comercializar productos lácteos</t>
  </si>
  <si>
    <t>Distribución y comercialización de productos lácteos</t>
  </si>
  <si>
    <t>En los años siguientes, al grupo Lácteos Los Andes se le adscriben varias empresas vinculadas antes de la estatización y otras que fueron adquiridas forzosamente, entre ellas: Leche Los Andes; Compañía de Servicios Horizonte, C.A. más cinco filiales; Distribución Larense C.A., integrada por 31 compañías anónimas de distribución de productos; Andioriente C.A.; Méndez y González C.A. (MENGOCA); Depósitos La Ideal C.A.; Comercializadora Piedras Blancas; Aserca; Mg Transporte; Abastos Venezuela; Heladerías Coppelia; Heladerías Los Andes; Inversiones Milazzo C.A. más tres filiales; 32 Unidades de Propiedad Social Agroindustrial (UPSA), transferidas desde CVAL y Agrotiendas. prestar servicios de transporte a los productos lácteos de esta empresa.
El 24 de agosto de 2010, mediante el  Decreto Nº 7.641  Inversiones Milazzo C.A se adscribe a la Corporación Venezolana de Alimentos, S.A., (CVAL, S.A.) 
Finalmente, el 19 de mayo de 2016 se decreta la adscripción junto con otras empresas del sector agroindustrial, a la Corporación Única de Servicios Productivos y Alimentarios C.A. creada en la misma fecha, mediante decreto 2.325 publicado en G.O. 40.907.</t>
  </si>
  <si>
    <t>Intercomunal Vía Acarigua, Sector la Morenita, Planta Milazzo, Cabudare, estado Lara</t>
  </si>
  <si>
    <t>30/05/1991 </t>
  </si>
  <si>
    <r>
      <rPr>
        <b/>
        <sz val="12"/>
        <color theme="1"/>
        <rFont val="Calibri"/>
      </rPr>
      <t>Presidente</t>
    </r>
    <r>
      <rPr>
        <sz val="12"/>
        <color theme="1"/>
        <rFont val="Calibri"/>
      </rPr>
      <t xml:space="preserve"> según Resolución Nº 002/2013 de fecha 23/4/2013 en Gaceta Oficial Nº 40.152 de la misma fecha: Hairo Alí Arellano Araujo</t>
    </r>
  </si>
  <si>
    <t>Registro Mercantil Segundo de la Circunscripción Judicial del Estado Carabobo, en fecha 30 de mayo de 1991, bajo el N° 43, Tomo 17-A, cambiado su domicilio mediante documento inscrito en el Registro Mercantil Primero de la Circunscripción Judicial del Estado Lara, en fecha 01 de junio de 2004, bajo el N° 20, Tomo 23-A, y la última reforma estatutaria inscrita por la misma oficina del Registro, en fecha 16 de marzo de 2006, bajo el N° 06, Tomo 10-A</t>
  </si>
  <si>
    <t>Ministerio del Poder Popular para la Alimentación
CUSPALCA</t>
  </si>
  <si>
    <r>
      <rPr>
        <sz val="12"/>
        <color theme="1"/>
        <rFont val="Calibri"/>
      </rPr>
      <t xml:space="preserve">Microjuris
https://transparencia.org.ve/wp-content/uploads/2017/08/INFORME-LOS-ANDES-14Agosto2017.pdf
</t>
    </r>
    <r>
      <rPr>
        <sz val="12"/>
        <color rgb="FF000000"/>
        <rFont val="Calibri"/>
      </rPr>
      <t>https://transparencia.org.ve/project/epe-ii-estudio-sector-agroalimentario/</t>
    </r>
  </si>
  <si>
    <t>Inversiones para el Desarrollo Internacional, S.A.</t>
  </si>
  <si>
    <t>Inversiones</t>
  </si>
  <si>
    <t>Invertir en bancos o en otras actividades financieras, así como en “establecer, operar y explotar” cualquier establecimiento comercial, industrial o agrícola.
Recibir dinero de Alba Petróleo y reinvertirlo en un proyecto de generación de energía eléctrica en Acajutla, Sonsonate.</t>
  </si>
  <si>
    <t>El 26 de julio de 2012, la panameña Inversiones para el Desarrollo Internacional montó una empresa con el mismo nombre en El Salvador. Las compañías crearon un fideicomiso para administrar el proyecto energético de Termopuerto. Según el Consejo Nacional de Energía (CNE), la planta eléctrica, con capacidad para generar 70 megavatios (MW) a base de hidrocarburos, comenzó a operar en junio de 2013. En su último balance ante el Registro de Comercio, en 2018, Termopuerto reportó activos por 18.7 millones de dólares.
En enero de 2014, el medio de comunicación El Faro  publicó que una buena parte de las ganancias de Alba Petróleos se había destinado a financiar el nacimiento de una veintena de empresas manejadas por familiares, socios y abogados relacionados con José Luis Merino, asesor de Alba Petróleos y uno de los principales dirigentes del Frente Farabundo Martí para la Liberación Nacional (FMLN). Pero además de en sus inversiones en El Salvador, Alba Petróleos ha utilizado su dinero para montar ocho empresas en Panamá: Atlantic Pacific Logistic, Inversiones para el Desarrollo Internacional, Conemite Internacional, Guazapa, Subes Panamá, Alba Refining Company Latin América, Apalsa Marítima y Apes In 
7 de febrero de 2018, renunció quien durante los últimos siete años se desempeñó como su presidente: el abogado salvadoreño José Mauricio Cortez Avelar.
Hasta febrero de 2018, Termopuerto fue propiedad de la panameña Inversiones para el Desarrollo Internacional (IDI), fundada en 2011 con Cortez Avelar como tesorero y apoderado. La compañía domiciliada en Panamá vendió 99% de sus acciones a un ex director de la empresa eléctrica quien también había sido accionista de Renova Energy.</t>
  </si>
  <si>
    <t>La representación legal de la sociedad la tendrá el presidente, en sus faltas accidentales o temporales el tesorero, en su defecto el secretario y en defecto de este último cualquier otra persona que designe la junta directiva</t>
  </si>
  <si>
    <r>
      <rPr>
        <b/>
        <sz val="12"/>
        <color theme="1"/>
        <rFont val="Calibri"/>
      </rPr>
      <t>Presidente:</t>
    </r>
    <r>
      <rPr>
        <sz val="12"/>
        <color theme="1"/>
        <rFont val="Calibri"/>
      </rPr>
      <t xml:space="preserve"> José Mauricio Cortez Avelar
</t>
    </r>
    <r>
      <rPr>
        <b/>
        <sz val="12"/>
        <color theme="1"/>
        <rFont val="Calibri"/>
      </rPr>
      <t>Secretario</t>
    </r>
    <r>
      <rPr>
        <sz val="12"/>
        <color theme="1"/>
        <rFont val="Calibri"/>
      </rPr>
      <t xml:space="preserve">: Edwin Oswaldo García Morales
</t>
    </r>
    <r>
      <rPr>
        <b/>
        <sz val="12"/>
        <color theme="1"/>
        <rFont val="Calibri"/>
      </rPr>
      <t>Tesorero</t>
    </r>
    <r>
      <rPr>
        <sz val="12"/>
        <color theme="1"/>
        <rFont val="Calibri"/>
      </rPr>
      <t xml:space="preserve">: Carlos Alberto Ulloa Castro
</t>
    </r>
    <r>
      <rPr>
        <b/>
        <sz val="12"/>
        <color theme="1"/>
        <rFont val="Calibri"/>
      </rPr>
      <t>Junta Directiva</t>
    </r>
    <r>
      <rPr>
        <sz val="12"/>
        <color theme="1"/>
        <rFont val="Calibri"/>
      </rPr>
      <t xml:space="preserve">: 
Apoderado: Miguel Angel Hernandez Ventura
Agent: Sucre &amp; Asociados
Suscriptor: Verhuska Contreras
</t>
    </r>
  </si>
  <si>
    <t>Seccion Mercantil del Registro Público, ficha 743261,  Documento 2020326</t>
  </si>
  <si>
    <t>Alba tiene ocho offshore en Panamá y así reduce impuestos en El Salvador (https://www.elfaro.net/es/201604/el_salvador/18388/Alba-tiene-ocho-offshore-en-Panam%C3%A1-y-as%C3%AD-reduce-impuestos-en-El-Salvador.htm)
Merino, con vínculos ‘oscuros' en Panamá (https://www.laestrella.com.pa/nacional/politica/170628/merino-panama-oscuros-vinculos)
Gobierno salvadoreño desestima acusaciones de EEUU contra José Luis Merino (https://www.maibortpetit.info/2017/09/gobierno-salvadoreno-desestima.html)
Panamá investiga empresas offshore de Alba Petróleos por lavado de dinero (https://elfaro.net/es/201912/el_salvador/23849/Panamá-investiga-empresas-offshore-de-Alba-Petróleos-por-lavado-de-dinero.htm?st-full_text=all&amp;tpl=11)
El desvío de los petrodólares (https://www.connectas.org/especiales/petrofraude/el-desvio-de-los-petrodolares.html)</t>
  </si>
  <si>
    <t>https://opencorporates.com/companies/pa/743261
https://www.elfaro.net/es/201604/el_salvador/18388/Alba-tiene-ocho-offshore-en-Panam%C3%A1-y-as%C3%AD-reduce-impuestos-en-El-Salvador.htm
https://www.panadata.net/organizaciones/809028</t>
  </si>
  <si>
    <t>Inversiones y Suministros Vargas, C.A. (INSUVARGAS)</t>
  </si>
  <si>
    <t xml:space="preserve"> Venta de insumos y suministros</t>
  </si>
  <si>
    <t>Maiquetía 1162, Vargas</t>
  </si>
  <si>
    <t>https://twitter.com/insuvargasca?lang=es</t>
  </si>
  <si>
    <t>Invertir y tomar participación directa o indirecta en empresas industriales, comerciales o de servicios; construir toda clase de obras; adquirir, otorgar, ceder y negociar créditos, celebrar toda clase de operaciones de préstamos y créditos ya sean activos o pasivos, con o sin garantías específicas; comprar, arrendar, vender y administrar toda clase de bienes muebles e inmuebles, acciones, bonos, obligaciones y títulos de toda especie públicos o privados, dar o tomar dinero en préstamo. Asimismo, celebra contratos de consignación, corretaje, comisión, construcción por venta propia o de terceros, promover, construir y administrar todo tipo de sociedades, importar, exportar y distribuir toda clase de bienes; representar firmas comerciales y empresas de cualquier índole o naturaleza, y en general realizar cualquier actividad de lícito comercio.</t>
  </si>
  <si>
    <t>Nació el 23 de julio de 1937 por una ley aprobada por el extinto Congreso Nacional (hoy Asamblea Nacional), inicia operaciones comerciales formalmente el 4 de febrero de 1938 con el fin de promover el desarrollo del aparato industrial del país, que para entonces era muy bajo. En la década de los setenta participa activamente en el financiamiento para el programa de sustitución de importaciones, reformando la ley de creación en 1975.1​ En 1999 sufre otro cambio en su ley que permite mayor alcance en el área de negocios incluso para financiar proyectos del sector agrícola.1​Llegó a poseer cuatro agencias internacionales: en Curazao, La Habana, Miami y Nueva York. 
El Ministerio del Poder Popular para Economía, Finanzas y Banca Pública, a través de la SUDEBAN, emitió una resolución en la Gaceta Oficial N° 40.521 de este viernes 17 de octubre de 2014 mediante la cual ordena levantar la intervención impuesta el 16 de diciembre de 2009 a la sociedad mercantil Inversora Banco Industrial de Venezuela, C.A., (INBIVEN).
La Resolución N° 125.14 de la SUDEBAN indica que se levanta la medida de intervención impuesta en la Gaceta Oficial 39.372 de fecha 23 de febrero de 2010 y  otorga un plazo de días hábiles bancarios contados a partir de la publicación de la presente Resolución, a los fines de que sea designada la Junta Directiva de la sociedad mercantil.
Por otra parte, a través de la Providencia N° 467, publicada en la misma Gaceta Oficial N° 40.521,  el Fondo de Protección Social de los Depósitos Bancarios revoca la designación de Edgardo Rodrigo Parra Pérez, como coordinador del proceso de liquidación de BANCORO, C.A., Banco Universal Regional, y a su vez, designan María Cleofe Urimar Escobar Yáñez y Edgardo Rodrigo Parra Pérez, respectivamente, como integrantes de la Junta Coordinadora del Proceso de Liquidación de la referida entidad bancaria.
El 11 de febrero de 2016 la Superintendencia de las Instituciones del Sector Bancario (Sudeban) dio a conocer la disolución del Banco Industrial de Venezuela (BIV), decisión que fue tomada por parte de la junta directiva de la entidad bancaria que desde 2015 había acordado su liquidación</t>
  </si>
  <si>
    <t>Av Las Delicias, entre Av. Francisco Solano y Boulevar de Sabana Grande,Torre Financiera Principal, Caracas.</t>
  </si>
  <si>
    <t xml:space="preserve">Inscrita ante el Registro Mercantil Primero de la Circunscripción Judicial del Distrito Federal y Estado Miranda, el 18 de marzo de 1982,  bajo el Nº 39, Tomo 30-A. </t>
  </si>
  <si>
    <t>Microjuris
https://vlexvenezuela.com/vid/vincenzo-cordone-illo-vs-inversora-c-283491939
https://www.finanzasdigital.com/2014/10/gaceta-n-40-521-levantan-intervencion-impuesta-inversora-banco-industrial-de-venezuela-c/
https://es.wikipedia.org/wiki/Banco_Industrial_de_Venezuela</t>
  </si>
  <si>
    <t>Inversora IPSFA, C.A.</t>
  </si>
  <si>
    <t>Administración de estaciones de servicio a nivel nacional; administración de espacios o locales destinados a estacionamientos; administración de inmuebles, compra venta de vehículos y automotores; servicios generales de limpieza y mantenimiento de bienes muebles, pintura, electricidad, reparación y mantenimiento de aire acondicionados; refrigeración, herrería jardinería, limpieza de alfombras, remodelación y decoración de ambientes, obras civiles menores en cuanto a impermeabilización, pintura en general, reparación y mantenimiento, servicio de plomería, venta y suministro de materiales en general, al mayor y detal; emisión, comercialización, distribución, procesamiento y reembolso en la República Bolivariana de Venezuela de tarjetas tickects de alimentos, vales o cupones de pagos emitidos por ella, o a través de entidades bancarias, para la compra de alimentos y demás beneficios sociales que deban cancelar los patronos a sus trabajadores, con diferentes valores nominales y con eminente vocación social y/o administrativa; destinados a ser distribuidos por empresas comerciales, industriales o de servicio, entidades administrativas y organismos públicos y privados, a su personal, compra-venta al mayor y detal de bebidas alcohólicas y no alcohólicas; víveres.</t>
  </si>
  <si>
    <t>Administración de inmuebles</t>
  </si>
  <si>
    <t>Constituida originalmente con el nombre Compañía de Limpieza IPSFA C.A.
Empresa creada para la administración de estaciones de servicio a nivel nacional; administración de espacios o locales destinados a estacionamientos; administración de inmuebles, compra venta de vehículos y automotores; servicios generales de limpieza y mantenimiento de bienes muebles, pintura, electricidad, reparación y mantenimiento de aire acondicionados; refrigeración, herrería jardinería, limpieza de alfombras, remodelación y decoración de ambientes, obras civiles menores en cuanto a impermeabilización, pintura en general, reparación y mantenimiento, servicio de plomería, venta y suministro de materiales en general, al mayor y detal; emisión, comercialización, distribución, procesamiento y reembolso en la República Bolivariana de Venezuela de tarjetas tickects de alimentos, vales o cupones de pagos emitidos por ella, o a través de entidades bancarias, para la compra de alimentos y demás beneficios sociales que deban cancelar los patronos a sus trabajadores, con diferentes valores nominales y con eminente vocación social y/o administrativa; destinados a ser distribuidos por empresas comerciales, industriales o de servicio, entidades administrativas y organismos públicos y privados, a su personal, compra-venta al mayor y detal de bebidas alcohólicas y no alcohólicas; víveres.
El 8 de merzo de 2018, el Ministerio del Poder Popular para la Defensa dictó la Resolución N° 023184, mediante la cual se Encomienda a la Empresa del Estado «Inversora IPSFA, C.A.», ente adscrito a este Ministerio y en función del objeto para el cual fue constituida, la «Adquisición de Productos de Uso Personal para la Universidad Militar de la Fuerza Armada Nacional Bolivariana», los cuales serán recibidos por el Viceministerio de los Servicios, Personal y Logística para la Defensa, y la Resolución N° 023331, mediante la cual se Encomienda a la Empresa del Estado «Inversora IPSFA, C.A.», ente adscrito a este Ministerio y en función del objeto para la cual fue constituida, la «Adquisición de Literas, Colchones Semiortopédicos y Equipos Electrodomésticos», los cuales serán recibidos por el Viceministerio de los Servicios, Personal y Logística para la Defensa.</t>
  </si>
  <si>
    <t>Av. Los Próceres, Edif. Sede del IPSFA, Nivel Sótano, El Valle, Caracas, Venezuela</t>
  </si>
  <si>
    <r>
      <rPr>
        <b/>
        <sz val="12"/>
        <color theme="1"/>
        <rFont val="Calibri"/>
      </rPr>
      <t xml:space="preserve">Presidente </t>
    </r>
    <r>
      <rPr>
        <sz val="12"/>
        <color theme="1"/>
        <rFont val="Calibri"/>
      </rPr>
      <t>según Decreto Nº 24.669 en la Gaceta Oficial Nº 41.433 de fecha 4/7/2018: Coronel Frenlix Andres Corrales Sequera</t>
    </r>
  </si>
  <si>
    <t>El teniente-coronel Frenlix Andres Corrales Sequera, Comandante del Agrupamiento de Milicia Guarenas-Guatire en el año 2014</t>
  </si>
  <si>
    <t>Registro Mercantil Primero de la Circunscripción Judicial del Distrito Federal (hoy capital) y Estado Miranda, bajo N° 22, Tomo 77-APRO, de fecha 28/03/ 1996</t>
  </si>
  <si>
    <r>
      <rPr>
        <sz val="12"/>
        <color theme="1"/>
        <rFont val="Calibri"/>
      </rPr>
      <t xml:space="preserve">Microjuris
https://www.venezuelayello.com/company/49545/INVERSORA_IPSFA_CA
</t>
    </r>
    <r>
      <rPr>
        <sz val="12"/>
        <color rgb="FF000000"/>
        <rFont val="Calibri"/>
      </rPr>
      <t xml:space="preserve">http://www.controlciudadano.org/web/wp-content/uploads/Red-de-Empresas-Militares-en-Venezuela.pdf
</t>
    </r>
    <r>
      <rPr>
        <sz val="12"/>
        <color theme="1"/>
        <rFont val="Calibri"/>
      </rPr>
      <t xml:space="preserve">La Fuerza Armada venezolana tiene luz propia en la corrupción (https://transparencia.org.ve/wp-content/uploads/2018/06/La-Fuerza-Armada-Venezolana-tiene-luz-propia-en-la-corrupci%C3%B3n.pdf)
https://transparencia.org.ve/wp-content/uploads/2020/10/Los-militares-y-su-rol-en-las-Empresas-Propiedad-del-Estado.pdf
</t>
    </r>
    <r>
      <rPr>
        <sz val="12"/>
        <color rgb="FF000000"/>
        <rFont val="Calibri"/>
      </rPr>
      <t>https://transparencia.org.ve/wp-content/uploads/2020/07/III-PODER-MILITAR-CRIMEN-Y-CORRUPCIOON.pdf</t>
    </r>
  </si>
  <si>
    <t>Investigación y Desarrollo, C.A. (INDESCA)</t>
  </si>
  <si>
    <t xml:space="preserve">  Contribuir con el crecimiento de la industria nacional del plástico, a través del desarrollo tecnológico de las empresas productoras y transformadoras de resinas. Brindar apoyo tecnológico e investigación aplicada a las empresas petroquímicas.
</t>
  </si>
  <si>
    <t>Consultoría y Asistencia Técnica, investigación y desarrollo,  asesorías en Inyección de Plásticos y diseño de moldes, Mantenimiento de equipos, capacitación, información e inteligencia tecnológica </t>
  </si>
  <si>
    <t>En 1983, las empresas mixtas,  POLILAGO, ESTIZULIA y PETROPLAS, entre Pequiven e inversionistas privados, nacionales y extranjeros, productoras de termoplásticos,  decidieron crear una empresa mixta que permita unir sus recursos para la evaluación, análisis, transformación e investigación y desarrollo en el área de resinas termoplásticas. Posteriormente, en 2007, Pequiven estableció a INDESCA como la empresa de investigacion y desarrollo para todo el sector petroquimico nacional. Las tres empresas POLILAGO, ESTIZULIA y PETROPLAS se fusionaron y constituyeron POLINTER,  que sigue siendo socio de INDESCA. 
En entre 1989 y 1990, Indesca construyó su actual sede dentro del complejo Petroquímico Ana María Campos (antes El Tablazo). Esta sede fue ocupada a partir de agosto de 1990 y se han realizado varias ampliaciones a sus instalaciones, a la par del crecimiento de los servicios de Indesca.
En enero de 2005 se oficializa la creación de la Corporación Petroquímica de Venezuela: PDVSA y PEQUIVEN dejan de ser una empresa matriz y su filial, para convertirse en empresas hermanas en su misión de desarrollar económica y socialmente al país.
Entre los años 2006 y 2009 realizó una actualización mayor de sus instalaciones y de su equipamiento, en el marco de la Ley Orgánica de Ciencia, Tecnología e Innovación (LOCTI).
A partir de noviembre de 2007, PEQUIVEN decide que INDESCA se convierta en su Centro Corporativo de Investigación y Desarrollo para todos sus procesos y productos petroquímicos, sea directamente o a través de sus empresas filiales y empresas mixtas.</t>
  </si>
  <si>
    <t>INDESCA opera en el Complejo petroquimico El Tablazo, Costa oriental del Lago, Cuenta para ello con laboratorios e instalaciones para la prestación de los distintos servicios, que incluyen: Servicios de Desarrollo Tecnológico y Asistencia Técnica dirigidos a los sectores productores de resinas termoplásticas y transformadores de plásticos: Consultoría y Asistencia Técnica, Asesorías en Inyección de Plásticos y diseño de moldes, Mantenimiento de equipos.  Estas instalaciones y laboratorios han sido ampliados en varias oportunidades, de acuerdo con las exigencias de los nuevos proyectos y actividades  </t>
  </si>
  <si>
    <t xml:space="preserve">
INDESCA esta ubicada en el Complejo Petroquímico Ana María Campos, antes “El Tablazo”, los Puertos de Altagracia, Edo. Zulia – Venezuela
Teléfono: +58 266 4000600 Fax: +58 266 4000700</t>
  </si>
  <si>
    <t>Pequiven
Polinter
Grupo Phoenix</t>
  </si>
  <si>
    <t>Registro Mercantil de la Circunscripción Judicial del Estado Zulia, el 28 de enero de 1983, bajo el Nº 7, Tomo 8-A</t>
  </si>
  <si>
    <r>
      <rPr>
        <sz val="12"/>
        <color theme="1"/>
        <rFont val="Calibri"/>
      </rPr>
      <t xml:space="preserve">https://transparencia.org.ve/project/epe-ii-estudio-sector-hidrocarburos/
</t>
    </r>
    <r>
      <rPr>
        <sz val="12"/>
        <color rgb="FF000000"/>
        <rFont val="Calibri"/>
      </rPr>
      <t>https://indesca.com</t>
    </r>
    <r>
      <rPr>
        <sz val="12"/>
        <color theme="1"/>
        <rFont val="Calibri"/>
      </rPr>
      <t xml:space="preserve">
https://indesca.com/resena-historica/</t>
    </r>
  </si>
  <si>
    <t>Tubos para la extracción de petróleo en la faja del Orinoco.</t>
  </si>
  <si>
    <t>Antigua Invetubo de Carabobo</t>
  </si>
  <si>
    <t>Zona industrial La Isabelica</t>
  </si>
  <si>
    <t>Comienza expropiaciòn de la capitalista INVETUBOS C.A. en Carabobo (http://miparroquia.fullblog.com.ar/comienza-expropiacin-de-la-capitalista-invetubos-ca-en-carabobo.html)
Trabajadores de la planta Simón Bolívar de Carabobo exigen reactivación de planta (https://noticias24carabobo.com/trabajadores-planta-bolivar-carabobo/)
Trabajadores de antigua Invetubo de Carabobo protestan por precaria situación laboral (https://www.noticiasdiarias.informe25.com/2018/07/trabajadores-de-antigua-invetubo-de.html)
Planta de Pdvsa Industrial trabaja al cinco por ciento de su capacidad (https://www.el-carabobeno.com/planta-pdvsa-industrial-trabaja-al-cinco-ciento-capacidad/)
Paralizada planta de tuberías de Pdvsa en Valencia por falta de materia prima (https://elestimulo.com/elinteres/paralizada-planta-de-tuberias-de-pdvsa-en-valencia-por-falta-de-materia-prima/)
Trabajadores de INVETUBOS C.A. - PDVSA Industrial amenazados con despidos masivos por parte de directiva de la institución (https://www.aporrea.org/trabajadores/n261712.html)
Conflictos laborales en INVETUBOS (https://www.noticiascandela.informe25.com/2011/08/conflictos-laborales-en-invetubos.html)
Documental Invetubos 2011 (https://www.youtube.com/watch?v=A6vLB0qmytc)</t>
  </si>
  <si>
    <t>https://transparencia.org.ve/wp-content/uploads/2018/11/EPE-II-Sector-Hidrocarburos.pdf</t>
  </si>
  <si>
    <t>Kariña, S.A.</t>
  </si>
  <si>
    <t>Recuperación de tuberías petroleras</t>
  </si>
  <si>
    <t>Recuperación, aprovechamiento y comercialización de tuberías desincorporadas en la industria petrolera para transformarlas en tubos cuadrados que posteriormente serán utilizados para la fabricación de cerchas o estructuras metálicas para edificaciones</t>
  </si>
  <si>
    <t>Recuperadora de tuberías petroleras para uso estructural.</t>
  </si>
  <si>
    <t>En Gaceta Oficial Nº 39.436  del  1de junio de 2010, median Decreto Nº 7.458,  se autoriza a la Corporación de Industrias Intermedias de Venezuela, S.A. (CORPIVENSA), para que proceda a la constitución de una empresa filial estadal, bajo la forma de Sociedad Anónima, denominada Kariña S.A., la cual estará bajo su control accionario, y adscrita al Ministerio del Poder Popular para Ciencia, Tecnología e Industrias Intermedias.
Estuvo adscrita al Ministerio del Poder Popular para Industrias Básicas, Estratégicas y Socialista.
En el Decreto extraordinario N° 6.382 del 15 de junio de 2018 se modifica la denominación del Ministerio del Poder Popular para Industrias Básicas, Estratégicas y Socialistas, por la de Ministerio del Poder Popular de Industrias y Producción Nacional, esta empresa aparece adscrita al Ministerio del Poder Popular de Industrias y Producción Nacional .</t>
  </si>
  <si>
    <t xml:space="preserve">Carretera Nacional San José de Guanipa-Maturin, sector Guaraguara local s/n municipio Freites . Edo. Anzoategui </t>
  </si>
  <si>
    <t>Freites</t>
  </si>
  <si>
    <t>Junta Directiva integrada por el Presidente o Presidenta de la Sociedad, el Vicepresidente o Vicepresidenta y tres (3) Directores</t>
  </si>
  <si>
    <r>
      <rPr>
        <b/>
        <sz val="12"/>
        <color theme="1"/>
        <rFont val="Calibri"/>
      </rPr>
      <t>Presidente</t>
    </r>
    <r>
      <rPr>
        <sz val="12"/>
        <color theme="1"/>
        <rFont val="Calibri"/>
      </rPr>
      <t xml:space="preserve"> según Gaceta Oficial Nº 39.978 de fecha 3/8/2012: Lino Eduardo Márquez González</t>
    </r>
  </si>
  <si>
    <t>Reactivada fábrica recuperadora de tubería petrolera Kariña S.A. (http://www.correodelorinoco.gob.ve/reactivada-fabrica-recuperadora-tuberia-petrolera-karina-sa/)
Trabajadores de la Fábrica Kariña exigen a Pdvsa Bielovenezolana insumos para activar producción (http://www.noticiascandela.informe25.com/2016/10/anzoategui-trabajadores-de-la-fabrica.html)
Fábrica Kariña dejó de producir por falta de tubos (https://elpitazo.net/investigacion/fabrica-karina-dejo-de-producir-por-falta-de-tubos/)</t>
  </si>
  <si>
    <t>164 empleados en 2019</t>
  </si>
  <si>
    <r>
      <rPr>
        <sz val="12"/>
        <color theme="1"/>
        <rFont val="Calibri"/>
      </rPr>
      <t xml:space="preserve">Microjuris
http://www.corpivensa.gob.ve
http://www.pdvsa.com/index.php?option=com_content&amp;view=article&amp;id=7494:pdvsa-industrial-y-empresa-karina-promoveran-construccion-de-hogares-de-la-gran-mision-vivienda-venezuela&amp;catid=10:noticias&amp;Itemid=5&amp;lang=es
</t>
    </r>
    <r>
      <rPr>
        <sz val="12"/>
        <color rgb="FF000000"/>
        <rFont val="Calibri"/>
      </rPr>
      <t>http://www.correodelorinoco.gob.ve/fabrica-karina-utiliza-tubos-residuales-industria-petrolera-para-fabricar-viviendas/</t>
    </r>
  </si>
  <si>
    <t>KMV Kawasaki C.A.</t>
  </si>
  <si>
    <t>Motocicletas y autopartes</t>
  </si>
  <si>
    <t>El Presidente de la República, Hugo Chávez, inauguró el 24 de marzo de 2012 la empresa mixta de KMV-Kawasaki.
Estuvo adscrita al Ministerio del Poder Popular para Industrias Básicas, Estratégicas y Socialista. 
Por el Decreto extraordinario N° 6.382 del 15 de junio de 2018 se  modifica la denominación del Ministerio del Poder Popular para Industrias Básicas, Estratégicas y Socialistas, por la de Ministerio del Poder Popular de Industrias y Producción Nacional que dirige Tareck El Aissami, se presume que esta empresa debería estar adscrita a dicho Ministerio.</t>
  </si>
  <si>
    <t>Calle Las Margaritas, Local Galpón No. 5,7 y 8
Sector Complejo Industrial Planta Miranda, Edo. Carabobo</t>
  </si>
  <si>
    <r>
      <rPr>
        <b/>
        <sz val="12"/>
        <color theme="1"/>
        <rFont val="Calibri"/>
      </rPr>
      <t>Presidente</t>
    </r>
    <r>
      <rPr>
        <sz val="12"/>
        <color theme="1"/>
        <rFont val="Calibri"/>
      </rPr>
      <t>: Luis Amantini</t>
    </r>
  </si>
  <si>
    <t>51% Corporación de Industrias Intermedias de Venezuela (Corpivensa) 
49% KMV C. A.</t>
  </si>
  <si>
    <t>Revendedores venden motos Kawasaki solo por Internet (http://www.reporteconfidencial.info/noticia/3227695/revendedores-venden-motos-kawasaki-solo-por-internet-/)
KMV C.A. KAWASAKI, hermanos de la represión (https://www.venezuelaredinformativa.com/kmv-c-a-kawasaki-hermanos-de-la-represion/opinion/venezuelari/)
Kawasaki de Venezuela, un nido de corrupción del más alto calibre (https://www.noticiascandela.informe25.com/2020/07/kawasaki-de-venezuela-un-nido-de.html)
Corte de Nueva York contra KMV C.A. Kawasaki de Venezuela: Caso Amantini (https://www.venezuelaredinformativa.com/corte-de-nueva-york-contra-kmv-c-a-kawasaki-de-venezuela-caso-amantini/usa/venezuelari/)</t>
  </si>
  <si>
    <t>https://www.mundochery.com/index.php?topic=27.0</t>
  </si>
  <si>
    <t xml:space="preserve">KSB Venezolana C.A. </t>
  </si>
  <si>
    <t>Fabricar bombas de agua</t>
  </si>
  <si>
    <t>Bombas de agua</t>
  </si>
  <si>
    <t>El 20 de septiembre de 2011 mediante Decreto N° 8.482, se afectaron los bienes muebles, inmuebles y bienhechurías presuntamente propiedad o en posesión de la sociedad mercantil «KSB Venezolana C.A.», indispensables para la ejecución de la obra «Consolidación de la Capacidad Industrial del Sector Público en las Actividades del Sector Automotriz para el Pueblo Venezolano», y en consecuencia, se ordenó la adquisición forzosa de los mismos, los cuales serían destinados al desarrollo, promoción, producción, expansión, transferencia tecnológica, procesamiento, almacenaje y comercialización de todo tipo de vehículo automotor que contribuya al mercado interno del sector automotriz. Este Decreto fue publicado en la Gaceta Oficial Nº 39.761.
Estuvo adscrita al Ministerio del Poder Popular para Industrias Básicas, Estratégicas y Socialista. 
Por el Decreto extraordinario N° 6.382 del 15 de junio de 2018 se  modifica la denominación del Ministerio del Poder Popular para Industrias Básicas, Estratégicas y Socialistas, por la de Ministerio del Poder Popular de Industrias y Producción Nacional que dirige Tareck El Aissami, se presume que esta empresa debería estar adscrita a dicho Ministerio.</t>
  </si>
  <si>
    <t>Avenida Bragner, en la Zona Industrial Municipal Sur, en Jurisdicción del municipio San Blas, Distrito Valencia del Estado Carabobo</t>
  </si>
  <si>
    <t>San Blas</t>
  </si>
  <si>
    <t>Registro Segundo de la Circunscripción Judicial del Distrito Federal y Estado Miranda el 29 de Diciembre de 1.970, bajo el N° 80, Tomo 107-A Segundo, reformado su documento constitutivo estatutario por Asamblea Extraordinaria de Accionistas el 27 de Febrero de 2003, inscrita en el referido registro el 21 de Marzo de 2003, bajo el N° 70, Tomo 27-A Sgdo</t>
  </si>
  <si>
    <t>http://www.corpivensa.gob.ve</t>
  </si>
  <si>
    <t>La Empresa Socialista de Alimentos Mérida, S.A. (ESASA)</t>
  </si>
  <si>
    <t>Ofrecer y proporcionar a la colectividad general, bienes y servicios, comprendidos por alimentos y productos de calidad a precios justos, sin intermediarios, atendiendo toda la cadena de comercialización, que incluye producción, transporte, almacenamiento, distribución y venta final, para garantizar la soberanía alimentaria y dar cumplimiento a lo establecido en la Constitución de la República Bolivariana de Venezuela en materia de Soberanía y Seguridad Alimentaria.</t>
  </si>
  <si>
    <t xml:space="preserve">Se encarga de adquirir los rubros alimenticios para luego acopiarlos y distribuirlos </t>
  </si>
  <si>
    <t>La Empresa Socialista de Alimentos, S.A. (ESASA), nace en el año 2014, mediante su constitución en el Registro de comercio de la Empresa Socialista de Alimentos, S.A., adscrita al despacho del Gobernadordel estado Mérida. 
En el año 2017, al ser electo el opositor Ramón Enrique Guevara Jaimes​, la gobernación saliente transfirió a ESASA al gobierno central, al Ministerio del Poder Popular de Planificación</t>
  </si>
  <si>
    <t>Mérida 5101, Mérida</t>
  </si>
  <si>
    <t>Inscrita en el Registro Mercantil Primero, bajo el N° 4 del año 2014, Tomo 101-A
RM1MÉRIDA en fecha 26-05-2014</t>
  </si>
  <si>
    <t>Ministerio del Poder Popular de Planificación
CORPOANDES
Corporación para la protección del pueblo del estado Mérida S.A. (CORPOMÉRIDA, S.A</t>
  </si>
  <si>
    <t>https://pandectasdigital.blogspot.com/2018/04/gaceta-oficial-de-la-republica_49.html
https://contraloriaestadomerida.gob.ve/contraloria_merida/Informes_Gestion/Resumenesejecutivos/2017/04-17-02.pdf</t>
  </si>
  <si>
    <t>La Nueva Televisión del Sur Venezuela, C.A. (Telesur Venezuela)</t>
  </si>
  <si>
    <t>La construcción de un medio de comunicación audiovisual en Venezuela que, a través de la utilización del espectro radioeléctrico bajo la modalidad de señal abierta, difunde una visión real de la diversidad social y cultural tanto nacional como de América Latina y el Caribe; así como elabora, difunde y comercializa programas televisivos en sus diversos géneros, la producción de material audiovisual en cualquier soporte tecnológico, la generación, comercialización y transmisión de señales de televisión codificadas o no, mediante el uso de la tecnología actual o que se implementase en el futuro, la realización de productos gráficos en cualquier soporte, la producción de eventos, diseño y realización del software, la producción de obras musicales en cualquier soporte, y cualquier otra actividad de lícito comercio</t>
  </si>
  <si>
    <t xml:space="preserve">Televisión </t>
  </si>
  <si>
    <t>El 31 de julio de 2007, mediante el Decreto Nº 5.476 publicado en la Gaceta Nº 38.736 , se autorizó la creación de una empresa del Estado, bajo la forma de Compañía Anónima, la cual se denominó «La Nueva Televisión del Sur Venezuela, C.A.»</t>
  </si>
  <si>
    <t>Calle Vargas con Calle Santa Clara, Edificio TeleSUR. Urbanización Boleíta Norte.</t>
  </si>
  <si>
    <r>
      <rPr>
        <b/>
        <sz val="12"/>
        <color theme="1"/>
        <rFont val="Calibri"/>
      </rPr>
      <t>Presidente</t>
    </r>
    <r>
      <rPr>
        <sz val="12"/>
        <color theme="1"/>
        <rFont val="Calibri"/>
      </rPr>
      <t xml:space="preserve"> según Resolución Nº 66 de fecha 03/11/2014 en Gaceta Oficial Nº 40.538 de fecha 11/11/2014: Patricia Villegas Marín
</t>
    </r>
    <r>
      <rPr>
        <b/>
        <sz val="12"/>
        <color theme="1"/>
        <rFont val="Calibri"/>
      </rPr>
      <t>Diretores Principales</t>
    </r>
    <r>
      <rPr>
        <sz val="12"/>
        <color theme="1"/>
        <rFont val="Calibri"/>
      </rPr>
      <t xml:space="preserve"> según Resolución Nº 66 de fecha 03/11/2014 en Gaceta Oficial Nº 40.538 de fecha 11/11/2014: Laila Taj El Dinev; Paulo Romero; Helga Malavé; Javier Mendoza
</t>
    </r>
    <r>
      <rPr>
        <b/>
        <sz val="12"/>
        <color theme="1"/>
        <rFont val="Calibri"/>
      </rPr>
      <t>Directores Suplentes</t>
    </r>
    <r>
      <rPr>
        <sz val="12"/>
        <color theme="1"/>
        <rFont val="Calibri"/>
      </rPr>
      <t xml:space="preserve"> según Resolución Nº 66 de fecha 03/11/2014 en Gaceta Oficial Nº 40.538 de fecha 11/11/2014: Sara Caballero: José Cordero; Siboney Tineo; Rolando Corao</t>
    </r>
  </si>
  <si>
    <t>Patricia Villegas Marín es Periodista Colombiana. Después de graduarse, se mudó a Caracas para formar parte de Telesur en el 2005, en el momento de su inauguración. Empezó como presentadora de noticias, y lo fue hasta que llegó a ser la directora de información del canal y quien sustituyó en el cargo a Andrés Izarra. En el 2011, la nombraron presidenta del canal y ha ocupado el cargo desde entonces.</t>
  </si>
  <si>
    <t>Registro Mercantil Segundo del Distrito Capital el 25 de abril de 2014, bajo el n.° 103, Tomo 20-A SDO</t>
  </si>
  <si>
    <t>La Nueva Televisión del Sur, C.A. (T.V. SUR)</t>
  </si>
  <si>
    <t>Prestación del servicio de televisión, como medio de comunicación audiovisual hemisférico, a través del cual se difundirá una visión real de la diversidad social y cultural de América Latina y el Caribe para ofrecerla al mundo</t>
  </si>
  <si>
    <t>Calle Vargas con Calle Santa Clara, Edificio TeleSUR.
Urbanización Boleíta Norte.</t>
  </si>
  <si>
    <r>
      <rPr>
        <b/>
        <sz val="12"/>
        <color theme="1"/>
        <rFont val="Calibri"/>
      </rPr>
      <t>Presidente</t>
    </r>
    <r>
      <rPr>
        <sz val="12"/>
        <color theme="1"/>
        <rFont val="Calibri"/>
      </rPr>
      <t xml:space="preserve"> según Gaceta Oficial Nº 39.601 de fecha 25/01/2011: Patricia Villegas Marín</t>
    </r>
  </si>
  <si>
    <t>Registro Mercantil Segundo del Distrito Capital, el 28 de enero de 2005, bajo el n.° 79, Tomo 14-A SDO, cuya última modificación estatutaria fue inscrita ante citado Registro Mercantil el 23 de febrero de 2012, bajo el n.° 1, Tomo 42-A SDO</t>
  </si>
  <si>
    <t>https://es.wikipedia.org/wiki/Telesur</t>
  </si>
  <si>
    <t>La Radio del Sur, C.A.</t>
  </si>
  <si>
    <t>Prestación del servicio de radiodifusión sonora, a través del cual se podrá difundir una visión real de la diversidad política, social y cultural de Latinoamérica, El Caribe, África, Europa y Oceanía y cualquier otra actividad de lícito comercio relacionadas con su objeto; similar o conexa con la antes descrita.</t>
  </si>
  <si>
    <t>Radio</t>
  </si>
  <si>
    <t xml:space="preserve"> La Radio del Sur Caracas, Venezuela. Urb. Las Mercedes. Municipio Baruta. Estado Miranda Calle Nueva York, Edif. Manzanillo. Piso 1. 
(0212)991.78.22
@laradiodelsur</t>
  </si>
  <si>
    <t>Bs. 20.000,00</t>
  </si>
  <si>
    <r>
      <rPr>
        <b/>
        <sz val="12"/>
        <color theme="1"/>
        <rFont val="Calibri"/>
      </rPr>
      <t>Presidente</t>
    </r>
    <r>
      <rPr>
        <sz val="12"/>
        <color theme="1"/>
        <rFont val="Calibri"/>
      </rPr>
      <t xml:space="preserve"> según Decreto Nº 073 en Gaceta Oficial N° 42.196 de fecha 24/08/2021 de fecha: Nieves Betzaida Valdez Mederico </t>
    </r>
  </si>
  <si>
    <t xml:space="preserve"> Nieves Betzaida Valdez Mederico fue designada Directora General Encargada de la Oicina de Gestión Comunicacional del Ministerio de Planificación en La G.O. N° 41.992 de fecha 23-10-2020.</t>
  </si>
  <si>
    <t>https://poderopediave.org/organizacion/radio-del-sur/
https://poderopediave.org/persona/desiree-santos-amaral/
Microjuris</t>
  </si>
  <si>
    <t>Laboratorios Miranda, C.A. (LABMIRCA)</t>
  </si>
  <si>
    <t>Productos de uso hospitalario</t>
  </si>
  <si>
    <t>Medicamentos (hidratación)</t>
  </si>
  <si>
    <t>El Presidente de la República de Venezuela Hugo Chávez Frías, dicta a través del Decreto N° 8.932 la afectación de los bienes muebles, inmuebles y bienhechurías que sirven para el funcionamiento de la sociedad mercantil “Laboratorios Opin Farma, C.A.”, sucursales y demás oficinas, o recursos cuyo uso sea necesario para la elaboración de soluciones fluidoterápicas y soluciones electrolíticas concentradas para hemodiálisis y demás derivados farmacéuticos; bienes indispensables para la ejecución de la Obra “Consolidación de la Capacidad Industrial del Sector Público en la Elaboración de Soluciones Fluidoterápicas y Soluciones Electrolíticas Concentradas para Hemodiálisis, para el Pueblo Venezolano”. Este fue el origen de LABMIRCA.
LABMIRCA fue creada mediante Decreto N° 9.380  adscrita al Ministerio del Poder Popular para Ciencia, Tecnología e Innovación , publicado en la  Gaceta Nº 40.108  del  8 de febrero de 2013, luego fue transferida al Ministerio del Poder Popular para la Salud</t>
  </si>
  <si>
    <t>Av. Maturin Manzana 6, Parcelas 8,9,10. Edif. Administrativo Ofc. Sede Sector Via los Naranjos, Zona industrial los Naranjos, Guarenas, Estado Miranda</t>
  </si>
  <si>
    <t>Plaza</t>
  </si>
  <si>
    <t>Microjuris
https://twitter.com/labmirca?lang=es
http://redav.com.ve/wp-content/uploads/2017/11/Estado-actual-del-re%CC%81gimen-de-expropiaciones-en-Venezuela-SSM.pdf</t>
  </si>
  <si>
    <t>Lácteos Los Andes, C.A.</t>
  </si>
  <si>
    <t>Misión
Procesar y mercadear los mejores productos lácteos, jugos naturales, bebidas y alimentos de la cesta básica, bajo estándares de calidad certificada,  contribuir con el plan seguridad alimentaria de la Nación, mediante el suministro permanente, y asequible de los productos.   
Visión
Ser una empresa del estado venezolano, reconocida por satisfacer las necesidades alimenticias de la población especialmente la mas vulnerable y de menores recursos.</t>
  </si>
  <si>
    <t>Productos lácteos, jugos naturales, bebidas, helados y alimentos de la cesta básica</t>
  </si>
  <si>
    <t>Lácteos Los Andes C.A. fue registrada el 17 de diciembre de 1984 ante el Registro Mercantil de la Circunscripción Judicial del estado Mérida (N° 48, tomo A-10) para dedicarse a la pasteurización de leche, fabricación de queso y otros derivados lácteos, así como jugos naturales, bebidas y alimentos. Para marzo de 2008, momento en que fue comprada por el gobierno nacional a través de Petróleos de Venezuela S.A. (PDVSA), el grupo empresarial estaba integrado por 45 sociedades comerciales entre las que destacaban dos plantas procesadoras de leche cruda y productoras de derivados lácteos, néctares y jugos; una planta de quesos y mantequilla, una comercializadora de leche cruda, tres centros principales de distribución y dos mini holding de transporte y servicios. Tenía registradas las marcas comerciales Los Andes, Frutel, Ella, Bio y Cebú.
Fue comprada por 201 millones de dólares. La compra de la empresa se produjo el 14 de marzo de 2008 y el 29 del mismo mes la empresa pasó a denominarse Empresa Nacional Lácteos Los Andes (ENLANDES) bajo la figura de empresa de propiedad social adscrita a la Productora y Distribuidora Venezolana de Alimentos (PDVAL), filial para esa época de PDVSA.
Luego de operar durante dos años adscrita a una filial de PDVSA, fue transferida a través del Decreto 7.418 del 31 de mayo de 2010, al Instituto Autónomo Corporación Venezolana Agraria, pero el Instituto estaba en liquidación en ese momento, así que la empresa quedó adscrita a la Corporación Venezolana de Alimentos, perteneciente al Ministerio de Agricultura y Tierras. Antes de transcurrir un año nuevamente cambia su adscripción al Ministerio del Poder Popular para la Alimentación, el 1° de marzo de 2011 según el Decreto 8.090 publicado en G.O. 39.626.
El 24 de septiembre de 2013  mediante Decreto Nº 410 publicado en la Gaceta Oficial  Nº 40.257, se adscriben a la Empresa del Estado Lácteos Los Andes, C.A. y a la Empresa del Estado Industrias Diana, C.A., las siguientes empresas:
1. LECHE LOS ANDES, C.A.; 2. COMPAÑÍA SERVICIOS HORIZONTE, C.A. y sus filiales: Receptoría de Leche Catatumbo, C.A., Receptoría de Leche la Villa, C.A. y Receptoría de Leche Socopó, C.A. ; 3. ANDIORIENTE, C.A. ; 4. COMERCIALIZADORA PIEDRAS BLANCAS, C.A. ; 5. MÉNDEZ v GONZÁLEZ, C.A. ; 6. DEPÓSITO LA IDEAL, C.A. ; 7. INVERSIONES MILAZZO, C.A. y sus filiales: Anditorbes, C.A. y Andicaracas, C.A. 
8. COMPAÑÍA DE DISTRIBUCIÓN LARENSE, C.A. y sus filiales: Andilara, C.A.; Anditrujillo, C.A.; Distribuidora Andival, C.A.; Andilago, C.A.; Andizulia, C.A.; Andicabimas, C.A.; Andiaraure, C.A.; Distribuidora Andisan, C.A. Distribuidora Anditocuyo, C.A.; Andiorinoco, C.A.; Andivargas, C.A; Lácteos Araure, C.A.; Ella de Mérida, C.A.; Andimara, C.A.; Andicumaná, C.A.; Andituy, C.A.; Distribuidora Elia del Centro, C.A.; Andimonagas, C.A.; Andibarinas, C.A.; Andianaco, C.A.; Andicarúpano, C.A.; Andicaribe, C.A.; Lácteos Andinos, S.A.; Distribuidora Andiávila, C.A.; y Ella del Sur, C.A.
Finalmente, el 19 de mayo de 2016 se decreta la adscripción de Lácteos Los Andes, junto con otras empresas del sector agroindustrial, a la Corporación Única de Servicios Productivos y Alimentarios C.A. creada en la misma fecha, mediante decreto 2.325 publicado en G.O. 40.907.
Para mayor informacion sobre esta empresa se recomienda leer Lácteos los Andes, C.A. (https://transparencia.org.ve/wp-content/uploads/2017/08/INFORME-LOS-ANDES-14Agosto2017.pdf)</t>
  </si>
  <si>
    <t>Empresa operativa, se desconoce su capacidad actual de producción. El coronel Luis Augusto Piligra Jiménez, quien era presidente de la empresa Lácteos Los Andes C.A. fué detenido por estar presuntamente vinculado a actividades de enriquecimiento ilícito. Según TalCual un grupo iraní creó en 2020 una sociedad con el gobierno para rescatar la empresa.  Nota de prensa posterior de Armando.info asegura que Lacteos Los Andes estableció alianza con la empresa Venilac, vinculada como otras a los hermanos Majed Khalil Majzoub y Khaled Khanlil Majzoub, aunque sus accionistas principales son Kralis López y Marlys Suárez. VTV publicó también nota del Comando de Campaña Darío Vivas visitando la planta para convencer sobre las ventajas de la alianza estratégica con Venilac.
Ver ALIADOS PRIVADOS en control de empresas estatales (https://transparenciave.org/wp-content/uploads/2021/12/Aliados-privados-en-control-de-empresas-estatales-1.pdf)</t>
  </si>
  <si>
    <t>Cabudare, estado Lara
Nueva Bolivia (Mérida) y planta Simón Rodríguez (Machiques de Perijá)</t>
  </si>
  <si>
    <t>Inscrita por ante el Registro Mercantil Segundo de la Circunscripción Judicial del Estado Mérida, en fecha 16 de mayo del 2008, anotada bajo el número 63, Tomo A-4 de los Libros de Comercio respectivos.</t>
  </si>
  <si>
    <t>3144 trabajadores antes, 6833 después.</t>
  </si>
  <si>
    <t>Lincoln Soldaduras de Venezuela, C.A.</t>
  </si>
  <si>
    <t>Soldadura</t>
  </si>
  <si>
    <t>Fabricación de electrodos y ventas de equipos para soldar, así como máquinas para soldaduras, sobre todo para la Misión Vivienda, PDVSA, y empresa ferroviaria.</t>
  </si>
  <si>
    <t>La empresa Lincoln Soldaduras de Venezuela, filial de la multinacional norteamericana Lincoln Electric, fue tomada por el gobierno nacional luego de haber paralizado la producción y el cese definitivo de operaciones el pasado 31 de agosto del 2018 debido a la situación de mercado. 
La trasnacional Lincoln Electric, de origen americano, es una empresa fabricante de productos de soldadura, equipos de soldadura para arco, consumibles de soldadura que fue fundada por los hermanos Jhon y James Lincoln. Su sede principal funciona en la ciudad de Cleveland, Ohio, con sucursales en 23 países y puntos de ventas 160 países entre Europa, Oriente Medio, África, Asia, Centro y Suramerica.
En septiembre de 2018, el gobernador del estado Bolivariano de Aragua, Rodolfo Marco Torres, junto al ministro del Trabajo, Eduardo Piñate, y la clase obrera trabajadora de la empresa Lincoln Soldaduras de Venezuela, ejecutaron una medida de ocupación temporal de sus instalaciones, ante el abandono ilegal de sus patronos.</t>
  </si>
  <si>
    <t>Planta ubicada en la Zona Industrial La Hamaca</t>
  </si>
  <si>
    <t>Junta Administradora Ad Hoc con 2 representantes de los trabajadores y trabajadoras, 1 representante del patrono y 1 representante del Ministerio del Poder Popular de Industrias y Producción Nacional</t>
  </si>
  <si>
    <t>Registro Mercantil Primero de la Circunscripción Judicial del Distrito Federal (hoy Distrito Capital) y Estado Miranda el 9 de diciembre de 1971, bajo el Nº 19, Tomo 124-A, siendo modificados sus estatutos en distintas oportunidades, siendo los últimos y vigentes los que constan en Acta de Asamblea de Accionistas celebrada el 28 de diciembre de 2001, inscrita por ante la citada oficina de Registro Mercantil, en fecha 08 de enero de 2002, anotado bajo el Nº 72, Tomo 1-A-</t>
  </si>
  <si>
    <t>Ministro del Poder Popular para el Proceso Social de Trabajo</t>
  </si>
  <si>
    <t>120 trabajadores antes</t>
  </si>
  <si>
    <r>
      <rPr>
        <sz val="12"/>
        <color rgb="FF000000"/>
        <rFont val="Calibri"/>
      </rPr>
      <t xml:space="preserve">https://www.elnacional.com/economia/gobierno-toma-instalaciones-empresa-lincoln-soldaduras-venezuela_250545/
http://venezuela.lincolnelectric.com
</t>
    </r>
    <r>
      <rPr>
        <sz val="12"/>
        <color rgb="FF000000"/>
        <rFont val="Calibri"/>
      </rPr>
      <t>https://www.analitica.com/actualidad/actualidad-nacional/lincoln-soldaduras-venezuela-informo-cese-operaciones/</t>
    </r>
    <r>
      <rPr>
        <sz val="12"/>
        <color rgb="FF000000"/>
        <rFont val="Calibri"/>
      </rPr>
      <t xml:space="preserve"> 
Microjuris</t>
    </r>
  </si>
  <si>
    <t>Logística Casa, S.A. (LOGICASA)</t>
  </si>
  <si>
    <t>Logística intergral</t>
  </si>
  <si>
    <t xml:space="preserve"> Tiene por objeto prestar servicios de logística integral, desarrollando operaciones portuarias, control de calidad de alimentos en origen y destino, almacenamiento en seco y refrigerado, y distribución de productos alimenticios de origen nacional o extranjero, con el propósito de contribuir al fortalecimiento de la seguridad alimentaria nacional.</t>
  </si>
  <si>
    <t>Servicios de operaciones portuarias, control de calidad de alimentos en origen y destino, almacenamiento en seco y refrigerado, y distribución de productos alimenticios de origen nacional o extranjero</t>
  </si>
  <si>
    <t>Creada en 1980, con el nombre de Empresa Frigorífica Estatal EMFRIES, S.A. Luego fue modificada en abrill 2005 bajo la firma mercantil BOLCASA, Corredor de Bolsa de Productos Agrícolas, S.A.  con posterior cambio de nombre y razón social bajo la denominación LOGISTICA CASA LOGICASA, S.A. 
Es una empresa filial de LA CORPORACIÓN DE ABASTECIMIENTO Y SERVICIOS AGRÍCOLAS, S.A., la cual está adscrita al MINISTERIO DEL PODER POPULAR PARA LA ALIMENTACIÓN, según Decreto N , de fecha 08 de Abril del 2005 publicado en la Gaceta Oficial de la República Bolivariana de Venezuela Nº , de fecha 08 de Abril del Inició sus operaciones como empresa mercantil venezolana integrada al sector público y privado; como la primera empresa de servicio logístico del Estado dedicada al almacén, manejo y transporte de alimentos y mercancía en general; cuenta con una flota de 306 gandolas actualmente para el transportar de productos refrigerados con capacidad de 26</t>
  </si>
  <si>
    <t>Empresa operativa, se desconoce su capacida de producción actual</t>
  </si>
  <si>
    <t>Av. Carlos Soublette, sector Cabo Blanco, entrada a la Aduana Aérea Principal de Maiquetía, estado La Guaira</t>
  </si>
  <si>
    <t>59.100 ACCIONES</t>
  </si>
  <si>
    <t>Registro Mercantil Primero de la Circunscripción Judicial del Distrito Capital y estado Miranda, en fecha siete (07) de agosto de 1980, con el nombre de Empresa Frigorífica Estatal EMFRIES, S.A. bajo el Nº 26, Tomo 172-A, denominación original modificada bajo la firma mercantil BOLCASA, Corredor de Bolsa de Productos Agrícolas, S.A. en fecha cinco (05) de abril de 2005, inscrita bajo el Nº 50, Tomo 146-A-Pro, con posterior cambio de nombre y razón social según Registro Mercantil Primero de la Circunscripción Judicial del Distrito Capital y Estado Miranda en fecha 24 de Noviembre de 2005 bajo el No. 36 Tomo 173 A Pro. LOGÍSTICA CASA, LOGICASA, S. A. cuya última modificación estatutaria fue realizada mediante acta de Asamblea General Extraordinaria de Accionistas de fecha ocho (08) de agosto de 2012, debidamente inscrita ante el Registro Mercantil de la Circunscripción Judicial del estado Vargas, en fecha cuatro (04) de diciembre de 2012, bajo el Nº 27, Tomo 105-A</t>
  </si>
  <si>
    <t xml:space="preserve">Ministerio del Poder Popular para la Alimentación
CORPORACIÓN PRODUCTORA, DISTRIBUIDORA Y MERCADO DE ALIMENTOS, S.A. (CORPO-PDMERCAL).
</t>
  </si>
  <si>
    <t>Lubricantes</t>
  </si>
  <si>
    <t xml:space="preserve"> Cambios de aceites</t>
  </si>
  <si>
    <t>http://amazonas.gob.ve/ 
http://www.radiomundial.com.ve/article/crean-empresa-para-lubricantes-de-veh%C3%ADculos-en-amazonas</t>
  </si>
  <si>
    <t xml:space="preserve">MADERAS DE VENEZUELA Y TURQUIA (MAVETUR) </t>
  </si>
  <si>
    <t>Realizar actividades reservadas dentro de las áreas delimitadas; desarrollar las actividades primarias de desarrollo sustentable y endógeno del sector forestal, así como el aprovechamiento y manejo de la madera, para garantizar la satisfacción de esta demanda interna y diversificar la oferta exportable de este rubro; y realizar demás actividades necesarias para la ejecución de las actividades precedentes enumeradas de acuerdo a lo establecido en la Ley de Bosque y demás normativa ambiental que aplique. 
Son una industria forestal conformada por un equipo de profesionales y técnicos comprometidos con la misión de brindarle al mercado el mejor producto maderero y sus derivados.
Ofrecer maderas para uso doméstico, comercial e industrial de alto valor competitivo; también disponemos de huertos semilleros y viveros y asumimos la producción forestal con una actitud responsable del aprovechamiento y transformación industrial de nuestras plantaciones, cumpliendo con las normativas económicas, sociales y ambientales locales, regionales y globales.</t>
  </si>
  <si>
    <t>Maderas, paletas y semillas</t>
  </si>
  <si>
    <t>Es una empresa mixta creada a finales de febrero de 2019 con dos socios: Maderas del Orinoco C.A. (venezolana 51%) y Glenmore Proje Isaat S.A. (turca 49%). De manera extraoficial se ha comentado que todas las empresas forestales en manos del gobierno han quedado (o quedarán) bajo la tutela de Mavetur. Hasta ahora se ha comentado que Mavetur ha realizado unas pocas exportaciones de madera en rolas (no procesadas) lo cual atenta contra las disposiciones del gobierno en cuanto a exportar productos con valor agregado, es decir procesados o semiprocesados. Adicionalmente, son exportaciones totalmente ineficientes desde el punto de vista de la relación costo de flete – volumen exportado.
Además del grupo de empresas ya mencionadas, que siempre fueron públicas, presentamos un segundo grupo de empresas que originalmente fueron privadas y durante los últimos años han sido expropiadas, nacionalizadas o intervenidas por el Gobierno Nacional, a saber:
Se especula que el aporte de Maderas del Orinoco consiste en plantaciones e instalaciones, mientras que el de Glenmore es en dinero fresco y “know how”</t>
  </si>
  <si>
    <t>Av. Guayana, Centro Empresarial Guayana, Piso 01 Oficinas 01,02,03,04. Puerto Ordaz Estado Bolívar</t>
  </si>
  <si>
    <r>
      <rPr>
        <b/>
        <sz val="12"/>
        <color theme="1"/>
        <rFont val="Calibri"/>
      </rPr>
      <t>Presidente</t>
    </r>
    <r>
      <rPr>
        <sz val="12"/>
        <color theme="1"/>
        <rFont val="Calibri"/>
      </rPr>
      <t xml:space="preserve"> según Resolución Nº 021 de fecha 16/08/2018 en Gaceta Oficial Nº 41.465 de fecha 22/08/2018: José Luis Pérez Guevara</t>
    </r>
  </si>
  <si>
    <t>José Luis Pérez Guevara también fue designado como presidente Encargado del Complejo Industrial Maderero Libertadores de América, CIMLA, S.A. según G.O. 41.516 de fecha 2/11/2018. También es Presidente de la Empresa Pública Maderas del Orinoco, C.A., en calidad de Encargado, según Gaceta Nº 41.465 del 22 de agosto de 2018. 
Se arrogó el cargo de presidente Encargado de ANCA (sic) y actuando igualmente como presidente encargado de Maderas del Orinoco donde designa a varios ciudadanos como sus representantes (representante de Finanzas y Legal) ante la empresa ANCA (sic) para que soliciten toda la información administrativa, financiera, contable y presupuestaria que considere necesaria relacionados con los asuntos propios y conexos de la empresa de manera interna.”</t>
  </si>
  <si>
    <t>51% Empresa de Propiedad Social Maderas del Orinoco, C.A. y 49% Glenmore Proje INSAAT, S.A.</t>
  </si>
  <si>
    <t>Trabajadores de Maderas del Orinoco denuncian suspensión de beneficios y presuntos hechos de corrupción (https://cronica.uno/trabajadores-de-maderas-del-orinoco-denuncian-suspension-de-beneficios-y-presuntos-hechos-de-corrupcion/)
Trabajadores exigen destitución de la directiva de Maderas del Orinoco (https://soynuevaprensadigital.com/npd/trabajadores-exigen-destitucion-de-la-directiva-de-maderas-del-orinoco/)
“Lo único que no cesa en Uverito son los incendios y la persecución laboral” (https://www.correodelcaroni.com/laboral-economia/lo-unico-que-no-cesa-en-uverito-son-los-incendios-y-la-persecucion-laboral/)
Trabajadores exigen destitución de la directiva de Maderas del Orinoco (https://soynuevaprensadigital.com/npd/trabajadores-exigen-destitucion-de-la-directiva-de-maderas-del-orinoco/)
DE UVERITO A MAVETUR (https://twishort.com/0hZnc)
Se queman maquinarias de Maderas del Orinoco en Monagas (https://efectococuyo.com/la-humanidad/se-queman-maquinarias-de-maderas-del-orinoco-en-monagas/)
Empresa turca despide sin justificación a 33 trabajadores en Apure (https://elpitazo.net/los-llanos/empresa-turca-despide-sin-justificacion-a-33-trabajadores-en-apure/)</t>
  </si>
  <si>
    <t>Microjuris
https://www.finanzasdigital.com/2019/02/gaceta-oficial-n-41-588-sumario/
http://www.correodelcaroni.com/index.php/economia/1437-oficializan-creacion-de-compania-forestal-mixta-entre-maderas-del-orinoco-y-empresa-turca
https://primicia.com.ve/trabajo/incumplen-acuerdos-en-maderas-del-orinoco/
https://mavetur.com/</t>
  </si>
  <si>
    <t>Mármoles Vargas, CA</t>
  </si>
  <si>
    <t>Empresa para la explotación y exportación de mármol</t>
  </si>
  <si>
    <t>Camurí Grande, parroquia Naiguatá</t>
  </si>
  <si>
    <t xml:space="preserve"> 51% Gobernación de La Guaira y 49% por la compañía privada Minas y Canteras GPS, CA</t>
  </si>
  <si>
    <t>https://www.focuspiedra.com/marmoles-vargas-ca-una-nueva-empresa-mixta-venezuela-la-explotacion-exportacion-marmol/</t>
  </si>
  <si>
    <t>Empresa compra-venta al mayor y al detal, comercialización, distribución, exportación e importación de todo tipo de materiales de ferretería para la construcción de viviendas</t>
  </si>
  <si>
    <t xml:space="preserve">Avenida Carabobo cruce con Calle Mucurita al lado del Ministerio del poder popular de Agricultura y Tierras (MAT)
cp/localidad:
7001 San Fernando de Apure 
</t>
  </si>
  <si>
    <t xml:space="preserve">http://www.apure.gob.ve/ http://200.11.150.92/materiales/usuarios/portal </t>
  </si>
  <si>
    <t>Maz Ven, C.A.</t>
  </si>
  <si>
    <t xml:space="preserve"> Instalación de una planta para el ensamblaje, producción, distribución y comercialización de chasis y diferentes tipos de carrocería y camiones, así como la fabricación de artículos, materiales y piezas relacionadas con el objeto social, y en general, realizar cualquier otra actividad de lícito comercio conexas con las actividades antes mencionadas</t>
  </si>
  <si>
    <t>Chasis y carrocerías</t>
  </si>
  <si>
    <t>El 10 de diciembre de 2007 mediante Decreto Nº 5.712,  se autoriza la creación de una empresa mixta del Estado, bajo la forma de Compañía Anónima, que se denominará "MAZ VEN, C.A.", con una duración de treinta (30) años y estará adscrita al Ministerio del Poder Popular para las Industrias Ligeras y Comercio, este Ministerio queda encargado de la ejecución del presente Decreto y realizará los trámites necesarios para elaborar y protocolizar el Acta Constitutiva y los Estatutos Sociales de dicha empresa. Este Decreto fue publicado en la Gaceta Oficial Nº 38.828.
La fábrica de Automóviles de Minsk es la compañía de origen bieloruso  sustenta a MazVen C. A., su experiencia en el ramo data de hace 55 años.
Estuvo adscrita al Ministerio del Poder Popular para Industrias Básicas, Estratégicas y Socialista.
En el Decreto extraordinario N° 6.382 del 15 de junio de 2018 se modifica la denominación del Ministerio del Poder Popular para Industrias Básicas, Estratégicas y Socialistas, por la de Ministerio del Poder Popular de Industrias y Producción Nacional, esta empresa aparece adscrita al Ministerio del Poder Popular de Industrias y Producción Nacional .</t>
  </si>
  <si>
    <t>Complejo Industrial «Batalla de Santa Inés» del Parque Industrial Corpivensa, en el estado Barinas</t>
  </si>
  <si>
    <t>1 Presidente, 4 Directores principales y sus suplentes</t>
  </si>
  <si>
    <r>
      <rPr>
        <b/>
        <sz val="12"/>
        <color theme="1"/>
        <rFont val="Calibri"/>
      </rPr>
      <t>Presidente</t>
    </r>
    <r>
      <rPr>
        <sz val="12"/>
        <color theme="1"/>
        <rFont val="Calibri"/>
      </rPr>
      <t xml:space="preserve"> según Gaceta Oficial Nº 41.026 de fecha 8/11/2016: Carmen Eligia Hidalgo
</t>
    </r>
    <r>
      <rPr>
        <b/>
        <sz val="12"/>
        <color theme="1"/>
        <rFont val="Calibri"/>
      </rPr>
      <t>Directores Principales</t>
    </r>
    <r>
      <rPr>
        <sz val="12"/>
        <color theme="1"/>
        <rFont val="Calibri"/>
      </rPr>
      <t xml:space="preserve">: Gerónima del Carmen Laguna, Jossely Silene Torres, Jonnatthan Javier Blanco, Flodar Kuzmich
</t>
    </r>
    <r>
      <rPr>
        <b/>
        <sz val="12"/>
        <color theme="1"/>
        <rFont val="Calibri"/>
      </rPr>
      <t>Directores Suplentes</t>
    </r>
    <r>
      <rPr>
        <sz val="12"/>
        <color theme="1"/>
        <rFont val="Calibri"/>
      </rPr>
      <t>: Joel Chourio, Eraclio Velásquez, Keila Santander, Aliaksandr Atroshchyh</t>
    </r>
  </si>
  <si>
    <t>60% de las acciones de las Corporación de Industrias Intermedias (CORPIVENSA) y 40% de la empresa Fábrica de Automóviles Minsk</t>
  </si>
  <si>
    <t>Registro Mercantil Segundo de la Circunscripción Judicial del Distrito Capital de fecha 19 de febrero de 2008, asentado bajo el Nº 54, Tomo 23-A-SGDO, modificado los Estatutos según acta de fecha 29 de noviembre de 2010, asentada bajo el Nº 14, Tomo 391-A-SDO</t>
  </si>
  <si>
    <t>Elefantes rojos que se comen tus impuestos: Maz Ven C.A., Veneminsk Tractores C.A. y Venirauto C.A.. (https://www.lapatilla.com/2016/08/13/elefantes-rojos-que-se-comen-tus-impuestos-maz-ven-c-a-veneminsk-tractores-c-a-y-venirauto-c-a/)
PRUEBAS DE CORRUPCION EN EMPRESA MAZVEN CA, DENUNCIA PRESENTADA EN LA CONTRALORIA GENERAL Y LA FISCALIA (http://construyendosolucionesbarinas.blogspot.com/2013/10/pruebas-de-corrupcion-en-empresa-mazven.html)
Copei denuncia corrupción en Barinas y solicita investigar a Adán Chávez (http://archivo.eluniversal.com/nacional-y-politica/131008/copei-denuncia-corrupcion-en-barinas-y-solicita-investigar-a-adan-chav)
Tres ejemplos de las inversiones perdidas del Gobierno Bolivariano (http://richardbaan.proyectovlp.com/social/42-tres-ejemplos-de-las-inversiones-perdidas-del-gobierno-bolivariano)
A medias trabajan las empresas del convenio con Belarús (https://elpitazo.net/investigacion/a-medias-trabajan-las-empresas-del-convenio-con-belarus/)</t>
  </si>
  <si>
    <t>Microjuris
http://minci.gob.ve/2012/06/fabrica-ensambladora-de-camiones-mazven-muestra-del-alcance-de-las-relaciones-entre-bielorrusia-y-venezuela/</t>
  </si>
  <si>
    <t>Mercados de Alimentos, C.A. (MERCAL)</t>
  </si>
  <si>
    <t>Misión
Queremos consolidar en toda la geografía nacional la distribucion planificada de alimentos en las zonas de pobreza extrema, bajo los preceptos que impulsa la Revolución y el Gobierno Nacional para erradicar el hambre en nuestro pais
Visión
En MERCAL garantizamos la distribución planificada de alimentos en todas las parroquias donde hacen vida familias en estado de vulnerabilidad , esto como parte del Plan de Ofensiva y Erradicacion de la pobreza extrema que lleva a cabo el Sistema Nacional de Misiones y Grandes Misiones Socialistas "Hugo Chávez"</t>
  </si>
  <si>
    <t>Comercialización y distribución de alimentos</t>
  </si>
  <si>
    <t>El 15 de abril del año 2003 mediante Decreto N° 2.359 publicado en la Gaceta Oficial Nº 37.672,  se autoriza a la Corporación Venezolana Agraria para que proceda a la creación de una empresa bajo la forma de sociedad mercantil, bajo su control accionario, denominada "Mercados de Alimentos C.A. (MERCAL C.A.)" y, tendrá por objeto la comercialización y mercadeo de productos alimenticios y de otros productos de primera necesidad, para ser distribuidos y/o vendidos al mayor y al detal, colocándolos en centros de venta, previa captación de unidades de comercio individuales, colectivas o familiares. En ejercicio de su objeto, la empresa podrá comprar, vender y permutar dichos productos, instalar mercados permanentes, puntos de venta fijos, módulos de mercados ambulantes, así como desarrollar megamercados o mercados populares en cualquier parte del territorio nacional.
En el año 2004 se adscribe al Ministerio del Poder Popular para la Alimentación
El 8 de octubre de 2014 mediante el Decreto N° 1.285 publicado en Gaceta Oficial N° 40.513 de este martes 07 de octubre de 2014, la Presidencia de la República oficializó la creación de la empresa del Estado, bajo la forma de Sociedad Anónima, denominada Corporación Productora, Distribuidora y Mercadeo de Alimentos, S.A. (CORPO-PDMERCAL). Esta instancia estará adscrita al Ministerio del Poder Popular Para la Alimentación y estará integrará a la red de Mercados de Alimentos, CA.,  (Mercal), Productora y Distribuidora Venezolana de Alimentos (Pdval),  Abastos Bicentenario, Fundación Programa de Alimentos Estratégicos (Fundaproal) y Superintendencia Nacional de Silos Almacenes y Depósitos Agrícolas (Sada) y  Logística Casa, C.A. El objetivo de la empresa es planificar, fiscalizar y desarrollar los sistemas de producción, abastecimiento, y comercialización nacional de productos alimenticios para el consumo humano y productos de primera necesidad que permitan la óptima ejecución de las acciones tendientes al mejoramiento y eficiencia del sector alimentos.</t>
  </si>
  <si>
    <t>En noviembre de 2020 se designa el Comité de Licitaciones y Enajenación de Bienes Públicos, de la empresa Mercados de Alimentos Mercal, C.A., según G.O. 41.998</t>
  </si>
  <si>
    <t>Avenida Fuerzas Armadas, Esquina de Socarrás, antigua sede de Seguros Orinoco</t>
  </si>
  <si>
    <t xml:space="preserve">Junta Directiva, un Presidente; un Vicepresidente de Gestión Económica, un Vicepresidente de Gestión Institucional, un Vicepresidente de Comercialización, un Vicepresidente de Operaciones e Inspecciones, un Vicepresidente de Tecnología </t>
  </si>
  <si>
    <t xml:space="preserve">Registro Mercantil Cuarto de la C1tCUnsaipc,6n Judicial del Distrito Capital y Estado Miranda. en Fecha 16 de 1:ml de del 2003. registrado ba10 et número 12 tomo 20-A </t>
  </si>
  <si>
    <t>Merey Sweeny LP</t>
  </si>
  <si>
    <t xml:space="preserve"> Coquización</t>
  </si>
  <si>
    <t>Proyecto conjunto (50/50) con ConocoPhillips para la operación de instalaciones de procesamiento en las refinerías de Sweeny, Texas.
PDV Holding y ConocoPhillips poseen una unidad de coquificación retardada de 58 MBD y una unidad de destilación de crudo al vacío de 110 MBD, integradas dentro de una refinería existente propiedad de ConocoPhillips en Sweeny, Texas. En esta instalación cada parte posee 50% de participación. ConocoPhillips ha entrado en acuerdos de suministro de 16 crudo a largo plazo con PDVSA para abastecer a la Refinería Sweeny con crudo pesado ácido. Este negocio comprende el suministro de 175 a 190 MBD de Crudo Merey de 16° API desde Venezuela, la duración del contrato es por 20 años y se vende a precio de mercado paridad Maya. Los ingresos de la empresa mixta Merey Sweeny consisten en los honorarios pagados por ConocoPhillips a la empresa mixta bajo el acuerdo de procesamiento, más cualquier ingreso proveniente de la venta de coque a terceras partes.
Conoco y PDVSA conformaron una sociedad a fines de la década de 1990 para instalar y manejar la unidad. Las partes entraron en un arbitraje ante la ICC en 2010, luego de que interrupciones en el suministro de petróleo venezolano a la planta activaran una cláusula del contrato que disolvió el acuerdo entre las empresas.
En septiembre de 2015, una corte federal en Nueva York ratificó una decisión de un tribunal arbitral que concedió a la petrolera estadounidense ConocoPhillips la propiedad exclusiva de una unidad de la refinería Sweeny en Texas, en una larga disputa con la petrolera estatal venezolana PDVSA por los activos. Bajo los términos del negocio, Conoco no pagará a Pdvsa por su participación. Conoco también se obliga a asumir la deuda de Pdvsa por la unidad de unos US$195 millones. Funcionarios de Pdvsa no estuvieron inmediatamente disponibles para comentar la decisión.
Conoco, que tiene su sede en Houston, está también a la espera de un arbitraje más amplio por la nacionalización de sus activos en Venezuela.</t>
  </si>
  <si>
    <t>Sweeny, Texas, USA</t>
  </si>
  <si>
    <t>ConocoPhillip 50% y PDVSA 50%</t>
  </si>
  <si>
    <t xml:space="preserve"> Ministerio del Poder Popular de Petróleo 
PDVSA</t>
  </si>
  <si>
    <r>
      <rPr>
        <sz val="12"/>
        <color theme="1"/>
        <rFont val="Calibri"/>
      </rPr>
      <t xml:space="preserve">http://news.bbc.co.uk/hi/spanish/business/newsid_7236000/7236085.stm
http://news.bbc.co.uk/hi/spanish/business/newsid_7236000/7236085.stm
https://lta.reuters.com/articulo/domesticNews/idLTAKCN0R82EI20150908
https://www.americaeconomia.com/negocios-industrias/corte-de-eeuu-falla-contra-venezolana-pdvsa-en-disputa-con-conoco-por-refineria-
</t>
    </r>
    <r>
      <rPr>
        <sz val="12"/>
        <color rgb="FF000000"/>
        <rFont val="Calibri"/>
      </rPr>
      <t>https://elmercurioweb.com/archivo-noticias/2015/9/9/pdvsa-pierde-el-50-de-refinera-en-eeuu-valorado-en-540-millones-de-dlares</t>
    </r>
  </si>
  <si>
    <t>Metrocontadores del ALBA, S.A.</t>
  </si>
  <si>
    <t xml:space="preserve">Ofrecer una infraestructura de ensamblaje y producción de medidores de energía electrónicos que permite atender el mercado nacional. </t>
  </si>
  <si>
    <t>Medidores de energía eléctica de tecnología electrónica</t>
  </si>
  <si>
    <t>La empresa nació inicialmente como un proyecto de Pdvsa Industrial y, posteriormente, se traspasó al Ministerio del Poder Popular para la Energía Eléctrica, a través de Fundaelec.
Proyecto que se inició gracias al convenio previsto en la VI Comisión Intergubernamental de cooperación suscrito entre Cuba y Venezuela. En el que se planteó la creación de  la planta de ensamblaje ubicada en Carora, la cual inicio operaciones en agosto de 2010. En 2011, la junta directiva provisional ha realizado diligencias pero todavía esperan por la formalización de esa empresa que nació del convenio Cuba-Venezuela y es totalmente propiedad del estado venezolano.
En Memoria y cuenta 2012 del Miniserio de Energía Electrica, se plantea un proyecto denominado "Instalación de una Planta de Ensamblaje de Metrocontadores Eléctricos Digitales" por un monto de 43.213.296 bolívares, para la ampliación y mejoras de la Planta Metrocontadores del alba S.A.: Proyecto ejecutado por la Fundación para el Desarrollo del Servicio Eléctrico (Fundelec),  por lo que se encuentra en proceso de cierre del contrato Cuba-Venezuela y la activación de la producción hasta la creación de la empresa "Planta Metrocontadores del Alba S.A."
En Memoria y Cuenta 2013, hay un Proyecto de Reingeniería de la planta Metrocontadores del Alba por 2.040.255 Bolívares, siendo el objetivo: realizar la transferencia del Proyecto Metrocontadores del Alba a la Corporación Industrial para la Energía Eléctrica, a fin de incorporarla a la red de producción industrial del sector eléctrico.
En 2014 fuentes oficiales afirman que tiene una capacidad de producción de 400 mil medidores al año, y hoy fabrica 250 mil. Además en Gaceta Oficial N° 40.432 de fecha 13/06/2014, se transfirieron a Corporación Industrial para la Energía Eléctrica (Corpoelec Industrial), los bienes asociados a los proyectos y actividades referidos al proyecto Metrocontadores del Alba, a través de la Fundación para el Desarrollo del Servicio Electrico.</t>
  </si>
  <si>
    <t>No se encontraron evidencias de la situación operativa de esta empresa, se reporta información del año 2017 (https://issuu.com/ciudadbqto/docs/ciudadbqto-edici__n_417-10-05-17)</t>
  </si>
  <si>
    <t>Carora, estado Lara</t>
  </si>
  <si>
    <t>Torres</t>
  </si>
  <si>
    <t>Ministerio del Poder Popular para la Energía Eléctrica
CORPOELEC
Corpoelec Industrial</t>
  </si>
  <si>
    <r>
      <rPr>
        <sz val="12"/>
        <color theme="1"/>
        <rFont val="Calibri"/>
      </rPr>
      <t xml:space="preserve">http://www.corpoelec.gob.ve/noticias/metrocontadores-del-alba-un-ejemplo-de-gestión-públicaproductiva#:~:text=Con%20la%20apertura%20de%20Metrocontadores,medidores%20con%20tecnología%20de%20vanguardia.
http://www.correodelorinoco.gob.ve/planta-socialista-contadores-produce-2-400-unidades-diarias/
</t>
    </r>
    <r>
      <rPr>
        <sz val="12"/>
        <color rgb="FF000000"/>
        <rFont val="Calibri"/>
      </rPr>
      <t>https://transparencia.org.ve/wp-content/uploads/2016/07/Memoria_y_Cuenta_2012_Tomo_I.pdf</t>
    </r>
    <r>
      <rPr>
        <sz val="12"/>
        <color theme="1"/>
        <rFont val="Calibri"/>
      </rPr>
      <t xml:space="preserve">
http://www.corpoelec.gob.ve/noticias/metrocontadores-del-alba-un-ejemplo-de-gesti%C3%B3n-p%C3%BAblica-productiva
https://issuu.com/ciudadbqto/docs/ciudadbqto-edici__n_417-10-05-17
http://static.eluniversal.com/2014/05/05/memoriaenergia.pdf</t>
    </r>
  </si>
  <si>
    <t xml:space="preserve">Gestión, control y evaluación de la política pública minera </t>
  </si>
  <si>
    <t>Avenida Miranda, San Fernando de Apure 7001, Apure</t>
  </si>
  <si>
    <t>Minería Binacional Turquía Venezuela (MIBITURVEN S. A.)</t>
  </si>
  <si>
    <t>Desarrollar las actividades primarias de exploración en búsqueda de yacimientos de oro, así como la extracción y explotación de dicho mineral en el área que será delimitada para tal fin</t>
  </si>
  <si>
    <t>Mediante el Decreto N° 3.598, publicado en la  Gaceta Nº 41.472 el 31 de agosto de 2018, se autorizó la creación de la Empresa Mixta Sociedad Anónima MINERÍA BINACIONAL TURQUÍA VENEZUELA (MIBITURVEN S. A.) entre Minerven y la empresa Marilyns Proje Yatirim S. A. Según nota de Armando info esta empresa está controlada por Lorenzo Antonelli, pariente de Camila Fabri, esposa de Alex Saab.</t>
  </si>
  <si>
    <t>Empresa operativa, se desconoce su capacidad de producción</t>
  </si>
  <si>
    <t xml:space="preserve">Av. Urdaneta, Edificio Central, Piso 6, Código Postal 1010, Caracas, Dlstrtro Capital </t>
  </si>
  <si>
    <t>Libertador
El Callao</t>
  </si>
  <si>
    <t>1 Presidente designado por el presidente d ela Rep{ublic Bolivariana de Venezuela
4 Directores principales y 4 Suplentes, designados por El Ministro del Poder Popular de lndustria y Producción Nacional
2 Directores principales y 2 Suplentes, designados por La empresa MARILYNS DIS TICARET VE MADENCILIK A.S.</t>
  </si>
  <si>
    <t>Capital social será de Bs.S 1.000.000,00 dividido en 100.000 acciones comunes de una misma clase, no convertibles al portador; con un valor nominal de Bs.S 10,00  cada una, las cuales han sido íntegramente suscritas y pagadas en su totalidad</t>
  </si>
  <si>
    <r>
      <rPr>
        <b/>
        <sz val="12"/>
        <color rgb="FF000000"/>
        <rFont val="Calibri"/>
      </rPr>
      <t>Presidente</t>
    </r>
    <r>
      <rPr>
        <sz val="12"/>
        <color rgb="FF000000"/>
        <rFont val="Calibri"/>
      </rPr>
      <t xml:space="preserve"> según Decreto N° 4.597 de fecha 07/10/2021 en Gaceta Oficial N° 42.229 de la misma fecha: David Alberto Pedreáñez Sánchez
</t>
    </r>
    <r>
      <rPr>
        <b/>
        <sz val="12"/>
        <color rgb="FF000000"/>
        <rFont val="Calibri"/>
      </rPr>
      <t>S</t>
    </r>
    <r>
      <rPr>
        <sz val="12"/>
        <color rgb="FF000000"/>
        <rFont val="Calibri"/>
      </rPr>
      <t xml:space="preserve">egún Resolución No 0015 de fecha 26/07/2022 en Gaceta Oficial N° 42.426 de la misma fecha las siguientes personas fueron designadas como miembros de la Junta Directiva: 
Directores principales: Alejandro Miguel Martínez, Pedro César Martínez Chersia, Mónica Andréna Velasco, José Miguel Muñoz Rojas
Directores suplentes: Marcos Daniel Ruiz Ramos, Vladimir Jesús Quintero, Eli Hernán Hernández, Arianna Jheivimar Rodríguez </t>
    </r>
  </si>
  <si>
    <t>En Minerven fue designado David Alberto Pedreañez Sánchez como presidente de la estatal aurífera, en sustitución de Adrián Perdomo Mata, quien ocupaba el cargo desde julio de 2018 y en marzo de 2019 fue sancionado por el Departamento del Tesoro de Estados Unidos por continuar las operaciones de oro que se nutren de la minería ilegal para sostener al régimen de Nicolás Maduro.
David Alberto Pedreañez Sánchez es presidente de Minerven desde el 22 de julio de 2019. Cuatro meses antes fue designado director principal de la empresa mixta Mibiturven por el ministro de Industrias y Producción Nacional, Tareck El Aissami. Anteriormente ejerció varios cargos en la Dirección Ejecutiva de la Magistratura, entre ellos jefe de la División de Presupuestos, de la Dirección General de Recursos Humanos (2015).</t>
  </si>
  <si>
    <t>45 % MARIL YNS DIS nCARET VE MADENCIUK A.S
55% CVG COMPAÑIA GENERAL DE MINERIA VENEZUELA, C.A. MINERVEN</t>
  </si>
  <si>
    <t>Ministerio de Industria y Producción Nacional</t>
  </si>
  <si>
    <t xml:space="preserve">Microjuris
https://transparencia.org.ve/project/epe-ii-estudio-sector-mineria/
</t>
  </si>
  <si>
    <t>Piedra picada, arena lavada, polvillo, entre otros</t>
  </si>
  <si>
    <t>De esta empresa no se conoce su desempeño histórico, hay poca información disponible, solo se sabe que opera una cantera de Camurí Grande, y desde sus inicios recibió el apoyo de PDVSA Industrial.</t>
  </si>
  <si>
    <t>Empresa operativa, se desconoce su capacidad actual de producción. De está empresa no se conoce su desempeño histórico, hay poca información disponible, solo se sabe que opera una cantera de Camurí Grande, y desde sus inicios recibió el apoyo de PDVSA Industrial.</t>
  </si>
  <si>
    <t>Camurí Grande</t>
  </si>
  <si>
    <t>Gobernación del estado La Guaira</t>
  </si>
  <si>
    <t>Pdvsa necesita un barril a 117 dólares para cubrir los gastos de la Nación (https://www.lapatilla.com/2014/10/10/pdvsa-necesita-un-barril-a-117-dolares-para-cubrir-los-gastos-de-la-nacion/)</t>
  </si>
  <si>
    <t>https://transparencia.org.ve/project/epe-ii-estudio-sector-mineria/</t>
  </si>
  <si>
    <t>Monómeros Colombo Venezolanos, S.A. (MONÓMEROS)</t>
  </si>
  <si>
    <t>La producción y comercialización en Colombia de  caprolactama, materia prima para la producción de Nylon 6, fosfatos de calcio y fertilizantes </t>
  </si>
  <si>
    <t>Caprolactama, materia prima para la producción de Nylon 6, fosfatos de calcio y fertilizantes </t>
  </si>
  <si>
    <t>Zona industrial Cartagena. Colombia</t>
  </si>
  <si>
    <t>Colombia</t>
  </si>
  <si>
    <t>Tras recuperar el control de la petroquímica estatal venezolana Monómeros en Colombia, el gobierno de Nicolás Maduro anunció el nombramiento de Ninoska La Concha como la nueva gerente general de la empresa.</t>
  </si>
  <si>
    <t>Ninoska La Concha es egresada de la Universidad Bicentenaria de Aragua donde obtuvo el título de ingeniera de Sistemas, 17 años de experiencia en la industria petroquímica. Entre abril de 2018 y julio de 2022 se desempeñó como gerente de operaciones de la compañía Servicios Integrales dedicada a proyectos de construcción y servicios de mantenimiento de obras civiles, mecánicas, eléctricas e hidráulicas. En agosto de 2023 fue designada  como Presidenta de Pequiven.</t>
  </si>
  <si>
    <t>Microjuris 
http://www.monomeros.com/ 
https://transparencia.org.ve/project/epe-ii-estudio-sector-hidrocarburos/
 https://www.bancaynegocios.com/directiva-de-monomeros-dice-haber-reducido-80-sus-gastos-y-rechaza-denuncias-de-corrupcion/
https://primerinforme.com/2020/04/21/asi-maneja-guaido-las-finanzas-de-la-empresa-monomeros-en-colombia/
 https://www.semana.com/empresas/articulo/guaido-toma-control-de-monomeros-la-billonaria-compania-venezolana-en-colombia/272401/
 https://www.eltiempo.com/unidad-investigativa/nicolas-maduro-amenaza-con-llevarse-de-colombia-a-monomeros-614007
 https://www.eltiempo.com/unidad-investigativa/monomeros-los-hallazgos-de-supersociedades-que-la-sometio-a-control-616440
 https://www.eltiempo.com/unidad-investigativa/monomeros-supersociedades-somete-a-control-a-joya-de-venezuela-616076
 https://panampost.com/oriana-rivas/2021/09/06/colombia-monomeros-supersociedades/
 https://www.elcolombiano.com/negocios/que-pasa-si-maduro-recupera-el-control-de-la-empresa-monomeros-LF15542911
 https://talcualdigital.com/presidenta-de-monomeros-designada-por-guaido-renuncio-tras-toma-de-autoridades-colombianas/  
https://elpitazo.net/politica/guaido-anuncia-auditoria-y-reestructuracion-de-monomeros/
https://efectococuyo.com/politica/pequiven-monomeros-orden-supersociedades/
 https://www.elnacional.com/venezuela/an-de-2015-rechazo-decreto-presentado-por-guaido-para-reestructurar-monomeros/
https://efectococuyo.com/politica/gerente-monomeros-corrupcion-licencia-ofac/
¡ 
https://twitter.com/monomerossa/status/1557123145760374785?s=24&amp;t=XSVsMSAdE3QWKxKmKMI8nQ
https://www.portafolio.co/negocios/empresas/ninoska-la-concha-nueva-gerente-general-de-monomeros-571482
https://www.larepublica.co/empresas/ninoska-la-concha-sera-la-nueva-gerente-de-monomeros-la-petroquimica-venezolana-3452136</t>
  </si>
  <si>
    <t>Monte Ávila Editores Latinoamérica, C.A. (MAELCA)</t>
  </si>
  <si>
    <t>Misión
Monte Ávila es la casa editorial del Estado responsable de la difusión de la literatura venezolana y de los textos universales más representativos de nuestra cultura, cuyos rasgos distintivos son: la diversidad, la amplitud de criterios y un espíritu atento a los temas y tendencias estéticas e ideológicas de nuestro tiempo.
Se encarga de potenciar el patrimonio cultural literario, en aras de fortalecer el Plan de la Patria y las políticas sociales de reivindicación y dignificación del pueblo venezolano y latinoamericano. Siempre atentos a los principales hallazgos de la palabra en el campo de la creación, las ideas y el pensamiento, Monte Ávila es considerada un orgullo cultural en Venezuela y América Latina.
Visión
Ser la editorial venezolana de referencia en América Latina y el mundo, editando libros de calidad y que enlacen la herencia cultural de los pueblos con los nuevos hallazgos en materia literaria. Asimismo, contribuir con la formación de la población para dotarla de herramientas culturales, éticas y humanistas a través de la literatura.</t>
  </si>
  <si>
    <t>Libros y publicaciones</t>
  </si>
  <si>
    <t>La Castellana, avenida principal con primera transversal, quinta Cristina, Chacao
0212-2655846, 0416-1938166, 0212-2636719
www.monteavila.gob.ve</t>
  </si>
  <si>
    <t>Ministerio del Poder Popular para la Cultura</t>
  </si>
  <si>
    <t>Microjuris
https://transparencia.org.ve/wp-content/uploads/2016/07/memoria-2014-cultura.pdf
https://monteavilaeditores.com/</t>
  </si>
  <si>
    <t>Ave 2 Sector la Ensenada, La Ensenada 4033, Zulia</t>
  </si>
  <si>
    <t>Se hunden 2 lanchas de PDVSA en el muelle Ali Primera en la COL (https://www.youtube.com/watch?v=j4vHqoqz92s)</t>
  </si>
  <si>
    <t>http://www.mppt.gob.ve/2020/ministro-ing-hipolito-abreu-realizo-inspeccion-al-astillero-naval-del-lago-y-al-muelle-ali-primera-del-estado-zulia/</t>
  </si>
  <si>
    <t>Servicios portuarios para el sector de hidrocarburos</t>
  </si>
  <si>
    <t>Petróleos de Venezuela, S. A. asumió  las instalaciones del muelle Cadeco, ubicado en la calle Independencia del sector La Playa del municipio Lagunillas, del estado Zulia, como parte del proceso de estatización que se inició el pasado 8 de mayo de 2009 con la promulgación de la Ley que Reserva al Estado los Bienes y Servicios Conexos con las Actividades Primarias de Hidrocarburos. Esta instalación, de 66 metros cuadrados, albergaría las gabarras que cumplen funciones en el Lago de Maracaibo, así como a las embarcaciones de transporte de personal y remolcadores. Actualmente propiedad de PDVSA Industrial</t>
  </si>
  <si>
    <t>Calle Independencia del sector La Playa del municipio Lagunillas, del estado Zulia</t>
  </si>
  <si>
    <t>CADECO inscrita en el Registro Mercantil Segundo de la Circunscripción Judicial del Estado Zulia, en fecha 12/1/90, bajo el N° 3, tomo 1-A; 2.)</t>
  </si>
  <si>
    <t>Empleados de PDVSA toman muelles Josefa Camejo y Negra Matea en el Zulia exigiendo mejoras laborales (https://www.diariorepublica.com/regionales/empleados-de-pdvsa-toman-muelles-josefa-camejo-y-negra-matea-en-el-zulia-exigiendo-mejoras-laborales)
Trabajadores de Pdvsa Industrial exigen ser reconocidos (https://www.quepasa.com.ve/regionales/trabajadores-de-pdvsa-industrial-exigen-ser-reconocidos/)
Trabajadores de Pdvsa Industrial en Zulia exigen recibir beneficios contractuales (https://elpitazo.net/occidente/trabajadores-de-pdvsa-industrial-en-zulia-exigen-recibir-beneficios-contractuales/)</t>
  </si>
  <si>
    <r>
      <rPr>
        <sz val="12"/>
        <color rgb="FF000000"/>
        <rFont val="Calibri"/>
      </rPr>
      <t xml:space="preserve">https://www.aporrea.org/energia/n146839.html
</t>
    </r>
    <r>
      <rPr>
        <sz val="12"/>
        <color theme="1"/>
        <rFont val="Calibri"/>
      </rPr>
      <t>https://www.aporrea.org/actualidad/n146839.html</t>
    </r>
    <r>
      <rPr>
        <sz val="12"/>
        <color theme="1"/>
        <rFont val="Calibri"/>
      </rPr>
      <t xml:space="preserve">
https://issuu.com/versionfinal/docs/e02/6</t>
    </r>
  </si>
  <si>
    <t>Actualmente propiedad de PDVSA Industrial.</t>
  </si>
  <si>
    <t>https://issuu.com/versionfinal/docs/e02/6</t>
  </si>
  <si>
    <t>Multinacional de Seguros, S.A.</t>
  </si>
  <si>
    <t>Multinacional de Seguros es una compañía que nace el 22 de febrero de 1983 y que en la actualidad cuenta con 47 sucursales a lo largo de todo el país. Entre sus principales reaseguradores se encuentran Mapfre y Venezolana de Reaseguros.
Multinacional de Seguros, S.A. fue una empresa aseguradora que fue intervenida por el Ministerio de Industrias y Producción Nacional en noviembre de 2019. El Ministerio de Industrias y Producción Nacional designó una Junta Interventora Especial para las empresas aseguradoras Multinacional de Seguros, Seguros Guayana, Interbank Seguros y Adriática de Seguros. Multinacional de Seguros, Seguros Guayana, Interbank Seguros y Adriática Seguros pasaron a formar parte del sector público, al menos de manera temporal, luego de que el Tribunal Supremo de Justicia (TSJ) decretara su intervención y ordenara al Gobierno que designara unos administradores ad hoc en la mismas, mientras se resuelve una demanda que la estatal Corporación Venezolana de Guayana (CVG) interpuso contra una de ellas por presuntamente no pagarle a la estatal Corporación Venezolana de Guayana por los daños que sufrió una celda en 2004, pese a tenerla asegurada a todo riesgo. Estas empresas eran propiedad del empresario Tobías Carrero. Tobías Carrero, gracias a sus vínculos con el fallecido Luis Miquilena llegó a hacerse con los contratos de seguros de varias dependencias gubernamentales al inicio del gobierno del también desaparecido Hugo Chávez. Sin embargo, una vez que se produjo la ruptura entre Miquilena y Chávez a finales de 2001 lo convirtieron en blanco de los ataques del oficialismo.
Julio César Villarreal Abreu fue el presidente de la Junta Interventora Especial, mientras ejercía el cargo, la fiscalía abrió una investigación a Villarreal Abreu por legitimación de capitales.</t>
  </si>
  <si>
    <t xml:space="preserve">Av. Blandín, Torre Multinacional de Seguros, La Castellana, Caracas </t>
  </si>
  <si>
    <t>22/2/1983</t>
  </si>
  <si>
    <t>Inscrita en el Registro Mercantil de la Circunscripción
Judicial del estado Mérida, en fecha 122 de marzo de 1.983, bajo el N° 41, tomo 1-A.</t>
  </si>
  <si>
    <t>Desaparecen 30 millones de dólares destinados al seguro de salud de los trabajadores de PDVSA (https://www.cuentasclarasdigital.org/2023/08/desaparecen-30-millones-de-dolares-destinados-al-seguro-de-salud-de-los-trabajadores-de-pdvsa/)</t>
  </si>
  <si>
    <t>Multiservicios Mariscal Sucre, C.A.</t>
  </si>
  <si>
    <t>Producir obras de infraestructura, bienes y servicios</t>
  </si>
  <si>
    <t>Obras, biens y servicios para infraestructura</t>
  </si>
  <si>
    <t>Calle Sucre, Frente a La Plaza Bolívar Sede Del Ejecutivo Regionallacio De Gobierno, Cumaná Estado Sucre. Cumaná</t>
  </si>
  <si>
    <t>http://www.cgesucre.gob.ve/ces_web/index.php?idPagina=13
https://www.facebook.com/EPS-Multiservicios-y-Construcciones-Mariscal-Sucre-CA-1044493402305249/</t>
  </si>
  <si>
    <t>Naviera Conosur S.A.</t>
  </si>
  <si>
    <t>Servicios de transporte y flete</t>
  </si>
  <si>
    <t>Cristo Rey y Rio Paraguay- Puerto. Pabla
Ciudad: Lambare
Departamento: Asunción</t>
  </si>
  <si>
    <r>
      <rPr>
        <sz val="12"/>
        <color theme="1"/>
        <rFont val="Calibri"/>
      </rPr>
      <t>Empresa naviera estaría en falta por impagar salarios y seguro social (http://www.diputados.gov.py/ww5/index.php/noticias/empresa-naviera-estaria-en-falta-por-impagar-salarios-y-seguro-social)
Hubo un derrame de gasoil en el río y se mantuvo secreto (</t>
    </r>
    <r>
      <rPr>
        <sz val="12"/>
        <color rgb="FF000000"/>
        <rFont val="Calibri"/>
      </rPr>
      <t>https://www.abc.com.py/edicion-impresa/economia/hubo-un-derrame-de-gasoil-en-el-rio-y-se-mantuvo-en-secreto-152793.html</t>
    </r>
    <r>
      <rPr>
        <sz val="12"/>
        <color theme="1"/>
        <rFont val="Calibri"/>
      </rPr>
      <t>)</t>
    </r>
  </si>
  <si>
    <t>https://www.contrataciones.gov.py/proveedor/naviera-conosur-sociedad-anonima.html
https://www.facebook.com/pages/Naviera-Conosur-SA/339968592734407</t>
  </si>
  <si>
    <t xml:space="preserve">Neumáticos del Alba, S.A. (NEUMALBA) </t>
  </si>
  <si>
    <t>Manufactura y comercialización</t>
  </si>
  <si>
    <t>MISIÓN:
Participar eficiente y eficazmente en el  Desarrollo Económico y Social, mediante el suministro de productos y servicios del sector neumáticos renovados y nuevos, la producción de carcasas, el procesamiento de neumáticos fuera de uso y la maquila de goma a través de aliados comerciales.
VISION
Garantizar el suministro de cauchos radiales originales y renovados, para el transporte (Carga/Pasajeros/Táctico) militar y comercial, promoviendo una nueva base productiva que permita satisfacer las necesidades en este segmento a nivel nacional y elaborar productos de alta calidad para la exportación, sustituyendo paulatinamente las importaciones y generando una fuente d ingresos de divisas alternativa para la nación.</t>
  </si>
  <si>
    <t>Cauchos y otros productos de goma</t>
  </si>
  <si>
    <t>Mediante el  Decreto Nº 2.676,  se autoriza la creación de una Empresa del Estado bajo la forma de Sociedad Anónima, que se denominará «Neumáticos del Alba. S.A.» (NEUMALBA, S.A.), adscrita al Ministerio del Poder Popular para la Defensa.
Tendrá como objeto social realizar actividades relacionadas con la producción, comercialización, distribución y prestación de servicios inherentes a la industria de la goma e industrias conexas que incluyan la importación y exportación, compra - venta dentro y fuera del territorio nacional, de todo tipo de cauchos (nuevos, renovados o fuera de uso), materias primas, insumos y subproductos, componentes asociados al neumático, así como servicios industriales, logísticos y comerciales; asistencia técnica, tecnológica y de capacitación e inversión dentro o fuera del territorio nacional; servicios de transporte a nivel nacional e internacional en las áreas lacustres, marítimo y terrestre, mediante el suministro de lanchas, remolcadores, barcos, gabarras, transporte privado, camiones, plataforma, grúas, transporte público o privado, fletamentos lacustres, marítimo y aéreo, en apoyo logístico a la industria; así como la construcción de obras civiles en general, suministro e instalación de anclajes mecánicos, andamios, construcción civil, mecánica industrial, mantenimiento de carreteras, elaboración de proyectos de arquitectura e ingeniería, manejo de desechos derivados de la actividad industrial.
La duración de la empresa será de (50) años, contados a partir de la fecha de registro del Acta Constitutiva Estatutaria, y su capital social será íntegramente suscrito y pagado en un cincuenta y un por ciento (51%) por la "COMPAÑÍA ANÓNIMA MILITAR DE INDUSTRIAS MINERAS, PETROLÍFERAS Y DE GAS, C.A." (CAMIMPEG, C.A.), y el cuarenta y nueve por ciento (49%) por la empresa CONVENCAUCHO INDUSTRIAS, S.A.Empresa con el objeto de realizar actividades relacionadas con la producción, comercialización, distribución y prestación de servicios inherentes a la industria de la goma e industrias conexas que incluyan la importación y exportación, compra - venta dentro y fuera del territorio nacional, de todo tipo de cauchos (nuevos, renovados o fuera de uso.</t>
  </si>
  <si>
    <r>
      <rPr>
        <b/>
        <sz val="12"/>
        <color rgb="FF000000"/>
        <rFont val="Calibri"/>
      </rPr>
      <t>Presidente:</t>
    </r>
    <r>
      <rPr>
        <sz val="12"/>
        <color rgb="FF000000"/>
        <rFont val="Calibri"/>
      </rPr>
      <t xml:space="preserve"> Según la Resolución No. 056570 del 23 de agosto de 2024  publicada en la Gaceta Oficial No. 42.950 del 27  de agosto de 2024  se designa al Presidente: Según la Resolución No. 053936 del 12/13/2023  publicada en la Gaceta Oficial No. 42.781 del 19/12/2022 : General de Brigada Luis Alberto Moreno Coronado
Según la Resolución No. 053936 del 12/13/2023  publicada en la Gaceta Oficial No. 42.781 del 19/12/2022 se habían designado como
</t>
    </r>
    <r>
      <rPr>
        <b/>
        <sz val="12"/>
        <color rgb="FF000000"/>
        <rFont val="Calibri"/>
      </rPr>
      <t xml:space="preserve">Vicepresidente: </t>
    </r>
    <r>
      <rPr>
        <sz val="12"/>
        <color rgb="FF000000"/>
        <rFont val="Calibri"/>
      </rPr>
      <t xml:space="preserve">General de Brigada Luis Alberto Moreno Coronado
</t>
    </r>
    <r>
      <rPr>
        <b/>
        <sz val="12"/>
        <color rgb="FF000000"/>
        <rFont val="Calibri"/>
      </rPr>
      <t>Directores Principales</t>
    </r>
    <r>
      <rPr>
        <sz val="12"/>
        <color rgb="FF000000"/>
        <rFont val="Calibri"/>
      </rPr>
      <t xml:space="preserve">: General de División Francisco Javier Piña Mora, General de División Roberto Carlos Anduz Aray, Teniente Coronel Tatiana Teresa Torres Prieto  
</t>
    </r>
    <r>
      <rPr>
        <b/>
        <sz val="12"/>
        <color rgb="FF000000"/>
        <rFont val="Calibri"/>
      </rPr>
      <t>Directores Suplentes</t>
    </r>
    <r>
      <rPr>
        <sz val="12"/>
        <color rgb="FF000000"/>
        <rFont val="Calibri"/>
      </rPr>
      <t xml:space="preserve">: Coronel León Simón Monsalve Morales, Mayor Reinaldo Enrique Pérez Tirado, Teniente Coronel Pedro César Alvarado
Según Resolución No. 058876 del 11 de marzo de 2025 del Ministerio del Poder Popular para la Defensa y publicada en la Gaceta Oficial No. 43.088 del 17 de marzo de 2025, se nombra como Miembros de la Junta Directiva de la Empresa Neumáticos del Alba, S.A. (NEUMALBA) , del Despacho del Viceministro de Planiicación y Desarrollo para la Defensa, integrada por los siguientes  profesionales militares: 
</t>
    </r>
    <r>
      <rPr>
        <b/>
        <sz val="12"/>
        <color rgb="FF000000"/>
        <rFont val="Calibri"/>
      </rPr>
      <t>Presidente</t>
    </r>
    <r>
      <rPr>
        <sz val="12"/>
        <color rgb="FF000000"/>
        <rFont val="Calibri"/>
      </rPr>
      <t xml:space="preserve">: Mayor General Henry David Rodríguez Martínez
</t>
    </r>
    <r>
      <rPr>
        <b/>
        <sz val="12"/>
        <color rgb="FF000000"/>
        <rFont val="Calibri"/>
      </rPr>
      <t>Vicepresidente</t>
    </r>
    <r>
      <rPr>
        <sz val="12"/>
        <color rgb="FF000000"/>
        <rFont val="Calibri"/>
      </rPr>
      <t xml:space="preserve">: General de Brigada Luis Alberto Moreno Coronado
</t>
    </r>
    <r>
      <rPr>
        <b/>
        <sz val="12"/>
        <color rgb="FF000000"/>
        <rFont val="Calibri"/>
      </rPr>
      <t>Directores principales</t>
    </r>
    <r>
      <rPr>
        <sz val="12"/>
        <color rgb="FF000000"/>
        <rFont val="Calibri"/>
      </rPr>
      <t xml:space="preserve">:General de División José Darío Monsalve Maldonado, Roberto Carlos Anduz Aray, Teneiente Coronel Tatiana Teresa Torres Prieto, 
</t>
    </r>
    <r>
      <rPr>
        <b/>
        <sz val="12"/>
        <color rgb="FF000000"/>
        <rFont val="Calibri"/>
      </rPr>
      <t>Directores suplentes</t>
    </r>
    <r>
      <rPr>
        <sz val="12"/>
        <color rgb="FF000000"/>
        <rFont val="Calibri"/>
      </rPr>
      <t xml:space="preserve">:Coronel Leonel Simón Monsalve Morales, Coronel Pedro César Alvarado, Mayor Reinaldo Enrique Pérez Tirado
</t>
    </r>
  </si>
  <si>
    <t>51% CAMIMPEG, 49% Covencaucho Industrias</t>
  </si>
  <si>
    <t>http://www.mindefensa.gob.ve/viplanificacion/index.php/neumalba-p/
http://800noticias.com/gobierno-crea-neumalba-para-asumir-control-del-sector-del-caucho
https://www.venezuelaempresarial.com.ve/noticia.php?post=4679
http://www.correodelorinoco.gob.ve/nombran-a-victor-hernandez-figueredo-como-viceministro-transporte-aereo/
Microjuris
La Fuerza Armada venezolana tiene luz propia en la corrupción (https://transparencia.org.ve/wp-content/uploads/2018/06/La-Fuerza-Armada-Venezolana-tiene-luz-propia-en-la-corrupci%C3%B3n.pdf)
https://transparencia.org.ve/wp-content/uploads/2020/10/Los-militares-y-su-rol-en-las-Empresas-Propiedad-del-Estado.pdf
https://transparencia.org.ve/wp-content/uploads/2020/07/III-PODER-MILITAR-CRIMEN-Y-CORRUPCIOON.pdf
http://www.controlciudadano.org/web/wp-content/uploads/Red-de-Empresas-Militares-en-Venezuela.pdf
Imprenta Nacional
http://www.controlciudadano.org</t>
  </si>
  <si>
    <t>La empresa se conformó adscrita a CorpoMérida, que a su vez estaba adscrita al Ministerio del Poder Popular de Planificación. CorpoMérida fue el ente creado para el ejercicio de poder ejecutivo del protector designado por Maduro, Jehyson Guzmán como gobierno paralelo del gobernador electo en 2017 Ramón Guevara. Luego de que Jehyson Guzmán gana la gobernación en 2021, la empresa cambia de adscripción a la gobernación.</t>
  </si>
  <si>
    <t>Luego de que Jehyson Guzmán gana la gobernación en 2021, la empresa deja de pertenecer a CorpoMérida y se adscribe a la gobernaciónde Mérida.</t>
  </si>
  <si>
    <t>Vía panamericana, municipio Campo Elías de Mérida</t>
  </si>
  <si>
    <t>La Corporación para la Protección del Pueblo de Estado Mérida (Corpomérida) reportara irregularidades en el despacho del producto, se constató que las cargas de gas se facturaban a nombre del proyecto Nevado Gas, encargado de la distribución a precio subsidiado en el estado, y eran vendidas en dólares a empresas privadas por Esté Rodríguez, quien se quedaba con la ganancia. Asimismo, dijo que las autoridades de Gas Comunal estaban cobrando mil dólares a las empresas privadas comercializadoras en Mérida por cada cisterna de gas que cargaran en las fuentes primarias.   (https://ultimasnoticias.com.ve/noticias/sucesos/investigaran-en-varios-estados-trama-de-corrupcion-pdvsa-gas-comunal/)                                                                                                                                                                                                                                                                                                              
Irregularidades por la desaparición de 7 mil cilindros en Nevado GAS (malversación)  (https://suresnoticia.com/comunidades-de-el-vigia-exigen-que-se-investigue-los-7-mil-cilindros-desaparecidos-en-nevado-gas/ http://meridanoticia.com/capturados-trabajadores-de-nevado-gas-por-presunta-extraccion-de-gas-domestico)</t>
  </si>
  <si>
    <t>https://fronteradigital.com.ve/entrada/17073
Diputada CLEBM, Liliana Guerrero (febrero 2022)</t>
  </si>
  <si>
    <t>Garantizar a la población de esta entidad, ubicada en los llanos venezolanos, oportunidades de especialización en las áreas de hospedaje, alimentos y bebidas y recepción, entre otros servicios de este ramo turístico.</t>
  </si>
  <si>
    <t>Hospedaje, restaurantes y hotel escuela</t>
  </si>
  <si>
    <t>Este hotel dependía de la gobernación del estado Portuguesa. El gobernador lo entregó en concesión a una empresa privada
Ver ALIADOS PRIVADOS en control de empresas estatales (https://transparenciave.org/wp-content/uploads/2021/12/Aliados-privados-en-control-de-empresas-estatales-1.pdf)</t>
  </si>
  <si>
    <t xml:space="preserve">Carrera 3, Guanare 3350, Portuguesa, Venezuela </t>
  </si>
  <si>
    <t xml:space="preserve">http://www.correodelorinoco.gob.ve/portuguesa-contara-este-ano-con-su-primer-hotel-escuela/
https://talcualdigital.com/a-la-calladita-el-chavismo-reprivatiza-empresas-que-expropio-y-llevo-al-colapso/
https://transparencia.org.ve/wp-content/uploads/2021/12/Aliados-privados-en-control-de-empresas-estatales-1.pdf </t>
  </si>
  <si>
    <t>OCI Metalmecánica, C.A.</t>
  </si>
  <si>
    <t>Automotriz y metalmecánico</t>
  </si>
  <si>
    <t>Fabricar partes y piezas metalmecánicas y automotrices</t>
  </si>
  <si>
    <t xml:space="preserve">Postes hexagonales para el alumbrado público en diversas presentaciones, piezas metalmecánicas y automotrices, </t>
  </si>
  <si>
    <t xml:space="preserve">El 14 de septiembre de 2011 mediante Decreto N° 8.467 publicado en la Gaceta Oficial Nº 39.757, se ordena la adquisición forzosa de los bienes muebles e inmuebles, y las demás bienhechurías, propiedad de la Sociedad Mercantil "OCI-METALMECÁNICA, C.A.", para la ejecución de la obra "CONSOLIDACIÓN DE LA CAPACIDAD INDUSTRIAL DEL SECTOR PÚBLICO EN LA FABRICACIÓN DE CARROCERÍAS DE VEHÍCULOS Y ENSAMBLAJE DE CHASIS PARA CAMIONES, UTILIZADOS EN LA INDUSTRIA AUTOMOTRIZ PARA EL PUEBLO VENEZOLANO", los cuales son:
- Los Bienes Inmuebles, presuntamente propiedad de la Sociedad Mercantil "OCI-METALMECÁNICA, C.A.", ubicada en la Zona Industrial Los Guayos; Valencia, Estado Carabobo.
- Maquinarias, equipos y materiales que formen parte o se hallen dentro de los inmuebles que fueren necesarios para ejecutar la obra.
- Los Medios de Transporte utilizados necesarios para ejecutar la obra.
De las 520.294 acciones transferidas, 336.578 (64,69%) fueron cedidas por Metalmen, empresa que en la actualidad está en proceso de liquidación por el Fondo de Protección Social de los Depósitos Bancarios (Fogade); 130.074 acciones por Toyota de Venezuela (25%) y 53.642 (10,31%) por Venezolana de Cementos.
Los trabajadores que laboran en dicha empresa, sucursales y demás oficinas, objeto de adquisición forzosa, tendrán preferencia para participar en la ejecución de la obra.
Los bienes expropiados pasarán libres de hipotecas o limitaciones al patrimonio de la Corporación de Industrias Intermedias de Venezuela (CORPIVENSA), ente adscrito al Ministerio del Poder Popular para Ciencia, Tecnología e Industrias Intermedias.
El proceso de expropiación de esta empresa, anteriormente llamada Christian y Nielsen Metalmecánica, se inició en septiembre de 2011 y se concretó el 17 de julio de 2017 con la transferencia total de las acciones a la Corporación de Industrias Intermedias de Venezuela (Corpivensa), perteneciente al Estado. Este procedimiento de expropiación se realizó en el marco de un trato amigable, lográndose el acuerdo de la cesión y donación de las acciones hasta cubrir el cien por ciento (100%) del capital de la empresa especializada en la elaboración de autopartes, el preensamblaje de vehículos y construcción de estructuras metálicas destinadas a la Gran Misión Vivienda Venezuela. En lo referido a la distribución accionaria de la empresa Oci-Metalmecanica, Metalmen otorgó una cesión del 64, 69%; Toyota donó 25% y Venezolana de Cementos otorgó una cesión de 10.31
Estuvo adscrita al Ministerio del Poder Popular para Industrias Básicas, Estratégicas y Socialista. 
Por el Decreto extraordinario N° 6.382 del 15 de junio de 2018 se  modifica la denominación del Ministerio del Poder Popular para Industrias Básicas, Estratégicas y Socialistas, por la de Ministerio del Poder Popular de Industrias y Producción Nacional que dirige Tareck El Aissami, se presume que esta empresa debería estar adscrita a dicho Ministerio.
Por Decreto N°  4.199 del 2020, se adscribe Oci Metalmecánica, C.A. a la CORPORACIÓN SOCIALISTA DEL SECTOR AUTOMOTOR, C.A. (CORSOAUTO), en su condición de empresa matriz, las empresas públicas CVG Rines de Aluminio, C.A. (CVG RIALCA) y el Banco de Insumos para la Pequeña y Mediana Industria, S.A., </t>
  </si>
  <si>
    <t>Final Av, principal de la vivienda Popular Los Guayos Zona Industrial II. Los Guayos Valencia Edo. Carabobo.</t>
  </si>
  <si>
    <t>Los Guayos</t>
  </si>
  <si>
    <t>Presidente: Norma Moreno</t>
  </si>
  <si>
    <t>100% CORPORACIÓN SOCIALISTA DEL SECTOR AUTOMOTOR, C.A. (CORSOAUTO)</t>
  </si>
  <si>
    <t>Registro Mercantil de la Circunscripción Judicial del Distrito Federal y Estado Miranda, en fecha 26 de abril de 1968, bajo el Nº 17, Tomo 33-A</t>
  </si>
  <si>
    <t>PERSONAL DE OCI-METALMECÁNICA C.A LLEVAN TRES SEMANAS SIN PAGOS (http://caraboboesnoticia.com/personal-oci-metalmecanica-c-llevan-tres-semanas-sin-pagos/)
Empresa estatizada tiene 22 días paralizada por falta de materia prima (https://www.el-carabobeno.com/empresa-estatizada-22-dias-paralizada-falta-materia-prima/)
¡HECHO EN ROBOLUCIÓN! Empresa expropiada por el régimen está paralizada desde hace 22 días por falta de materia prima (https://www.secretosrevelados.net/noticia/hecho-en-robolucion-empresa-expropiada-por-el-regimen-esta-paralizada-desde-hace-22-dias-por-falta-de-materia-prima)</t>
  </si>
  <si>
    <r>
      <rPr>
        <sz val="12"/>
        <color theme="1"/>
        <rFont val="Calibri"/>
      </rPr>
      <t xml:space="preserve">Microjuris
https://www.aporrea.org/economia/n311643.html
http://www.minppibes.gob.ve/web-final/noticias.php?id_noticia_busqueda=374
</t>
    </r>
    <r>
      <rPr>
        <sz val="11"/>
        <color theme="1"/>
        <rFont val="Calibri"/>
      </rPr>
      <t>https://paisdepropietarios.org/propietariosve/gobierno-concreta-nacionalizacion-de-la-empresa-oci-metalmecanica/</t>
    </r>
  </si>
  <si>
    <t>Operaciones Río Napo, S.A.</t>
  </si>
  <si>
    <t>Misión
Desarrollar y ejecutar actividades hidrocarburíferas con eficiencia, transparencia y responsabilidad socio-ambiental, para proveer de recursos económicos al Estado Ecuatoriano.
Visión
Ser un referente de gestión empresarial de economía mixta, capaz de participar exitosamente en las diversas fases de la industria hidrocarburífera, con procesos óptimos, innovación tecnológica, personal competente y comprometido con la organización.
Objetivo General
Satisfacer la demanda de combustibles del mercado ecuatoriano y exportar los excedentes disponibles a mercados estratégicos.</t>
  </si>
  <si>
    <t>Producción de petróleo</t>
  </si>
  <si>
    <t>En el corazón de la selva amazónica ecuatoriana, el 3 de noviembre del 2009, Operaciones Río Napo CEM nace como la primera empresa petrolera ecuatoriana de economía mixta, con el fin de brindar servicios para la administración, incremento de producción, el desarrollo, la optimización de recursos y el mejoramiento integral en la explotación del campo Sacha. Ubicado en el cantón Joya de los Sachas, noreste de la Provincia de Orellana, históricamente es el campo petrolero más grande e importante del Ecuador
 Desde enero de 2013, sus operaciones se fundamentan en la alianza estratégica entre la empresa Petroamazonas EP y PDVSA, Ecuador y Venezuela, para sobre la base de asesorías integrales y un permanente apoyo tecnológico, incrementar el desarrollo productivo del Campo Sacha.
En 2013, Petroecuador entregó su paquete accionario a Petroamazonas. Tres años después, la empresa Operaciones Río Napo entró en proceso de liquidación. Contraloría identificó problemas en la administración de recursos en el campo Sacha y falta de supervisión en el cumplimiento de las actividades. El campo Sacha actualmente está en manos de Petroamazonas. En 2019, el gobierno de Moreno anunció que está entre los activos del Estado que podrían ser monetizados. La idea es atraer un socio estratégico que traiga inversiones para desarrollar el potencial del campo, uno de los mayores del país, con una producción de 75.000 barriles diarios.</t>
  </si>
  <si>
    <t>En el documento "Reestructuración integral de PDVSA y simplificación de su estructura" de marzo de 2020 aparece como empresa mixta de PDVSA Ecuador, S.A.</t>
  </si>
  <si>
    <t>Oficinas
Distrito Metropolitano de Quito, Av. Orellana E9-195 y 6 de Diciembre,
Edificio Alisal de Orellana.
Operación en Campo
Provincia de Orellana, cantón Joya de los Sachas, Sector La Parker, vía Coca
Lago Agrio, Km. 65.
Jefe de Comunicaciones Margarita TapiaPBX (02) 3982300 Ext. 6126</t>
  </si>
  <si>
    <t>Ecuador</t>
  </si>
  <si>
    <t xml:space="preserve">
70% de EP PETROAMAZONAS 
30% empresa PDVSA Ecuador S.A</t>
  </si>
  <si>
    <t>Gobierno inicia investigación a la empresa de crudo Río Napo (Esta noticia ha sido publicada originalmente por Diario EL TELÉGRAFO bajo la siguiente dirección: https://www.eltelegrafo.com.ec/noticias/economia/4/gobierno-inicia-investigacion-a-la-empresa-de-crudo-rio-napo
Si va a hacer uso de la misma, por favor, cite nuestra fuente y coloque un enlace hacia la nota original. www.eltelegrafo.com.ec)
Pérez denuncia trabas para tener información de Refinería del Pacífico (https://www.e-comex.com/perez-denuncia-trabas-para-tener-informacion-de-refineria-del-pacifico/)
Operaciones Río Napo se liquida; Pdvsa está dejando el campo Sacha (https://www.elcomercio.com/actualidad/negocios/liquidacion-rionapo-pdvsa-petroleo-camposacha.html)</t>
  </si>
  <si>
    <t xml:space="preserve">
https://www.sumarium.es/2020/04/28/reforma-petrolera-de-el-aissami-eliminara-12-filiales-no-medulares-para-pdvsa-y-crearan-filial-en-rusia/
Mecanismos de integración energética regional promovidos por la revolución bolivariana, pdf
https://rionapocem.com.ec/la-empresa/
https://www.primicias.ec/noticias/economia/cinco-proyectos-con-venezuela-que-se-hundieron-en-el-camino/</t>
  </si>
  <si>
    <t>Operadora de Transporte Público BUSCUMANÁ, S.A.</t>
  </si>
  <si>
    <t>Racionalizar y mejorar significativamente la movilidad a través de la prestación de un servicio de transporte masivo altamente eficiente</t>
  </si>
  <si>
    <t xml:space="preserve">Empresa opertativa, el sistema de transporte contempla doce (12) rutas </t>
  </si>
  <si>
    <t>Calle Sucre, al lado de la Tesorería del estado, Cumaná</t>
  </si>
  <si>
    <t>Buscumaná no se insertó en un plan de ciudad (https://www.aporrea.org/regionales/a254368.html)</t>
  </si>
  <si>
    <t>http://www.cgesucre.gob.ve/ces_web/index.php?idPagina=13
https://www.aporrea.org/regionales/a254368.html</t>
  </si>
  <si>
    <t>Operadora Turística Bolívar, C.A.</t>
  </si>
  <si>
    <t xml:space="preserve">Promoción y venta de paquetes turísticos en la región  </t>
  </si>
  <si>
    <t>Avenida Libertador Ciudad Bolívar</t>
  </si>
  <si>
    <t>https://www.eldiariodeguayana.com.ve/operadora-turistica-bolivar-abre-sus-puertas-en-puerto-ordaz/ 
http://www.avn.info.ve/contenido/empresas-socialistas-bol%C3%ADvar-prev%C3%A9n-incrementar-su-producci%C3%B3n 
https://www.datocapital.com.ve/empresas/Operadora-Turistica-Bolivar-Ca.html</t>
  </si>
  <si>
    <t>ORINOCO WOOD CHIPS, C.A. (VENESTONE)</t>
  </si>
  <si>
    <t xml:space="preserve">Forestal </t>
  </si>
  <si>
    <t>Elaboracion de astillas de madera y la transformación de cualquier otro producto derivado de la madera, asi como la Actividad Agro-Silvo Industrial, procesamiento, produccion,transportacion, almacenaje administracion y comercializacion nacional e internacional de sus productos</t>
  </si>
  <si>
    <t xml:space="preserve"> Explotación de madera, astillas de madera</t>
  </si>
  <si>
    <t xml:space="preserve">Originalmente creada por asociación de Venepal y Stone Containers para la producción de corteza y astillas de pino caribe con fines de exportación a granel. Esta empresa fue embargada hace más de una década y sus activos subastados y adquiridos por Andrés Cristancho, quien contrató a la empresa TOBA para lograr la operatividad de la empresa y comenzar con la producción y procesos de exportación.
La nueva figura jurídica pasó a ser Orinoco Wood Chips. Esta empresa logró exportar astillas y corteza hasta que un proceso judicial poco claro determinó la inherencia del Estado.
Se sospecha adscrita al Ministerio del Poder Popular de Industrias y Producción Nacional </t>
  </si>
  <si>
    <t>ZONA INDUSTRIAL SAN VICENTE CARRETERA NACIONAL EDIF. ITC Dirección Fiscal        Edificio ITC, Via San Vicente, Zona Industrial San Vicente, Maturin, Estado Monagas</t>
  </si>
  <si>
    <t>Registro Mercantil de la Circunscripción Judicial del Estado Monagas, en fecha 04 de Mayo de 2.004, anotada bajo el Nro. 67, Tomo A-2</t>
  </si>
  <si>
    <t>Aseguran que empresario de Orinoco Wood Chips fue detenido tras incautación de madera (https://www.noticiascandela.informe25.com/2014/05/aseguran-que-empresario-de-orinoco-wood.html)</t>
  </si>
  <si>
    <t>er:
http://www.toba.com.ve/obras/obras-realizadas/planta-de-fabricacion-de-astillas.html
https://www.primicias24.com/nacionales/83645/fundeproredive-solicitara-carcel-a-duenos-de-astillas-nacionales-y-orinoco-wood-chips</t>
  </si>
  <si>
    <t>Outstanding Do Brasil S.A. (OUTBRAS)</t>
  </si>
  <si>
    <t>Comercio y transporte</t>
  </si>
  <si>
    <t>Comerciantes al por Mayor de Materias Primas de Productos Agrícolas | Transporte de mercancías especializado | Transporte de carga en alta mar | Transporte de mercancías por aguas interiores</t>
  </si>
  <si>
    <t>https://www.sumarium.es/2020/04/28/reforma-petrolera-de-el-aissami-eliminara-12-filiales-no-medulares-para-pdvsa-y-crearan-filial-en-rusia/
https://www.emis.com/php/company-profile/BR/Outbras_-_Outstanding_do_Brasil_Administracoes_e_Partcipacoes_SA_en_2189728.html</t>
  </si>
  <si>
    <t>Palmaven S.A.</t>
  </si>
  <si>
    <t>Realizar actividades sociales cuyo fin es la mejora de las condiciones de vida de la población de Venezuela en aspectos sociales, políticos y económicos</t>
  </si>
  <si>
    <t>Administración de Programas de Vivienda, Planeación Urbana y Desarrollo Comunitario | Administración de Programas Económicos
Principales Ejecutivos</t>
  </si>
  <si>
    <t>Inicialmente Palmichal, S.C., tuvo la participación de dos socios PEQUIVEN, S.A., y Palmaven, S.A., posteriormente, en 1988, Palmaven, S.A., cede sus acciones a Petroplas, debido a su desaparición como empresa, PEQUIVEN, S.A., se mantiene como único socio de Palmichal.  Palmaven es la filial de PDVSA encargada de promover el desarrollo social sostenible y sustentable, en el marco de las políticas sociales del Estado venezolano fundamentado en la aplicación y divulgación de los valores y principios contenidos en la Constitución de la República Bolivariana de Venezuela</t>
  </si>
  <si>
    <t>Avenida Principal de La Urbina, torre Olimpia, piso 7, Caracas</t>
  </si>
  <si>
    <t>Junta Directiva compuesta por once (11) miembros: Presidente, vicepresidente de Exploración y Producción y director interno, vicepresidente de Refinación, Comercio y Suministro y Director Interno, vicepresidenta de Asuntos Internacionales y directora interna, Director Interno de Planificación, Directora Interna, Director Interno y tres (03) Directores Externos</t>
  </si>
  <si>
    <t>Inscrita por ante el Registro Mercantil Segundo de la Circunscripción Judicial del Distrito Federal y Estado Miranda, en fecha 26 de Diciembre de 1975, anotada bajo el Nº 139, Tomo 13-B</t>
  </si>
  <si>
    <t>Corrupción PDVSA: Este es el objetivo real de los "Núcleos de desarrollo endógeno" (https://eltiempolatino.com/news/2019/dec/09/corrupcion-pdvsa-este-es-el-objetivo-real-de-los-n/)
Denuncia de Ex Trabajadores de PDVSA Palmaven (https://www.aporrea.org/actualidad/a5692.html)
La turbia gestión de Ramírez Rafael (https://talcualdigital.com/la-turbia-gestion-de-ramirez-rafael/)</t>
  </si>
  <si>
    <r>
      <rPr>
        <sz val="12"/>
        <color theme="1"/>
        <rFont val="Calibri"/>
      </rPr>
      <t xml:space="preserve">www.pdvsa.com
http://www.pdvsa.com/images/pdf/iga/IGA2006.pdf
https://transparencia.org.ve/wp-content/uploads/2017/04/4-Informe-empresas-estatales-del-sector-petr%C3%B3leo-editado-26abril.pdf
</t>
    </r>
    <r>
      <rPr>
        <sz val="12"/>
        <color rgb="FF000000"/>
        <rFont val="Calibri"/>
      </rPr>
      <t>https://vlexvenezuela.com/vid/gimenez-palmaven-nude-filial-petroleos-288208086</t>
    </r>
  </si>
  <si>
    <t>Palmeras Diana del Lago, C.A.</t>
  </si>
  <si>
    <t>Se dedica a la producción de aceite crudo de palma y palmiste, así como la producción de harina de palmiste para alimentos balanceados de animales</t>
  </si>
  <si>
    <t>En el decreto presidencial N° 423, publicado en la Gaceta Oficial N° 40.260 con fecha del 27 de septiembre de 2013, se creó la Micromisión destinada a la intervención y reestructuración de las empresas del Estado Industrias Diana C.A., Palmeras Diana del Lago C.A., Indugram C.A. y Productos La Fina C.A., dedicadas a la producción, abastecimiento y comercialización de aceites y grasas comestibles, para el consumo humano y productos de origen vegetal.</t>
  </si>
  <si>
    <t>Empresa operativa, se desconoce su capacidad de producción actual. Según la última información obtenida se encuentra entre otras empresas en proceso de reestructuración</t>
  </si>
  <si>
    <t xml:space="preserve"> Ciudad de Casigua El Cubo, Municipio Jesús María Semprún, Estado Zulia</t>
  </si>
  <si>
    <t>Jesús María Semprún</t>
  </si>
  <si>
    <t>Mediante la Resolució DM No. 019-2024 del 18 de octubre de 2024 y publicada en la Gaceta Oficial No. 49.992 del 24 de octubre de 2024, se designa la Junta Directiva de Palmeras Diana del Lago, C.A.:
•	Presidente: Félix Enrique Romero Azuaje
•	Directores principales: Félix Enrique Rojas Muñoz, Yenifer Josefina Arias León, Jesús Enrique Parra, Gabriel Emilio Pérez Ramírez
•	Directores suplentes: Muriyett Atenea Martínez González, José Rafael Brito Gil, Ángel Manuel Villegas Mejías, Félix Enrique Parra Castillo</t>
  </si>
  <si>
    <t>Registro Mercantil Tercero de la Circunscripción Judicial del Estado Zulia en fecha 20 de julio de1988, bajo el No. 2, Tomo 11-A
Registro Mercantil Tercero de la Circunscripción Judicial del Estado Zulia, en fecha 17 de agosto de 2004, bajo el N° 7, Tomo43-A</t>
  </si>
  <si>
    <t>Palmeras Diana salpicada por hechos de corrupción (https://elpitazo.net/reportajes/palmeras-diana-salpicada-por-hechos-de-corrupcion/)
Empleados de Industrias Diana denuncian desvío de bienes patrimoniales (https://talcualdigital.com/empleados-de-industrias-diana-denuncian-desvio-de-bienes-patrimoniales/)
MP designó a fiscalías que tramitarán denuncias sobre Aceites Diana (https://www.noticiascandela.informe25.com/2013/10/mp-designo-fiscalias-para-que.html)</t>
  </si>
  <si>
    <t>Microjuris
https://transparencia.org.ve/project/epe-ii-estudio-sector-agroalimentario/</t>
  </si>
  <si>
    <t>Palmichal, S.C. </t>
  </si>
  <si>
    <t>Consultoría ambiental</t>
  </si>
  <si>
    <t>Recuperación y conservación de las tierras, bosques, fauna y flora de cuencas hidrográficas en las áreas donde Pequiven desarrolle sus operaciones, pudiendo también realizar otros trabajos similares e investigativos en los ámbitos de la industria petrolera, petroquímicay carboquímica nacional, así como llevar a cabo proyectos ambientales y/o conservacionistas que trasciendan el ámbito de la industria, así como formular, planificar investigar, diseñar, promover y ejecutar programas y proyectos ecológicos con énfasis en la recuperación, conservación y manejo de cuencas hidrográficas, desarrollos agroambientales </t>
  </si>
  <si>
    <t xml:space="preserve">Consultoría ambiental </t>
  </si>
  <si>
    <t>La Sociedad Civil Palmichal (Palmichal, S.C.)  fue creada el 12 de enero de 1984 con el fin de conservar los recursos naturales de la cuenca del río Morón y así evitar que se repitiera la escasez de agua tal como aconteció en 1968, es decir, garantizar la disponibilidad del recurso agua para la ejecución permanente de los procesos industriales del Complejo Petroquímico Morón. Inicialmente Palmichal, S.C., tuvo la participación de dos socios  PEQUIVEN, S.A., y Palmaven, S.A., ambas filiales de Pdvsa.  Posteriormente, en 1988, Palmaven, S.A., cede sus acciones a Petroplas, debido a su desaparición como empresa. En la actualidad PEQUIVEN, S.A., se mantiene como único socio de Palmichal, S.C., y dueño de la totalidad de sus acciones.
Desde su fundación la sede principal de Palmichal, S.C., ha funcionado en Morón Estado Carabobo, en instalaciones físicas de la industria petroquímica. Desde allí despacha la gerencia general, las gerencias nacionales y la gerencia de la región central. En 1986 Palmichal, S.C., expande su radio de acción en el área ambiental e inicia operaciones en el Complejo Petroquímico Ana María Campos (antes El Tablazo), desde allí despacha la gerencia de la región occidente de esta organización. Posteriormente en 1992 Palmichal, S.C., inicia operaciones en el Complejo José Antonio Anzoátegui en el oriente del país; desde allí despacha la gerencia de la región oriente. En 1997 Palmichal, S.C., inicia su participación en la conservación de la cuenca hidrográfica del río Sanchón, la cual surte de agua a la refinería El Palito. Esta participación se formalizó por medio de un convenio interinstitucional entre PDVSA y Palmichal, S.C., cuya vigencia es de veinte años.</t>
  </si>
  <si>
    <t>Sociedad operativa, cuya sede esta en la sede de Pequiven, en el complejo petroquimico de Morón. </t>
  </si>
  <si>
    <t>Complejo Petroquímico de Morón,  en el estado Carabobo.</t>
  </si>
  <si>
    <t>Juan José Mora</t>
  </si>
  <si>
    <t>Sociedad Civil</t>
  </si>
  <si>
    <t>empresa INDUSTRIAS DIANA, C.A. :</t>
  </si>
  <si>
    <t>100% PEQUIVEN</t>
  </si>
  <si>
    <t>Oficina Subalterna del Primer Circuito de Registro Público del Municipio Sucre del Estado Miranda, el día 12 de enero de 1984, bajo el No.3, Tomo 3, Protocolo Primero, siendo modificado según Acta de Asamblea de Accionistas inscrita ante la misma Oficina de Registro el día 06 de diciembre de 2007, bajo el No. 5, Tomo 44, Protocolo Primero</t>
  </si>
  <si>
    <r>
      <rPr>
        <sz val="12"/>
        <color theme="1"/>
        <rFont val="Calibri"/>
      </rPr>
      <t xml:space="preserve">http://www.palmichal.com.ve
La Fuerza Armada venezolana tiene luz propia en la corrupción (https://transparencia.org.ve/wp-content/uploads/2018/06/La-Fuerza-Armada-Venezolana-tiene-luz-propia-en-la-corrupci%C3%B3n.pdf)
https://transparencia.org.ve/wp-content/uploads/2020/10/Los-militares-y-su-rol-en-las-Empresas-Propiedad-del-Estado.pdf
</t>
    </r>
    <r>
      <rPr>
        <sz val="12"/>
        <color rgb="FF000000"/>
        <rFont val="Calibri"/>
      </rPr>
      <t>https://transparencia.org.ve/wp-content/uploads/2020/07/III-PODER-MILITAR-CRIMEN-Y-CORRUPCIOON.pdf</t>
    </r>
  </si>
  <si>
    <t>Empresa operativa. En el documento "Reestructuración integral de PDVSA y simplificación de su estructura" de marzo de 2020 aparece como empresa filial de PDVSA Marina, S.A.  y está en la lista de las emprewsas que PDVSA se plantea eliminar o vender</t>
  </si>
  <si>
    <t>PDV Marina SA Piso 2, Edificio Pawua, Avenida Veracruz y Calle Cali, Caracas, Distrito Federal, 1060
Provincia de Panamá</t>
  </si>
  <si>
    <t>Folio Nº 721684 (S)
Escritura, Fecha de registro	2010-12-21</t>
  </si>
  <si>
    <t>PDVSA
PDVSA Marina, S.A.</t>
  </si>
  <si>
    <t>La historia secreta del costoso buque de Pdvsa que encalló en Bahamas (investigación+fotos) (https://plumacandente.blogspot.com/2012/09/la-historia-secreta-del-costoso-buque.html)</t>
  </si>
  <si>
    <t>https://cmlcmidatabase.org/panavenflot-corp-v-cpt-empresas-maritimas-sa
https://www.panadata.net/organizaciones/831250
https://www.mercado.com.pa/empresas/panavenflot-corp-id-C0A3113950A73CCE</t>
  </si>
  <si>
    <t>Parque Científico Tecnológico de Venezuela Más Ciencia, S.A.</t>
  </si>
  <si>
    <t>Ciencia y tecnología</t>
  </si>
  <si>
    <t>Ejecución de actividades y operaciones comerciales que promuevan el flujo de conocimientos y tecnologías entre los actores del Sistema Nacional de Ciencia, Tecnología e Innovación y el Sistema Productivo Nacional. Facilitará la creación y crecimiento de empresas de base tecnológica a través de procesos de incubación y transferencia tecnológica; y brindará otros servicios de valor agregado, así como espacios e instalaciones de alta calidad, creando una base de conocimientos y de propiedad intelectual para el Desarrollo Integral de la Nación.</t>
  </si>
  <si>
    <t>Creación de empresas de base tecnológica</t>
  </si>
  <si>
    <t>Creada en mayo de 2023, adscrita al Ministerio del Poder Popular para la Ciencia y Tecnología, mediante Decreto Presidencial de Nicolás Maduro Moros, Nº 4.808 del 23 de mayo de 2023.</t>
  </si>
  <si>
    <t>Empresa operativa recientemente creada</t>
  </si>
  <si>
    <t>Carretera Panamericana, Altos de Pipe, Miranda. Inmediaciones del IVIC</t>
  </si>
  <si>
    <t>23/05/2023</t>
  </si>
  <si>
    <t>Los Salias</t>
  </si>
  <si>
    <t>Junta Directiva integrada por un (1) Presidente o Presidenta, quien será además el Presidente de la Empresa, un (1) Director Ejecutivo o Directora Ejecutiva y tres (3) Directores principales con sus respectivos suplentes, quienes serán de libre nombramiento y remoción del Ministro o Ministra del Poder Popular para la Ciencia y Tecnología.</t>
  </si>
  <si>
    <t>Ministerio del Poder Populra para la Ciencia y Tecnología</t>
  </si>
  <si>
    <t>Imprenta Nacional
https://www.mincyt.gob.ve/inaugurado-primer-parque-cientifico-tecnologico-de-venezuela/</t>
  </si>
  <si>
    <t>Parque Industrial Gas Natural Vehicular (PIGNV)</t>
  </si>
  <si>
    <t>• Directores suplentes: Muriyett Atenea Martínez González, José Rafael Brito Gil, Ángel Manuel Villegas Mejías, Félix Enrique Parra Castillo</t>
  </si>
  <si>
    <t>https://twitter.com/pdvsa/status/829755885446643712?lang=es
http://www.ngvjournal.com/noticias/mercados/venezuela-avanza-la-creacion-de-parque-industrial-para-producir-equipos-de-gnv/?lang=es
https://transparencia.org.ve/project/epe-ii-estudio-sector-hidrocarburos/</t>
  </si>
  <si>
    <t>Patria Nueva, C.A.</t>
  </si>
  <si>
    <t>inisterio del Poder Popular de Industrias y Producción Nacional 
Venezolana de Cementos S.A.C.A.</t>
  </si>
  <si>
    <t>http://www.venceremos.com.ve/patria-nueva-consolida-grandes-obras-en-revolucion</t>
  </si>
  <si>
    <t>PDV ANDINA, S.A.</t>
  </si>
  <si>
    <t>Integración energética de los pueblos del continente, enmarcada en la Alianza Bolivariana para los Pueblos de Nuestra América (ALBA)</t>
  </si>
  <si>
    <t>PDVSA América S.A., a través de su filial PDV Andina, S.A., concentra sus actividades en sus dos principales socios estratégicos: Bolivia y Ecuador y fortalece su presencia por medio de las filiales PDVSA Bolivia, S.A. y PDVSA Ecuador, S.A., cuyas oficinas están ubicadas en La Paz y Quito, respectivamente.</t>
  </si>
  <si>
    <t>En el documento "Reestructuración integral de PDVSA y simplificación de su estructura" de marzo de 2020 aparece como empresa filial de PDVSA América, S.A.</t>
  </si>
  <si>
    <t>Edificio Petróleos de Venezuela, Torre Este, Av. Libertador, La Campiña
Distrito Metropolitano de Caracas; Distrito Capital; Código Postal: 169 Sede Caracas: Edif. PDVSA La Tahona, Cabimas 4, Av. Intercomunal Baruta - El Hatillo con calle El Ángel de La Tahona, Urb. Las Esmeraldas, Caracas 1080, Venezuela / Fax: 58 212 9064600 / 58 212 9064695.</t>
  </si>
  <si>
    <t>PDVSA
PDVSA América</t>
  </si>
  <si>
    <t>https://www.ancap.com.uy/Memoria_anual_2015/es/2-2-1.htm
http://petroleumag.com/wp-content/uploads/2019/08/Barriles-de-Papel-No-183.pdfl
https://www.sumarium.es/2020/04/28/reforma-petrolera-de-el-aissami-eliminara-12-filiales-no-medulares-para-pdvsa-y-crearan-filial-en-rusia/
https://transparencia.org.ve/project/epe-ii-estudio-sector-hidrocarburos/</t>
  </si>
  <si>
    <t>PDV Brasil Combustiveis e Lubrificantes, Ltda</t>
  </si>
  <si>
    <t>Fuel y lubricantes</t>
  </si>
  <si>
    <t>PDV Brasil Combustíveis e Lubrificantes Ltda se encuentra en Río de Janeiro, RIO DE JANEIRO, Brasil, y forma parte de la Industria de Mayoristas de Petróleo y Productos de Petróleo. PDV Brasil Combustíveis e Lubrificantes Ltda tiene 400 empleados en esta ubicación y genera $ 73.78 millones en ventas (USD).</t>
  </si>
  <si>
    <t>Empresa operativa, su página web está actualizada</t>
  </si>
  <si>
    <t>Rua Praia do Flamengo, n° 154 – 5° Andar | Bairro: Flamengo | Cep: 22210-906 | Rio de Janeiro – RJ | 0800-703-7501</t>
  </si>
  <si>
    <t>http://pdvdobrasil.com.br/
https://www.dnb.com/business-directory/company-profiles.PDV_Brasil_Combust%C3%ADveis_e_Lubrificantes_Ltda.5240da4b43216a9fe6603fbb22a04a92.html</t>
  </si>
  <si>
    <t xml:space="preserve">PDV Caribe Dominica Ltd. </t>
  </si>
  <si>
    <t>Explotar, explorar, transportar, importar  hidrocarburos y derivados, así como realizar actividades enfocadas a la promoción del desarrollo social y económico</t>
  </si>
  <si>
    <t>Exploración, transporte, importación de hidrocarburos y derivados</t>
  </si>
  <si>
    <t xml:space="preserve">El 29 de junio de 2005 por la República Bolivariana de Venezuela y otros 13 países, Petróleos de Venezuela, por órgano de su filial PDV Caribe, confirmaron y ratificaron el convenio de cooperación y complementariedad para la integración de los pueblos de América Latina y el Caribe.  El  presidente de PDV Caribe, Alejandro Granado, suscribió junto al ministro de Energía de Dominica, Regynald Austrie, el documento constitutivo de la empresa mixta PDV Caribe Dominica Limited, la cual ejecutaría el acuerdo y trabajaría para continuar con el suministro de productos refinados en condiciones especiales de financiamiento a Dominica
PDV Caribe (Dominica) Ltd tiene una historia como proveedor de gasolina y diésel para Dominica. PDV Caribe también considera que su ingreso como proveedor en el mercado de GLP es valioso porque el GLP es la principal fuente de combustible para cocinar en Dominica. La infraestructura es ejecutada a través de la empresa mixta PDV Caribe Dominica Limited, constituida en junio de este año por la filial de PDVSA, PDV Caribe y la estatal energética Dominica National Petroleum LTD. La mano de obra y materiales de construcción son de origen mixto, entre Venezuela y Dominica, y se generarán 60 empleos directos y más de 300 puestos indirectos. 
El 18 de septiembre de 2015, PDV Caribe S.A. y PDV Caribe Dominica Ltd, por una parte, y Dominica Electricity Services Limited (Domlec), por la otra, suscribieron un Acuerdo de suministro de combustible. Tanto PDV Caribe S.A como PDV Caribe Dominica Ltd son empresas venezolanas, la primera constituida según las leyes de Venezuela y la segunda instituida de acuerdo a las disposiciones de las leyes del Estado Libre Asociado de Dominica. Entretanto, Dominica Electricity Services Limited (Domlec) es una empresa también regida por la legislación de Dominica domiciliada en el 18 Castle Street, Roseau, Dominica. </t>
  </si>
  <si>
    <t xml:space="preserve">PDV Caribe (Dominica) Ltd
Jimmit P O Box 1315 Roseau 
767-440-6236 / 
info@pdvcaribedm.com
</t>
  </si>
  <si>
    <t>PDV Caribe, S.A. 55% y Dominica National Petroleum Company Ltd. 45%</t>
  </si>
  <si>
    <t>Los polémicos términos del acuerdo entre PDV Caribe y Dominica Electricity Services Limited (https://www.noticiascandela.informe25.com/2018/12/los-polemicos-terminos-del-acuerdo.html?m=0)</t>
  </si>
  <si>
    <r>
      <rPr>
        <sz val="12"/>
        <color theme="1"/>
        <rFont val="Calibri"/>
      </rPr>
      <t xml:space="preserve"> http://www.pdvsa.com/index.php?option=com_content&amp;view=article&amp;id=1646:2760&amp;catid=10&amp;Itemid=589&amp;lang=es
https://www.findyello.com/dominica/pdv-caribe-dominica-ltd/profile
http://www.venezuelaaldia.com/2018/12/25/conozca-pdv-caribe-dominicana/
</t>
    </r>
    <r>
      <rPr>
        <sz val="12"/>
        <color rgb="FF000000"/>
        <rFont val="Calibri"/>
      </rPr>
      <t>http://www.petroleoamerica.com/2015/05/petrocaribe-constituyo-15-empresas-con.html</t>
    </r>
  </si>
  <si>
    <t>PDV CARIBE, S.A.</t>
  </si>
  <si>
    <t>Apoyar la planificación, organización y desarrollo conjunto de capacidades de transporte, recepción, almacenamiento, distribución y comercialización de hidrocarburos, a través de un suministro directo, seguro y confiable para los países caribeños y centroamericanos, con el fin de impulsar su desarrollo sustentable
Promover e impulsar proyectos de infraestructura que coadyuven almanejo soberano de la energía en el Caribe y Centroamérica
Coordinar la ejecución de proyectos sociales en los paísesmiembros, con el financiamiento del Fondo ALBA CARIBE
 Impulsar la cooperación tecnológica, capacitación técnica yactividades relacionadas con el ahorro de energía eléctrica y la utilización de fuentes alternativas
Coordinar el transporte requerido para el cumplimiento de los compromisos contraídos, a través de PDV Marina y/o Transalba
(Cuba), compañía naviera que apoya la operatividad de PETROCARIBE
 Fungir como Ente Centralizador del Mecanismo de Compensación Comercial que interactúa con las instituciones u organismos venezolanos que recibirán los rubros y con el Ente Gubernamental designado por el país interesado en el mecanismo
Garantizar una relación directa, sin intermediación, en el suministro (ahorro adicional). Por lo que debe organizar una red logística de buques, capacidades de almacenaje y terminales, incluyendo, donde sea posible, capacidad de refinación y distribución de combustibles y productos, dando prioridad a aquellos países con mayores necesidades</t>
  </si>
  <si>
    <t>Transporte, recepción, almacenamiento, distribución y comercialización de hidrocarburos</t>
  </si>
  <si>
    <t>En junio de 2005 Hugo Chávez lleva una nueva geopolítica petrolera del Gobierno poniendo las bases para salirse del mercado estadounidense en el Primer Encuentro Energético en la ciudad de Puerto La Cruz funda Petrocaribe un acuerdo energético en que Venezuela va financiar la construcción, modernización de refinerías, patios de tanque, oleoductos y plantas hidroeléctricas en algunos países miembros.
PDV Caribe S.A., se trata de una empresa creada en 2005 por la estatal Petróleos de Venezuela S.A. (Pdvsa), actúa como una filial y tiene participaciones (entre 25% y 60%) en varias subsidiarias establecidas en cada uno de los países firmantes del Acuerdo Petrocaribe. 
Con la finalidad de materializar y hacer operativo el Acuerdo PETROCARIBE, PDVSA creó en septiembre de 2005 la filial PDV Caribe, S.A. Entre los ámbitos de acción de esta filial está la planificación y ejecución de las actividades de transporte, recepción, almacenamiento, distribución y comercialización de hidrocarburos, junto con los proyectos de infraestructura necesarios para asegurar el manejo soberano de los recursos energéticos en los países miembros.
PDV Caribe y sus empresas mixtas, durante el año 2015, adelantaron un proceso de revisión de sus avances en el logro de sus objetivos para visualizar sus próximos pasos y optimizar sus procesos internos, a los fines de ofrecer mayor eficiencia en su gestión.</t>
  </si>
  <si>
    <t>Empresa operativa. La estatal PDV Caribe era propietaria de 49 % de las acciones de la empresa de refinación dominicana Refidomsa desde el año 2010. En agosto de 2021, el gobierno de República Dominicana adquirió la porción en manos de PDV Caribe pagando con instrumentos de deuda de Pdvsa, por lo que ocurrió una cesión de activos que disminuyó compromisos de la empresa matriz, por un valor inferior al de la compra en 2010.</t>
  </si>
  <si>
    <t>Sede de PDVSA, La Campiña, Avenida Libertador, Caracas
Distrito Capital - Venezuela
Telf: 0212 7084021</t>
  </si>
  <si>
    <t>Distrito Capital,
Antigua y Barbuda;  Belice;  Dominica;  Granada; Jamaica; Nicaragua;  República Dominicana; San Cristóbal y Nieves.; San Vicente y Las Granadinas; El Salvador;  Haití; y Surinam</t>
  </si>
  <si>
    <r>
      <rPr>
        <b/>
        <sz val="12"/>
        <color theme="1"/>
        <rFont val="Calibri"/>
      </rPr>
      <t>Presidente</t>
    </r>
    <r>
      <rPr>
        <sz val="12"/>
        <color theme="1"/>
        <rFont val="Calibri"/>
      </rPr>
      <t xml:space="preserve"> según Decreto Nº 3.274 de fecha 9/2/2018 Ysme en Gaceta Oficial Nº 41.339 de la misma fecha: Ysmel Romer Serrano Flórez</t>
    </r>
  </si>
  <si>
    <t>Antigua y Barbuda: WEST INDIES OIL COMPANY LTD;  Belice: PDV Saint Lucia LTD; ALBA Petrocaribe Belize Energy Limited;  Dominica: PDV Caribe Dominica Limited;  Granada: PDV Grenada Ltd.; Nicaragua: ALBA de Nicaragua, S.A. ALBANISA;  San Cristóbal y Nieves: PDV St. Kitts Nevis Ltd.; San Vicente y Las Granadinas: PDV Saint Vincent and The Grenadines Ltd.; El Salvador: 60% ALBA Petróleos de El Salvador;  Haití: Societe D´Investissement Petion Bolivar, S.A.; y Surinam: PDV SURINAME, N.V. Asociación Intermunicipal Energía para El Salvador ENEPASA</t>
  </si>
  <si>
    <t>Venezuela con Petrocaribe aporta más de lo que recibe (https://transparencia.org.ve/project/venezuela-con-petrocaribe-aporta-mas-de-lo-que-recibe/)
Entramado de corrupción en Petrocaribe toca al presidente de El Salvador (https://www.elinformador.com.ve/especiales/entramado-de-corrupcion-en-petrocaribe-toca-al-presidente-de-el-salvador/)
EE. UU. sanciona a filiales de PDVSA en Centroamérica (https://es.insightcrime.org/noticias/analisis/eeuu-sanciona-filiales-pdvsa-centroamerica/)
Petrocaribe representa el 50 % del presupuesto nacional en ingresos petroleros (https://transparencia.org.ve/project/petrocaribe-representa-el-50-del-presupuesto-nacional-en-ingresos-petroleros/)
ALIADOS PRIVADOS en control de empresas estatales (https://transparenciave.org/wp-content/uploads/2021/12/Aliados-privados-en-control-de-empresas-estatales-1.pdf)</t>
  </si>
  <si>
    <t xml:space="preserve">
https://www.sumarium.es/2020/04/28/reforma-petrolera-de-el-aissami-eliminara-12-filiales-no-medulares-para-pdvsa-y-crearan-filial-en-rusia/
Mecanismos de integración energética regional promovidos por la revolución bolivariana, pdf
http://www.pdvsa.com/index.php?option=com_content&amp;view=article&amp;id=6516&amp;Itemid=579&amp;lang=es
https://es.wikipedia.org/wiki/Petr%C3%B3leos_de_Venezuela
https://transparencia.org.ve/project/epe-ii-estudio-sector-hidrocarburos/
https://transparenciave.org/wp-content/uploads/2019/06/República-Dominicana-Petróleo-habichuelas-y-corrupción.pdf
https://transparencia.org.ve/wp-content/uploads/2021/12/Aliados-privados-en-control-de-empresas-estatales-1.pdf </t>
  </si>
  <si>
    <t>Antigua y Barbuda;  Belice;  Dominica;  Granada; Jamaica; Nicaragua;  República Dominicana; San Cristóbal y Nieves.; San Vicente y Las Granadinas; El Salvador;  Haití; y Surinam</t>
  </si>
  <si>
    <t>PDV CUPET, S.A.</t>
  </si>
  <si>
    <t>Realizar actividades de compra, almacenamiento, refinación y comercialización de hidrocarburos y sus derivados</t>
  </si>
  <si>
    <t>Producción de derivados del petróleo</t>
  </si>
  <si>
    <t>El 10 de abril de 2006, se constituyó la empresa mixta PDV Cupet, S.A., con la finalidad de realizar actividades de compra, almacenamiento, refinación y comercialización de hidrocarburos y sus derivados, la cual fue constituida por Comercial Cupet, S.A. (51%) y PDVSA Cuba, S.A. (49%). A partir del año 2009 se convirtió en la empresa mixta Cuvenpetrol, S.A., manteniéndose el porcentaje de participación de cada uno de los miembros. Esta asociación tiene como objetivo estratégico desarrollar un polo energético en la República de Cuba mediante el aumento de la capacidad de refinación para la obtención de productos terminados de alta calidad, utilizando esquemas de conversión profunda y generación de insumos para el desarrollo de la Industria Petroquímica. 
El aporte de CUPET para la conformación de la Empresa Mixta corresponde al 51% de los activos de la Refinería; vendiendo el 49% restante a PDVSA Cuba, S.A. PDV CUPET, S.A. fue creada para atender las actividades relacionadas con el proceso de reactivación y operación conjunta de la refinería. Previamente PDVSA y CUPET realizaron inspecciones técnicas para determinar la ingeniería necesaria para su rearranque.</t>
  </si>
  <si>
    <t>Comercial Cupet, S.A. (51%) 
PDVSA Cuba, S.A. (49%)</t>
  </si>
  <si>
    <t>20% Mixta VENCUPET, S.A.</t>
  </si>
  <si>
    <r>
      <rPr>
        <sz val="12"/>
        <color rgb="FF000000"/>
        <rFont val="Calibri"/>
      </rPr>
      <t>http://www.pdvsa.com/index.php?option=com_content&amp;view=article&amp;id=1529:2502&amp;catid=10&amp;Itemid=589&amp;lang=es
http://cdn.eluniversal.com/2010/08/03/gestion2009_pdvsa.pdf
https://www.connectas.org/especiales/petrofraude/files/Informe%20Anual%20Gestion%202010.pdf
https://www.cupet.cu/?lang=es</t>
    </r>
  </si>
  <si>
    <t>Producir, refinar y comercializar, petróleo crudo y productos de petróleo especial en Europa</t>
  </si>
  <si>
    <t>Petróleo crudo y derivados</t>
  </si>
  <si>
    <t>PDV Europa B.V. es una sociedad holding que a través de sus subsidiarias produce, refina y comercializa petróleo crudo y productos de petróleo especial en Europa. La empresa fue fundada en 1982 y tiene su sede en La Haya, Países Bajos. PDV Europa B.V. opera como una subsidiaria de Petróleos de Venezuela S.A.
En Europa, PDVSA maneja sus actividades de refinación de petróleo y productos derivados a través de la filial PDVEuropa B.V., la cual posee una participación accionaria de 50% de Nynas AB (Nynas), una compañía con operaciones en Suecia y en el Reino Unido, y propiedad conjunta con Neste Oil. Por medio de Nynas, PDVSA refina petróleo, mercadea y transporta asfalto, productos especializados, lubricantes y otros productos refinados.
En cuanto a Propernyn Venezuela, S.A y PDV Europa B.V se eliminan por no tener actividad y estar en proceso de liquidación. Las empresas provenientes de PDVSA Europa, Aktiebolaget Nynäs Petroleum (AB NYNÄS) y APS, S.P.A, serán reubicadas en PDVSA Rusia S.A.</t>
  </si>
  <si>
    <t>En la propuesta de reestructuración de PDVSA  de marzo de 2020, se informa que de las empresas dependientes Propernyn B.V. se mantendrá la empresa de almacenamiento de crudo y productos Bonaire
Petroleum Corporation N.V. (BOPEC). En cuanto a Propernyn Venezuela, S.A, PDV Europa B.V, PDV Portugal y Energy and Petroleum Resources Services (GMBH) se eliminan por no tener actividad y estar en proceso de liquidación. Las empresas Aktiebolaget Nynäs Petroleum (AB NYNÄS) y APS, S.P.A, serán reubicadas en PDVSA Rusia S.A.</t>
  </si>
  <si>
    <t>President Kennedylaan 19, The Hague,  2517 JK
(+3170) 306.50.0.00
(+3170) 306.05.14 / f.thijssen@pdvsa.nl</t>
  </si>
  <si>
    <t>B.V.</t>
  </si>
  <si>
    <t>De PDV Europa B.V. dependen , PDV Portugal, Energy and Petroleum Resources
Services (GMBH), Aktiebolaget Nynäs Petroleum (AB NYNÄS) y
APS, S.P.A,</t>
  </si>
  <si>
    <t>Ministerio del Poder Popular de Petróleo 
PDVSA 
PROPERNYN, B.V</t>
  </si>
  <si>
    <t xml:space="preserve">50.001% Nynas AB </t>
  </si>
  <si>
    <r>
      <rPr>
        <sz val="12"/>
        <color theme="1"/>
        <rFont val="Calibri"/>
      </rPr>
      <t xml:space="preserve"> https://www.bloomberg.com/research/stocks/%5Cprivate/snapshot.asp?privcapId=61770988
</t>
    </r>
    <r>
      <rPr>
        <sz val="12"/>
        <color rgb="FF000000"/>
        <rFont val="Calibri"/>
      </rPr>
      <t>https://s3.amazonaws.com/rgi-documents/d4619771c716ed8289110fed1906785ce06a22fb.pdf</t>
    </r>
    <r>
      <rPr>
        <sz val="12"/>
        <color theme="1"/>
        <rFont val="Calibri"/>
      </rPr>
      <t xml:space="preserve">
https://talcualdigital.com/las-empresas-que-pdvsa-eliminara-o-vendera-segun-plan-de-reestructuracion/
https://presidenciave.com/internacional/junta-ad-hoc-de-pdvsa-denuncia-ilegal-operacion-irregular-de-la-dictadura-de-maduro-para-ceder-acciones-de-nynas-ab/
http://petroleumag.com/wp-content/uploads/2020/04/W20-428-PDVSA-reestructuracion-11.pdf</t>
    </r>
  </si>
  <si>
    <t xml:space="preserve">PDV Grenada Ltd. </t>
  </si>
  <si>
    <t>Importar y distribuir combustibles venezolanos.</t>
  </si>
  <si>
    <t>Diesel</t>
  </si>
  <si>
    <t>PDV Grenada Ltd., empresa mixta constituida entre los gobiernos de la República Bolivariana de Venezuela y Granada, inauguró el jueves 18 de noviembre de 2010 sus oficinas en St. George’s, capital del país insular miembro del Acuerdo de Cooperación Energética Petrocaribe. 
PDV Caribe S.A., filial de Petróleos de Venezuela (PDVSA) y Petrocaribe Grenada Ltd., comparten las acciones de esta empresa mixta creada el 21 de noviembre del año 2007, con la idea de fortalecer la soberanía y seguridad energética de esta nación del Caribe oriental.
El acuerdo de Petrocaribe en Grenada es manejado por PDV Grenada Ltd., la cual importa diesel desde Venezuela. En virtud del acuerdo, PDVSA enviará 25.000 barriles mensuales (b/m) de diesel. Grenlec almacenará el combustible en el área Queen's Park de la capital de Granada, Saint George, donde posee una capacidad de almacenamiento de 40.500b, según PDVSA.</t>
  </si>
  <si>
    <t>Granada</t>
  </si>
  <si>
    <t>PDV Caribe 55% y Petrocaribe Grenada Ltd. 45%</t>
  </si>
  <si>
    <t xml:space="preserve"> http://www.pdvsa.com/index.php?option=com_content&amp;view=article&amp;id=4079:8878&amp;catid=10&amp;Itemid=589&amp;lang=es</t>
  </si>
  <si>
    <t>PDV HOLDING Inc.</t>
  </si>
  <si>
    <t>Petróleo y sus derivados</t>
  </si>
  <si>
    <t>PDV Holding, Inc., filial en Estados Unidos de PDVSA es una compañía matriz constituida en Delaware y con sede social en Texas. PDVH es la accionista indirecta de CITGO Petroleum Corporation, a través de la propiedad de 100% de las acciones de su filial CITGO Holding Inc. (CITGO Holding Inc. es la accionista única de CITGO Petroleum Corp
Desde febrero de 2019 el gobierno interino de Juan Guaidó designó una  Junta Administradora ad hoc de Petróleos de Venezuela, S.A. (PDVSA) e, la Junta Directiva de PDV Holding, Inc. (PDVH) se ha enfocado en múltiples prioridades que incluyen: la estabilización de la empresa, mejorar el cumplimiento normativo y la gobernanza corporativa, y resolver los problemas heredados del régimen de Maduro. Los esfuerzos de la Junta Directiva de PDVH han preservado los activos más valiosos, CITGO Holding Inc. y CITGO Petroleum Corporation.</t>
  </si>
  <si>
    <t>Empresa operativa. Está siendo administrada por el gobierno interino de Juan Guaidó</t>
  </si>
  <si>
    <t>Delaware, USA</t>
  </si>
  <si>
    <t>Su filial CITGO Holding Inc. es la accionista única de CITGO Petroleum Corp</t>
  </si>
  <si>
    <t>Juez de EEUU aprueba proceso de venta de acciones de PDV Holding, matriz de Citgo (https://alnavio.es/juez-de-eeuu-aprueba-proceso-de-venta-de-acciones-de-pdv-holding-matriz-de-citgo/)
Venezuela rechaza decisión de juez gringo sobre Citgo (https://ultimasnoticias.com.ve/noticias/politica/venezuela-rechaza-decision-de-juez-gringo-sobre-citgo/)
Junta Ad Hoc de Pdvsa sobre Bonos 2020: Corte en EEUU reconoce la importancia de las normas del derecho venezolano (https://www.lapatilla.com/2022/10/14/junta-ad-hoc-de-pdvsa-sobre-bonos-2020-corte-en-eeuu-reconoce-la-importancia-de-las-normas-del-derecho-venezolano/)</t>
  </si>
  <si>
    <r>
      <rPr>
        <sz val="12"/>
        <color theme="1"/>
        <rFont val="Calibri"/>
      </rPr>
      <t xml:space="preserve">https://pdvholding.com/ES/Activities.html
https://www.maibortpetit.info/search/label/Citgo%20corrupción
</t>
    </r>
    <r>
      <rPr>
        <sz val="12"/>
        <color rgb="FF000000"/>
        <rFont val="Calibri"/>
      </rPr>
      <t>https://efectococuyo.com/politica/comision-delegada-legislativa-designa-nuevo-director-de-citgo-y-pdv-holding/</t>
    </r>
  </si>
  <si>
    <t>PDV Insurance Co.</t>
  </si>
  <si>
    <t>Reasegurar  la totalidad o parte de los riesgos de PDVSA</t>
  </si>
  <si>
    <t>Reaseguramiento de los activos de PDVSA</t>
  </si>
  <si>
    <t>Fundada en 1990, PDV Insurance, propiedad de PDVSA, es una de las aseguradoras cautivas más antiguas, según una presentación en el sitio web del Self-Insurance Institute of America. Este tipo de empresas suelen ser propiedad de un grupo industrial, comercial o financiero, cuya finalidad es reasegurar exclusivamente la totalidad o parte de los riesgos del grupo al que pertenece.
Desde julio de 2018, PDV Insurance, se encuentra en proceso de liquidación en Bermuda luego de que no cumpliera con requisitos de funcionamiento. La autoridad monetaria de Bermuda inició el procedimiento de insolvencia contra PDV Insurance el 11 de mayo de 2018.
Un aviso en un periódico de Barbados en agosto de 2016 decía que la compañía era una de las que no había respondido a las cartas del gobierno y que podía ser disuelta por no demostrar que todavía estaba realizando negocios.
De acuerdo con datos del Consorcio Intenacional de Periodismo Investigativo (ICIJ, en inglés), PDV Insurance tenía desde 2012 entre sus directores a Jesús Luongo (detenido en Venezuela acusado de corrupción), Asdrúbal Chávez (actual presidente de PDVSA) y Abraham Ortega (solicitado en Estados Unidos por un caso de lavado de dinero de PDVSA).
Los liquidadores solicitaron el volumen de negocios de los fondos mantenidos por PDV Insurance en BNY Mellon y HSBC Bank USA.
PDV Insurance ha estado cuestionada durante años, en especial cuando la tragedia de Amuay en 2012, ya que la compañía, según los informes, nunca reclamó ningún seguro. Los expertos del mercado de seguros especularon que PDV Insurance podría no haber tenido un reaseguro adecuado y que algunos funcionarios podrían haber estado desviando las primas. La compañía paga más de 100 millones de dólares al año en primas.</t>
  </si>
  <si>
    <t>Según información encontrada se encuentra en proceso de liquidación por incumplimientos en Bermudas, pero según los informes y el documento de reestructuración de PDVSA se encuentra activa</t>
  </si>
  <si>
    <t>C/O Conyers Dill &amp; Pearman, Clarendon House, 2 Church Street, Hamilton HM 11, Bermudas</t>
  </si>
  <si>
    <t>Bermudas</t>
  </si>
  <si>
    <t>El seguro de PDVSA se evaporó en las islas Bermudas(https://armando.info/Reportajes/Details/2359)
Bermuda ordena liquidación de aseguradora propiedad de Pdvsa (https://www.bancaynegocios.com/bermuda-ordena-liquidacion-de-aseguradora-propiedad-de-pdvsa/)
Develamientos del caso Carruyo (https://elinformatedigital.com/develamientos-del-caso-carruyo/)</t>
  </si>
  <si>
    <t>http://www.bancaynegocios.com/bermuda-ordena-liquidacion-de-aseguradora-propiedad-de-pdvsa/
https://www.thegazette.co.uk/notice/3443110
http://openleis.com/legal_entities/U3S1B1WZICRJT4HHCA13/PDV-Insurance-Company-Ltd-</t>
  </si>
  <si>
    <t>PDV Marina, S.A.</t>
  </si>
  <si>
    <t>Distribución y transporte marítimo de hidrocarburos</t>
  </si>
  <si>
    <t>Distribución y transporte marítimo del petróleo y sus derivados</t>
  </si>
  <si>
    <t>PDV Marina es la filial de Petróleos de Venezuela, S.A. (PDVSA), que se encarga de la distribución y transporte marítimo de los hidrocarburos y sus derivados. Fundada el 29 de noviembre de 1990. 
En  el decreto 4.196 publicado en Gaceta Oficial del lunes 11 de mayo del 2020, el gobierno de Nicolás Maduro anuncia la creación de la empresa PDV Puertos S.A., la cual sustituiría a la filial en funcionamiento PDV Marina.</t>
  </si>
  <si>
    <t>Empresa a la cual se cambión el nombre a PDV Puertos, S.A., se desconoce su capacidad de producción actual. Aunque no se obtuvo información se presumen que se encuentra en proceso de liquidación o de cambio de nombre. En la  propuesta para reestructurar Petróleos de Venezuela (Pdvsa) recomendada por la Dirección Ejecutiva de Planificación aparece esta empresa en la lista de eliminación, cierre o venta</t>
  </si>
  <si>
    <r>
      <rPr>
        <b/>
        <sz val="12"/>
        <color theme="1"/>
        <rFont val="Calibri"/>
      </rPr>
      <t>Presidente</t>
    </r>
    <r>
      <rPr>
        <sz val="12"/>
        <color theme="1"/>
        <rFont val="Calibri"/>
      </rPr>
      <t xml:space="preserve"> según Gaceta Oficial Nº 6.517 de fecha 6/3/2020: César Vladimir Romero Salazar</t>
    </r>
  </si>
  <si>
    <t>César Vladimir Romero Salazar, un capitán de la marina que también dirige el Instituto Nacional de Espacios Acuáticos (INEA). Fue designado viceministro de Transporte Acuático del Ministerio de Transporte, según la gaceta oficial 41.630 del 10/05/2019. También fue designado Director suplente de la Empresa para la Infraestructura Ferroviaria Latinoamericana, S.A. (Ferrolasa), según la gaceta oficial 41.820 del 12/02/2020.</t>
  </si>
  <si>
    <t>Está adscrita a Petroleos de Venezuela</t>
  </si>
  <si>
    <t>¡Nuevos detenidos en Pdvsa! Ubican supuesta red de corrupción en PDV Marina (https://contrapunto.com/nacional/sucesos/desmantelan-red-de-desvio-de-cargamentos-de-pdvsa/)
Detenido presidente PDV Marina por "corrupción (http://www.ansalatina.com/americalatina/noticia/venezuela/2020/03/07/detenido-presidente-pdv-marina-por-corrupcion_7a857876-455b-4b04-823e-9b9395cef33c.html)
Detuvieron a presidente de PDV Marina por supuestos cargos de corrupción (https://runrun.es/noticias/400335/detuvieron-a-presidente-de-pdv-marina-por-supuestos-cargos-de-corrupcion/)
Agentes de inteligencia detienen a presidente de filial marítima de PDVSA (https://cn.reuters.com/article/venezuela-delito-pdvmarina-idLTAKBN20U053)
Trabajadores de Pdv Marina solicitan la intervención de la compañía (https://www.eluniversal.com/economia/84500/trabajadores-de-pdv-marina-solicitan-la-intervencion-de-la-compania)
LA FLOTA DE PDVSA ECHÓ POR LA BORDA $ 3.700 MILLONES (https://alianza.shorthandstories.com/pdvsa-navega-en-un-mar-de-irregularidades-introduccion/index.html)
Sindicato: sustitución de PDV Marina representa la entrega del petróleo venezolano (https://elpitazo.net/economia/futpv-sustitucion-de-pdv-marina-representa-la-entrega-del-petroleo-venezolano/)
Trabajadores de PDV Marina solicitan el cumplimiento de contrato colectivo (https://eltiempo.com.ve/2020/10/20/trabajadores-de-pdv-marina-solicitan-el-cumplimiento-de-contrato-colectivo/)</t>
  </si>
  <si>
    <r>
      <rPr>
        <sz val="12"/>
        <color theme="1"/>
        <rFont val="Calibri"/>
      </rPr>
      <t xml:space="preserve">http://www.pdvsa.com/index.php?option=com_content&amp;view=article&amp;id=8867&amp;Itemid=577&amp;lang=es
</t>
    </r>
    <r>
      <rPr>
        <sz val="12"/>
        <color rgb="FF000000"/>
        <rFont val="Calibri"/>
      </rPr>
      <t>http://www.pdvsa.com/images/pdf/iga/IGA2006.pdf</t>
    </r>
    <r>
      <rPr>
        <sz val="12"/>
        <color theme="1"/>
        <rFont val="Calibri"/>
      </rPr>
      <t xml:space="preserve">
https://elpitazo.net/economia/futpv-sustitucion-de-pdv-marina-representa-la-entrega-del-petroleo-venezolano/
La Fuerza Armada venezolana tiene luz propia en la corrupción (https://transparencia.org.ve/wp-content/uploads/2018/06/La-Fuerza-Armada-Venezolana-tiene-luz-propia-en-la-corrupci%C3%B3n.pdf)
https://transparencia.org.ve/wp-content/uploads/2020/10/Los-militares-y-su-rol-en-las-Empresas-Propiedad-del-Estado.pdf
https://transparencia.org.ve/wp-content/uploads/2020/07/III-PODER-MILITAR-CRIMEN-Y-CORRUPCIOON.pdf
https://talcualdigital.com/las-empresas-que-pdvsa-eliminara-o-vendera-segun-plan-de-reestructuracion/</t>
    </r>
  </si>
  <si>
    <t>PDV Puertos, S.A.</t>
  </si>
  <si>
    <t>La gestión, acondicionamiento, administración, desarrollo, mantenimiento, conservación y aprovechamiento de todos los bienes que conforman la infraestructura de los puertos y terminales de la empresa Petróleos de Venezuela, S.A., (PDVSA), a fin de realizar el debido control y supervisión de la importación, exportación y cabotaje del petróleo y sus derivados, contando con ingresos propios que le permitan efectuar la gestión operativa eficaz sobre la vigilancia, control, supervisión y dirección de las operaciones que son allí realizadas. En tal sentido, la Empresa podrá aliarse, cooperar o ejecutar actividades conexas relacionadas, necesarias para el desenvolvimiento, desarrollo y cumplimiento de su objeto social, dentro y fuera del territorio nacional. Asimismo, la Sociedad podrá realizar proyectos de construcción, ejecutar cualquier tipo de obra civil o de ingeniería, fabricar cualquier clase de bienes y productos terminados, exportar e importar cualquier bien o materia prima necesaria, adquirir equipos, bienes en general e infraestructura, elaborar estudios, proyectos, desarrollar actividades relacionadas con la prestación del servicio de transporte y comercio marítimo asociado a la industria petrolera, ejecutar todas las actividades y servicios como operador portuario a nivel nacional e internacional, desarrollar actividades que faciliten el comercio internacional en cuanto a la gestión, trámite y servicios relacionados con la mercancía y buques; y efectuar o recibir transferencia de tecnología a fin de modernizar y desarrollar los sistemas que integran la prestación de los referidos servicios, con el propósito de garantizar el tránsito marítimo con seguridad, fluidez, eficacia, economía, calidad de servicio y en beneficio de la industria petrolera nacional.</t>
  </si>
  <si>
    <t>Gestión de infraestructura de puertos y terminales</t>
  </si>
  <si>
    <t>En  el decreto 4.196 publicado en Gaceta Oficial del lunes 11 de mayo del 2020, el gobierno de Nicolás Maduro anuncia la creación de la empresa PDV Puertos S.A., la cual sustituiría a la filial en funcionamiento PDV Marina.</t>
  </si>
  <si>
    <r>
      <rPr>
        <b/>
        <sz val="12"/>
        <color rgb="FF000000"/>
        <rFont val="Calibri"/>
      </rPr>
      <t xml:space="preserve">Gerente General </t>
    </r>
    <r>
      <rPr>
        <sz val="12"/>
        <color rgb="FF000000"/>
        <rFont val="Calibri"/>
      </rPr>
      <t>según Decreto Nº 4.146 de fecha 11/05/2020 en Gaceta Oficial Nº 41.876 de la misma fecha: Mayor Abrahan José Escola Román</t>
    </r>
  </si>
  <si>
    <t>Abraham José Escola Román, Gerente general, en calidad de encargado, de PDV-PUERTOS, S.A., designado el 11 de mayo de 2020 de acuerdo con la Gaceta Oficial Nro. 41.876. Es mayor de la Guardia Nacional Bolivariana (GNB). Se venía desempeñando como gerente general del puerto de Puerto Cabello, estado Carabobo, desde 2016. Dos años después, el 27 de julio de 2018, fue nombrado gerente general de Bolivariana de Puertos S.A., (Bolipuertos), según la Gaceta Oficial Nro. 41.467.</t>
  </si>
  <si>
    <t>Diputado Stefanelli denuncia creación de la empresa “PDV-Puertos S.A” filial de PDVSA (https://presidenciave.com/parlamento/diputado-stefanelli-denuncia-creacion-de-la-empresa-pdv-puertos-s-a-filial-de-pdvsa/)
DIPUTADO LUIS STEFANELLI DENUNCIÓ CREACIÓN DE NUEVA FILIAL DE PDVSA (https://transparencia.org.ve/diputado-luis-stefanelli-denuncio-creacion-de-nueva-filial-de-pdvsa/)
Sindicato: sustitución de PDV Marina representa la entrega del petróleo venezolano (https://elpitazo.net/economia/futpv-sustitucion-de-pdv-marina-representa-la-entrega-del-petroleo-venezolano/)
Anzoátegui | Pdv-Puertos elimina beneficios a trabajadores y opera con dos remolcadores (https://elpitazo.net/oriente/anzoategui-pdv-puertos-elimina-beneficios-a-trabajadores-y-opera-con-dos-remolcadores/)</t>
  </si>
  <si>
    <t>Microjuris
https://elpitazo.net/economia/futpv-sustitucion-de-pdv-marina-representa-la-entrega-del-petroleo-venezolano/
https://talcualdigital.com/con-pdv-puertos-se-da-inicio-a-ingreso-de-privados-a-negocios-de-pdvsa/
La Fuerza Armada venezolana tiene luz propia en la corrupción (https://transparencia.org.ve/wp-content/uploads/2018/06/La-Fuerza-Armada-Venezolana-tiene-luz-propia-en-la-corrupci%C3%B3n.pdf)
https://transparencia.org.ve/wp-content/uploads/2020/10/Los-militares-y-su-rol-en-las-Empresas-Propiedad-del-Estado.pdf
https://transparencia.org.ve/wp-content/uploads/2020/07/III-PODER-MILITAR-CRIMEN-Y-CORRUPCIOON.pdf</t>
  </si>
  <si>
    <t>PDV Saint Kitts and Nevis Ltd.</t>
  </si>
  <si>
    <t>La empresa PDV Saint Kitts Nevis, Limited, forma parte del Acuerdo de Cooperación Energética Petrocaribe, suscrito entre los gobiernos de San Cristóbal y Nieves y la República Bolivariana de Venezuela en el año 2005. 
San Cristóbal y Nieves es una isla del Caribe Oriental donde el Gobierno Venezolano, a través de PDV Caribe, desarrolla 64 proyectos. Estos planes son parte de cinco programas estructurales de la Zona Económica de Petrocaribe. según la versión oficial.
En el 2007, la empresa mixta PDV Saint Kitts Nevis, Limited, constituida entre Venezuela y la nación caribeña de San Cristóbal y Nieves, culminó la construcción de un tanque de 5.000 barriles para el almacenamiento de diesel, en la Planta Eléctrica de Needs Must.</t>
  </si>
  <si>
    <t>San Cristóbal y Nieves</t>
  </si>
  <si>
    <t>PDV Caribe 55% y St. Kitts Nevis Energy Company Ltd. 45%</t>
  </si>
  <si>
    <t>Piden poner la lupa en las actividades de gerente general de PDV Saint Kitts and Nevis Limited (https://www.maibortpetit.info/2019/11/piden-poner-la-lupa-en-las-actividades.html)</t>
  </si>
  <si>
    <t>https://www.americaeconomia.com/negocios-industrias/petrocaribe-constituyo-15-empresas-con-firmas-estatales-de-la-zona-caribena
https://konzapata.com/2015/09/gobierno-de-venezuela-presto-5-millones-de-dolares-a-st-kitts-y-nieves-para-ayudar-a-abrir-supermercados-bares-y-peluquerias</t>
  </si>
  <si>
    <t>PDV Saint Lucia LTD</t>
  </si>
  <si>
    <t>En julio de 2015 se constituye la empresa mixta PDV Saint Lucia LTD., con sede en Santa Lucía, conformada por PDV Caribe, S.A. (con un 55% de participación accionaria) y Petrocaribe Saint Lucia Limited (con un 45%). Su objetivo es la explotación, exploración, transporte, importación de hidrocarburos y derivados, así como la realización de actividades enfocadas a la promoción del desarrollo social y económico.</t>
  </si>
  <si>
    <t>Santa Lucía</t>
  </si>
  <si>
    <t>PDV Caribe, S.A. ( 55% ) y Petrocaribe Saint Lucia Limited ( 45%)</t>
  </si>
  <si>
    <r>
      <rPr>
        <sz val="12"/>
        <color theme="1"/>
        <rFont val="Calibri"/>
      </rPr>
      <t xml:space="preserve">http://www.pdvsa.com/images/pdf/RELACION%20CON%20INVERSIONISTAS/Informes%20Anuales/informe%20de%20gestion/2015/Informe%20Gestio%CC%81n%20Anual%20%202015.pdf
</t>
    </r>
    <r>
      <rPr>
        <sz val="12"/>
        <color rgb="FF000000"/>
        <rFont val="Calibri"/>
      </rPr>
      <t>https://transparencia.org.ve/wp-content/uploads/2018/11/EPE-II-Sector-Hidrocarburos-1.pdf</t>
    </r>
  </si>
  <si>
    <t>Santa Lucia</t>
  </si>
  <si>
    <t xml:space="preserve">PDV Saint Vincent and the Grenadines Ltd. </t>
  </si>
  <si>
    <t>Desarrollar  proyectos de infraestructura para el manejo y almacenamiento de hidrocarburos en la isla</t>
  </si>
  <si>
    <t xml:space="preserve">La sociedad cuenta con 55% de participación de PDV Caribe, la filial de PDVSA creada para hacer operativa la iniciativa Petrocaribe, y 45% las acciones son de la estatal Petrocaribe Saint Vincent and The Grenadines Limited.
Entre sus objetivos están  el desarrollo de proyectos de infraestructura para el manejo y almacenamiento de hidrocarburos en la isla, que al igual que la mayoría de los países de la región, requiere de instalaciones propias y romper con el monopolio que ejercen las transnacionales de la energía, las cuales suman costos por concepto de intermediación. </t>
  </si>
  <si>
    <t>San Vicente y las Granadinas</t>
  </si>
  <si>
    <t>PDV Caribe 55% y Petro Caribe St. Vincent and the Grenadines (SVG) Ltd. 45%</t>
  </si>
  <si>
    <t>http://www.pdvsa.com/index.php?id=1861&amp;lang=es</t>
  </si>
  <si>
    <t>PDV Servicios de Salud, S.A.</t>
  </si>
  <si>
    <t>Prestar servicios de salud</t>
  </si>
  <si>
    <t>Funciona en el Hospital Coromoto de Maracaibo</t>
  </si>
  <si>
    <t>Empresa operativa. En la  propuesta para reestructurar Petróleos de Venezuela (Pdvsa) recomendada por la Dirección Ejecutiva de Planificación aparece esta empresa en la lista de eliminación, cierre o venta</t>
  </si>
  <si>
    <t>Dirección: Hospital Coromoto, situado en la Avenida 3C No 51, Urban¡zación Virg¡nia, Sector La Lago, Municip¡o Maraca¡bo del Estado Zulia, teléfono (0261) 790000</t>
  </si>
  <si>
    <r>
      <rPr>
        <b/>
        <sz val="12"/>
        <color rgb="FF000000"/>
        <rFont val="Calibri"/>
      </rPr>
      <t>Presidente</t>
    </r>
    <r>
      <rPr>
        <sz val="12"/>
        <color rgb="FF000000"/>
        <rFont val="Calibri"/>
      </rPr>
      <t xml:space="preserve"> según Decreto Nº 4.158 en Gaceta Oficial Nº 41.837 de fecha 11/3/2020: Diony Beanel Ereú Gutiérrez</t>
    </r>
  </si>
  <si>
    <t>Diony Beanel Ereú Gutiérrez fue designado presidente de la Fundación Oro Negro, según la Gaceta Oficial 41.840 del 16/03/2020. También fue designado Director ejecutivo en calidad de encargado de Salud de Petróleos de Venezuela, S.A, según gaceta oficial No. 41.836 del 10/03/2020.</t>
  </si>
  <si>
    <t>http://www.pdvsa.com/index.php?option=com_content&amp;view=article&amp;id=7672:hospital-coromoto-sera-modelo-de-gestion-para-centros-de-salud-de-pdvsa&amp;catid=10:noticias&amp;Itemid=5&amp;lang=es
Microjuris
https://talcualdigital.com/las-empresas-que-pdvsa-eliminara-o-vendera-segun-plan-de-reestructuracion/</t>
  </si>
  <si>
    <t>PDV SUR, S.A.</t>
  </si>
  <si>
    <t>Venta de las participaciones de Pdvsa América S.A.; en sus respectivas filiales y compañías: PDV Sur S.A.</t>
  </si>
  <si>
    <t>Empresa operativa. En el documento "Reestructuración integral de PDVSA y simplificación de su estructura" de marzo de 2020 aparece como empresa filial de PDVSA América S.A.</t>
  </si>
  <si>
    <t>Av. Juan Bautista Justo 8494 (esq. Irigoyen)
Buenos Aires C.F. Argentina</t>
  </si>
  <si>
    <r>
      <rPr>
        <sz val="12"/>
        <color rgb="FF000000"/>
        <rFont val="Calibri"/>
      </rPr>
      <t>https://talcualdigital.com/las-empresas-que-pdvsa-eliminara-o-vendera-segun-plan-de-reestructuracion/
https://www.infobae.com/economia/2019/06/05/fin-para-el-sueno-chavista-en-la-argentina-a-la-filial-local-de-pdvsa-le-quedan-pocas-estaciones-y-esta-en-rojo-financiero/</t>
    </r>
  </si>
  <si>
    <t xml:space="preserve">PDV SURINAME, N.V. </t>
  </si>
  <si>
    <t>Realizar la administración a la factura de largo plazo y financiamiento de los proyectos aprobados por la Comisión Binacional Suriname-Venezuela.</t>
  </si>
  <si>
    <t>PDV Caribe, S.A. nació el 29 de junio de 2005, tras el Acuerdo de Cooperación Energética suscrito por 14 países del Caribe durante el Primer Encuentro Energético de Jefes de Estado o de Gobierno del Caribe celebrado en Puerto La Cruz, al Oriente de Venezuela. Antigua y Barbuda, Bahamas, Belice, Cuba, Dominica, Granada, Guyana, Jamaica, República Dominicana, San Cristóbal y Nieves, Santa Lucía, San Vicente y las Granadinas, Suriname y Venezuela firmaron el acuerdo multilateral Petrocaribe.  PDV SURINAME, N.V. nace como producto concreto del acuerdo del 2005.</t>
  </si>
  <si>
    <t>Suriname</t>
  </si>
  <si>
    <t>N.V.</t>
  </si>
  <si>
    <t>PDV Caribe, S.A. 50% y SURFUEL, N.V. 50%</t>
  </si>
  <si>
    <t xml:space="preserve">Ministerio del Poder Popular de Petróleo 
PDVSA 
PDV Caribe </t>
  </si>
  <si>
    <t>http://www.pdvsa.com/index.php?option=com_content&amp;view=article&amp;id=6516&amp;Itemid=579&amp;lang=es
https://transparencia.org.ve/wp-content/uploads/2018/.../EPE-II-Sector-Hidrocarburos.p…</t>
  </si>
  <si>
    <t>PDV UK, S.A.</t>
  </si>
  <si>
    <t>PDV (UK) S.A. es una  empresa con sede en AILEEN CAMPBELL, 7 OLD PARK LANE, LONDON 7 OLD PARK LANE, Reino Unido, que emplea a 3 personas. La compañía comenzó a cotizar en el marketing británico desde 1987-05-07. Número de registro de la empresa FC009122. Su línea principal de actividad comercial es 82990 y la empresa figura como Inactiva.</t>
  </si>
  <si>
    <t>AILEEN CAMPBELL, 7 OLD PARK LANE, LONDON 7 OLD PARK LANE, Reino Unido</t>
  </si>
  <si>
    <t>https://uk.globaldatabase.com/company/pdv-uk-s-a</t>
  </si>
  <si>
    <t>PDVSA Agrícola S.A.</t>
  </si>
  <si>
    <t>Desarrollar la producción agrícola nacional (Animal y Vegetal), en un 25% de los rubros estratégicos del país (Carne, leche, grasa, Oleaginosas, entre otros) aportando 2.257.3439 Toneladas de alimentos al año.
Implanntar y poner en operación de 14 complejos Agroindustriales de derivados de la caña de azúcar y 59 centros de servicios de apoyo a la Agroindustria Nacional, localizadas en los ejes norte llanero, Apure- Orinoco y Faja Petrolífera del Orinoco.
Incorporar 10.000 técnicos medios Agrícolas de la Misión Ribas-productiva como empleos directos e integrados en Cooperativas o EPS comunitarias orientadas a potenciar el desarrollo Agroindustrial rural, como fuente generadora de bienes y servicios para la nueva agricultura del país.
Satisfacer la necesidad alimentaria de la población con la incorporación del 25 % de la producción nacional a la red comercializadora de PDVAL.
Adquirir todo el equipamiento tecnológico industrial agrícola, de infraestructura rural e investigación, requerido en el plan de negocios 2.007-2.015.
Consolidar la filial con la captación, la selección y el desarrollo de un recurso humano altamente comprometido con el país, con valores éticos y solvencia moral para la ejecución de las actividades propuestas.
Visualizar, definir, implantar y operar los proyectos industriales para la producción agroalimentaria y agro-energética en el país.
Asegurar el desarrollo armónico del entorno y la participación activa de las comunidades rurales en el plan maestro de desarrollo socio productivo local, asociados a los proyectos de PDVSA Agrícola S.A, orientado a garantizar seguridad alimentaria.</t>
  </si>
  <si>
    <t>Producción de carnes, leche, grasas, oleaginosas</t>
  </si>
  <si>
    <t>Hugo Chávez, acordó en el año 2005 la conformación de Pdvsa Agrícola. Pdvsa Agrícola es una filial de Petróleos de Venezuela (Pdvsa) creada con el fin de apalancar el desarrollo agrícola y agroindustrial del país, mediante la transformación del modelo actual, sustituyéndolo con la concreción de proyectos estratégicos que parten de la creación de Polos de Desarrollo, concebidos como redes que integran la producción primaria agrícola vegetal y animal, el procesamiento industrial, la comercialización y la distribución de los productos terminados, con la participación activa de los productores y los Consejos Comunales de las zonas rurales aledañas a éstos proyectos.
En el año 2016, Pdvsa Agrícola pasa al Ministerio de Producción Agrícola y Tierra, con la desincorporación de Pdvsa Agrícola de su casa matriz, Pdvsa resta una función no medular en su negocio, una decisión expuesta en el informe de gestión de la empresa de 2015.</t>
  </si>
  <si>
    <r>
      <rPr>
        <b/>
        <sz val="12"/>
        <color theme="1"/>
        <rFont val="Calibri"/>
      </rPr>
      <t>Presidente</t>
    </r>
    <r>
      <rPr>
        <sz val="12"/>
        <color theme="1"/>
        <rFont val="Calibri"/>
      </rPr>
      <t xml:space="preserve"> según Decreto Nº 1.725 de fecha 23/04/2015 en Gaceta Oficial Nº 40.646 de la misma fecha: Humberto Luis Laurens Vera</t>
    </r>
  </si>
  <si>
    <t>Ministerio del Poder Popular para la Agricultura Productiva
PDVSA</t>
  </si>
  <si>
    <t>Tribunal ordena detención de funcionarios de PDVSA Agrícola por robo de turbinas (https://supremainjusticia.org/2021/04/22/tribunal-ordena-detencion-de-funcionarios-de-pdvsa-agricola-por-robo-de-turbinas/)
Mas de 550 millones de dólares perdidos en Pdvsa Agrícola (https://www.cuentasclarasdigital.org/2017/11/mas-de-550-millones-perdidos-en-pdvsa-agricola/)
La Fiscalía venezolana priva de libertad a 5 personas por robo de turbinas de PDVSA (https://mundo.sputniknews.com/20210422/1111467965.html)
Escándalo en Brasil por fraude con venta de maquinarias a Venezuela (+Pdvsa Agrícola) (https://www.noticiascandela.informe25.com/2018/10/escandalo-en-brasil-por-fraude-con.html)
Pdvsa: la malquerida (http://miningpress.com/260402/pdvsa-la-mal-querida-siglo-xxi-y-la-antigua-estrategia-por-que-fracaso-pdvsa-agricola)</t>
  </si>
  <si>
    <t>https://transparencia.org.ve/project/epe-ii-estudio-sector-agroalimentario/
http://miningpress.com/260402/pdvsa-la-mal-querida-siglo-xxi-y-la-antigua-estrategia-por-que-fracaso-pdvsa-agricola
https://talcualdigital.com/las-empresas-que-pdvsa-eliminara-o-vendera-segun-plan-de-reestructuracion/
https://elestimulo.com/elinteres/pdvsa-agricola-pasa-al-ministerio-de-produccion-agricola-y-tierras/</t>
  </si>
  <si>
    <t>PDVSA América, S.A.</t>
  </si>
  <si>
    <t xml:space="preserve"> Implementar  políticas energéticas de Venezuela en Latinoamérica, el Caribe y a escala continental, que contribuyan al posicionamiento del país como potencia energética regional, desarrollando las relaciones energéticas, políticas, culturales y económicas en favor de la equidad y justicia social.</t>
  </si>
  <si>
    <t>Desarrollo de políticas energéticas</t>
  </si>
  <si>
    <t>Petroamérica fue inicialmente una propuesta del gobierno venezolano para la integración energética de América Latina y el Caribe. Según un estudio del Ministerio de Relaciones Exteriores de Venezuela de 2003, se trata del «proyecto de creación de una empresa multinacional que estaría conformada por el conjunto de empresas estatales de la región, destinada a atender proyectos de inversión que promuevan la integración energética a la vez que garanticen el incremento del valor agregado del petróleo crudo y gas, con la producción de subproductos petroquímicos necesarios para impulsar el desarrollo sostenible de América Latina y el Caribe».
PDVSA creó en el año 2006 la filial PDVSA América, S.A., con la finalidad de implementar las políticas energéticas de la República Bolivariana de Venezuela en Latinoamérica, el Caribe y a escala continental, que contribuyan al posicionamiento del país como potencia energética regional, desarrollando las relaciones energéticas, políticas, culturales y económicas en favor de la equidad y justicia social.
Las actividades desarrolladas por PDVSA América se centran en fortificar el papel de la Corporación como proveedor confiable de hidrocarburos y en establecer la estrategia de diversificación de mercados que impulsa la República Bolivariana de Venezuela para la conformación de un nuevo mapa energético mundial, donde Latinoamérica se convierte en un polo energético.
La constitución de empresas mixtas, primordialmente con empresas estatales, ha sido una de las estrategias utilizadas para emprender de forma conjunta obras diversas, con el objetivo de promover la participación de los países en su propio desarrollo y optimizar la capacidad de ejecución.</t>
  </si>
  <si>
    <t>Empresa operativa. En la  propuesta para reestructurar Petróleos de Venezuela (Pdvsa) recomendada por la Dirección Ejecutiva de Planificación aparece esta empresa en la lista de eliminación, cierre o venta y se propone la venta de las participaciones de Pdvsa América S.A.; en sus respectivas filiales y compañías:
-Pdvsa Ecuador S.A (Operaciones Rio Napo S.A; Refinería del Pacifico C.E.M.)
-Pdvsa Bolivia S.A (YPFB Petroandina S.A.M.; Ende Andina S.A.M. ; Petro Andina Comercio y Suministro S.A.; Esur G.H.S. Ltda)
-PDV Sur S.A.
-Pdvsa Uruguay S.A. (Alcoholes del Uruguay S.A.)
-Pdvsa Paraguay, S.A.
-Pdvsa Argentina S.A. (Petrolera Conosur, S.A. Fluvialba International LMT y sus filiales, (Fluvialba Paraguay S.A.; Fluvialba S.A.; Servmar S.A.; Naviera Conosur S.A.; Trafluem Cia Armadora S.A ; Cinco S.A.; Cinco MRCN Ltda; SNBP S.A.; Outbras S.A; APPM Ltda; SABL I, Ltd; SABL II, Ltd )).</t>
  </si>
  <si>
    <t>PDVSA Ecuador, S.A (Operaciones Rio Napo S.A; Refinería del Pacífico C.E.M.); PDVSA Bolivia, S.A (YPFB Petroandina S.A.M.; Ende Andina S.A.M. ; Petro Andina Comercio y Suministro S.A.; Esur G.H.S. Ltda); PDV Sur, S.A.; PDVSA Uruguay, S.A. (Alcoholes del Uruguay S.A.); PDVSA Paraguay, S.A.; PDVSA Argentina, S.A. (Petrolera Conosur, S.A. Fluvialba International LMT y sus filiales, (Fluvialba Paraguay, S.A.; Fluvialba, S.A.; Servmar, S.A.; Naviera Conosur S.A.; Trafluem Cia Armadora S.A ; Cinco S.A.; Cinco MRCN Ltda; SNBP
S.A.; Outbras S.A; APPM Ltda; SABL I, Ltd; SABL II, Ltd ))</t>
  </si>
  <si>
    <t xml:space="preserve"> http://www.pdvsa.com/index.php?option=com_content&amp;view=article&amp;id=6516&amp;Itemid=579&amp;lang=es
http://www.pdvsa.com/images/pdf/RELACION%20CON%20INVERSIONISTAS/Informes%20Anuales/informe%20de%20gestion/2015/Informe%20Gestio%CC%81n%20Anual%20%202015.pdf
https://talcualdigital.com/las-empresas-que-pdvsa-eliminara-o-vendera-segun-plan-de-reestructuracion/
https://nuso.org/articulo/el-sueno-de-una-compania-energetica-sudamericana-antecedentes-y-perspectivas-politicas-de-petroamerica/</t>
  </si>
  <si>
    <r>
      <rPr>
        <b/>
        <sz val="12"/>
        <color theme="1"/>
        <rFont val="Calibri"/>
      </rPr>
      <t>PDVSA Argentina, S.A.</t>
    </r>
    <r>
      <rPr>
        <sz val="12"/>
        <color theme="1"/>
        <rFont val="Calibri"/>
      </rPr>
      <t xml:space="preserve"> </t>
    </r>
  </si>
  <si>
    <t>Impulsar el desarrollo de negocios relacionados con la producción de hidrocarburos en Argentina y en Venezuela en sinergia con la Corporación Venezolana de Petróleo (CVP).
Instalar  una planta de regasificación de GNL en la región de Punta Alta en función del mercado local de gas y el acceso a los gasoductos de la región.
Adquirir capacidad de almacenamiento estratégico y logística para el trasporte y distribución de los combustibles a distribuidores y/o estaciones de servicio al detal a través de la red Petrolera del Conosur, S.A. (PCSA ).
Posicionar  la marca PDV en la región a través de PCSA supliendo a las 91 estaciones de servicio de SOL y las nuevas adquisiciones y abanderamiento de estaciones de servicio PDV</t>
  </si>
  <si>
    <t xml:space="preserve">Operación y administración de estaciones de servicio </t>
  </si>
  <si>
    <t>Constitución de PDVSA Argentina con la participación como socios de INTERVEN y DELTAVEN el 8 de febrero de 2006. Plazo: 18 años desde su inscripción. 
Capital Social: 20.000 acciones de $ 1, valor nominal, ordinarias, nominativas, no endosables y de 1 voto por acción.Su primer directorio fue: Presidente: Diego Uzcátegui Matheus,  Vicepresidente: Jorge Pérez Mancebo
La Sociedad tiene por objeto realizar dentro de la República Argentina y fuera de éste por cuenta propia o de terceros o asociada a terceros, las siguientes actividades: I)Producción, Refinación, Transporte y Comercialización de Hidrocarburos. Servicio de Inspección. Asistencia Técnica, II) Comercio Nacional e Internacional de Hidrocarburos, y III) Financieras.
En 2005,  fue anunciada la asociación de PDVSA y Enarsa, el propio Hugo Chávez junto al entonces presidente Néstor Kirchner inauguraron la estación de servicio en el barrio de Núñez y anunciaron una inversión de USD 1.500 millones. Chávez, además, pretendía adquirir los activos en el Argentina de la holandesa Shell, que era el segundo jugador en el mercado de venta de combustible.
En 2018, como consecuencia de la caída en su producción y la crisis económica venezolana, PDVSA decidió eliminar estos pagos de apoyo a la compañía en la Argentina que en los cinco años anteriores habían sumado unos USD 89 millones, de acuerdo a una revisión que hizo Reuters de datos del regulador de mercados financieros</t>
  </si>
  <si>
    <t>A la filial local de PDVSA le quedan pocas estaciones y está en rojo financiero La petrolera venezolana llegó a tener más de 100 estaciones de servicio en el país con las marcas PDVSur y Sol. Hoy ya no venden combustible y sus operaciones en el puerto de Dock Sud fueron suspendidas.
El 5 de junio de 2019, la última estación de servicio de Pdvsa en Buenos Aires cerró sus puertas debido a la crisis económica en Venezuela que imposibilitó mantenerse en ese país.
En el documento "Reestructuración integral de PDVSA y simplificación de su estructura" de marzo de 2020 aparece como empresa filial de PDVSA América S.A. y se propone la venta de las acciones que posee esta empresa en PDVSA Argentina, S.A.</t>
  </si>
  <si>
    <t xml:space="preserve">Av. Libertador 602, Piso 20- CABA C.P: C1001ABT. (http://www.pdvsa.com/index.php?option=com_content&amp;view=article&amp;id=6516&amp;Itemid=579&amp;lang=es)
Teléfono +54 11 4813 9652
</t>
  </si>
  <si>
    <r>
      <rPr>
        <b/>
        <sz val="12"/>
        <color theme="1"/>
        <rFont val="Calibri"/>
      </rPr>
      <t>Presidente</t>
    </r>
    <r>
      <rPr>
        <sz val="12"/>
        <color theme="1"/>
        <rFont val="Calibri"/>
      </rPr>
      <t xml:space="preserve">: Miguel Humberto Tarazona Gómez
</t>
    </r>
    <r>
      <rPr>
        <b/>
        <sz val="12"/>
        <color theme="1"/>
        <rFont val="Calibri"/>
      </rPr>
      <t>Vicepresidente</t>
    </r>
    <r>
      <rPr>
        <sz val="12"/>
        <color theme="1"/>
        <rFont val="Calibri"/>
      </rPr>
      <t xml:space="preserve">: Carlos Arturo Vásquez Febres
</t>
    </r>
    <r>
      <rPr>
        <b/>
        <sz val="12"/>
        <color theme="1"/>
        <rFont val="Calibri"/>
      </rPr>
      <t>Director Principal</t>
    </r>
    <r>
      <rPr>
        <sz val="12"/>
        <color theme="1"/>
        <rFont val="Calibri"/>
      </rPr>
      <t>: William Antonio Ravelo Calderón</t>
    </r>
  </si>
  <si>
    <t>Socios: Interven Venezuela, S.A.</t>
  </si>
  <si>
    <t>Por Escritura 51, folio 234, de fecha 03/02/2006, Registro 276 C.A.B.A., se constituyó la sociedad</t>
  </si>
  <si>
    <t>Denuncias maniobras de lavado de dinero de PDVSA en Argentina (https://www.antilavadodedinero.com/denuncias-maniobras-de-lavado-de-dinero-de-pdvsa-en-argentina/)
Exdirectivo de Pdvsa denuncia “maniobras” de lavado de dinero en sucursal argentina (https://papagayonews.com/exdirectivo-de-pdvsa-denuncia-maniobras-de-lavado-de-dinero-en-sucursal-argentina/)
El derrumbe de PDVSA en Argentina: de querer comprar Shell y Esso a no poder pagar sueldos ni la factura de luz (https://www.clarin.com/economia/derrumbe-pdvsa-argentina-querer-comprar-shell-esso-poder-pagar-sueldos-factura-luz_0_daCeOh_dT.html)
Fin para el sueño chavista en la Argentina: a la filial local de PDVSA le quedan pocas estaciones y está en rojo financiero (https://www.infobae.com/economia/2019/06/05/fin-para-el-sueno-chavista-en-la-argentina-a-la-filial-local-de-pdvsa-le-quedan-pocas-estaciones-y-esta-en-rojo-financiero/)
Historias secretas: El derrumbe de PDVSA en Argentina (http://miningpress.com/dictadura-venezuela/333459/historias-secretas-el-derrumbe-de-pdvsa-en-argentina)
PDVSA Argentina jaqueada por el ahogo financiero y la indiferencia de Caracas (https://surtidores.com.ar/pdvsa-argentina-jaqueada-por-el-ahogo-financiero-y-la-indiferencia-de-caracas/)
PDVSA Argentina: más de 170 despidos y una deuda judicializada que supera los US$ 28 millones (https://eleconomista.com.ar/energia/pdvsa-argentina-mas-170-despidos-una-deuda-judicializada-supera-us-28-millones-n72787)</t>
  </si>
  <si>
    <t>https://www.infobae.com/economia/2019/06/05/fin-para-el-sueno-chavista-en-la-argentina-a-la-filial-local-de-pdvsa-le-quedan-pocas-estaciones-y-esta-en-rojo-financiero/
http://www.pdvsa.com/images/pdf/RELACION%20CON%20INVERSIONISTAS/Informes%20Anuales/informe%20de%20gestion/2015/Informe%20Gestio%CC%81n%20Anual%20%202015.pdf
https://puntodecorte.com/cerro-ultima-estacion-de-servicio-de-pdvsa-que-quedaba-en-argentina/
http://www.pdvsa.com/index.php?option=com_content&amp;view=article&amp;id=2760:5920&amp;catid=10&amp;Itemid=589&amp;lang=es</t>
  </si>
  <si>
    <t>PDVSA Asfalto, S.A.</t>
  </si>
  <si>
    <t>Misión
Contribuir al mejoramiento y la construcción de la infraestructura pública vial, a través
de la producción y suministro de materiales de asfalto, derivados y demás elementos requeridos</t>
  </si>
  <si>
    <t>Edificio Petróleos de Venezuela, Torre Este, Av. Libertador, La Campiña
Distrito Metropolitano de Caracas; Distrito Capital; Código Postal: 169</t>
  </si>
  <si>
    <t>Ministerio del Poder Popular de Obras Públicas</t>
  </si>
  <si>
    <r>
      <rPr>
        <b/>
        <sz val="12"/>
        <color theme="1"/>
        <rFont val="Calibri"/>
      </rPr>
      <t>Presidente</t>
    </r>
    <r>
      <rPr>
        <sz val="12"/>
        <color theme="1"/>
        <rFont val="Calibri"/>
      </rPr>
      <t>: Richard Llovera</t>
    </r>
  </si>
  <si>
    <r>
      <rPr>
        <sz val="12"/>
        <color theme="1"/>
        <rFont val="Calibri"/>
      </rPr>
      <t xml:space="preserve">Poderopedia.
http://cdn.eluniversal.com/2012/04/17/gestionsocialyambiental1.pdf
https://transparencia.org.ve/project/epe-ii-estudio-sector-hidrocarburos/
https://talcualdigital.com/las-empresas-que-pdvsa-eliminara-o-vendera-segun-plan-de-reestructuracion/
</t>
    </r>
    <r>
      <rPr>
        <sz val="12"/>
        <color rgb="FF000000"/>
        <rFont val="Calibri"/>
      </rPr>
      <t>http://cdn.eluniversal.com/2012/04/17/gestionsocialyambiental1.pdf</t>
    </r>
  </si>
  <si>
    <t xml:space="preserve">PDVSA Bolivia, S.A. </t>
  </si>
  <si>
    <t>Explorar a riesgo en los bloques Subandino Norte y Sur (departamentos de La Paz-Tarija y Chuquisaca) en alianza con Yacimientos Petrolíferos Fiscales Bolivianos (YPFB) a través de la Empresa Mixta YPFB Petroandina SAM.
Ampliar colocación regional de los volúmenes de combustibles y productos venezolanos a través del Acuerdo Energético de la AL BA, en sinergia con la Filial PDVSA Petróleo, S.A.
Posicionar la marca de lubricantes PDV mediante el abanderamiento de estaciones de servicio en el eje troncal de Bolivia, importando combustible de Venezuela y comercialización de lubricantes PDV, en sinergia con PDVSA Ecuador.
Generar electricidad a través de la empresa mixta ENDE Andina S.A.M. (Planta operativa Entre Ríos de 100 MW, Planta operativa del Sur de 160 MW y puesta en operación la nueva planta Warnes de 200 MW). Además de la ampliación de la
Planta Termoeléctrica del Sur y la implementación de su ciclo combinado.</t>
  </si>
  <si>
    <t>Suministro de combustibles y lubricantes</t>
  </si>
  <si>
    <t>En enero de 2006, ell ministro de Energía y Petróleo y presidente de Petróleos de Venezuela (PDVSA), Rafael Ramírez, y el presidente del Banco para el Desarrollo Económico y Social (BANDES), Edgar Hernández Beherens, quedó inaugurada la oficina comercial de PDVSA Bolivia, que albergará en sus instalaciones a la mencionada entidad bancaria y al Banco Industrial de Venezuela. Esta sede de la estatal energética venezolana debe atender  los compromisos establecidos en los acuerdos de cooperación energética y tecnológica, suscritos por el presidente de la República Bolivariana de Venezuela, Hugo Chávez y el presidente de la República de Bolivia, Evo Morales
El ministro Ramírez aseguró en aquel momento que PDVSA Bolivia permitirá a ambas naciones “adelantar una serie de proyectos y programas que hemos acordado con este país… Esta sede es de los venezolanos y los bolivianos, y así queremos que lo sientan, pretendemos que aquí se trabaje duro por el progreso de los pueblos”.
Participa en YPFB Petroandina S.A.M.; Ende Andina S.A.M. ; Petro Andina Comercio y Suministro S.A.;y Esur G.H.S. Ltda. Su participación es como sigue: YPFB Petro Andina S.A.M. (PDVSA Bolivia: 40%, YPFB:60% -Negocio: Exploración en SubAndino Norte/Sur de Bolivia); ENDE Andina S.A.M. (PDVSA: 40%- ENDE: 60% - Negocio: Generración Eléctrica en Bolivia); Petroandina Comercio y Suministro, S.A.- Negocio: Comercialización de Combustibles
La oficina de la estatal Petróleos de Venezuela (Pdvsa) en el Estado Plurinacional de Bolivia fue reactivada en noviembre 2020, durante una visita realizada por el ministro del Poder Popular para Relaciones Exteriores, Jorge Arreaza, a las instalaciones ubicadas en La Paz, las cuales habían sido allanadas y precintadas a principios de año por la Policía Nacional de Bolivia, tras el golpe de Estado al presidente Evo Morales.</t>
  </si>
  <si>
    <t>En el documento "Reestructuración integral de PDVSA y simplificación de su estructura" de marzo de 2020 aparece como empresa filial de PDVSA América S.A. y se propone la venta de las acciones que posee esta empresa en PDVSA Bolivia, S.A.</t>
  </si>
  <si>
    <t>Av. Hernando Siles esq. Calle 10 Obrajes- Edif. Tunupa N° 5593 Piso 2, Ofic. 203- La Paz. Estado Plurinacional de Bolivia. Teléfono: (+5912) 243.36.8. 211.29.06.</t>
  </si>
  <si>
    <t>PDVSA en el centro de la polémica política en Bolivia (https://www.dinero.com/actualidad/noticias/articulo/pdvsa-centro-polemica-politica-bolivia/34443)
Acuerdos entre PDVSA y empresa estatal boliviana no beneficia a Venezuela (https://medium.com/@maibortpetit_84642/acuerdos-entre-pdvsa-y-empresa-estatal-boliviana-no-beneficia-a-venezuela-da0bd844a093)</t>
  </si>
  <si>
    <r>
      <rPr>
        <sz val="12"/>
        <color theme="1"/>
        <rFont val="Calibri"/>
      </rPr>
      <t xml:space="preserve">http://www.pdvsa.com/images/pdf/RELACION%20CON%20INVERSIONISTAS/Informes%20Anuales/informe%20de%20gestion/2012/Informe%20de%20Gestio%CC%81n%20Anual%202012%20(parte%201).PD
https://www.sumarium.es/2020/04/28/reforma-petrolera-de-el-aissami-eliminara-12-filiales-no-medulares-para-pdvsa-y-crearan-filial-en-rusia/
https://es.slideshare.net/garciara/integracion-energetica-35507548pdf
http://www.pdvsa.com/index.php?option=com_content&amp;view=article&amp;id=1409:1855&amp;catid=10&amp;Itemid=589&amp;lang=es
http://www.pdvsa.com/index.php?option=com_content&amp;view=article&amp;id=2703:5805&amp;catid=10&amp;Itemid=589&amp;lang=es
</t>
    </r>
    <r>
      <rPr>
        <sz val="12"/>
        <color rgb="FF000000"/>
        <rFont val="Calibri"/>
      </rPr>
      <t>https://www.elimpulso.com/2020/11/11/regimen-de-maduro-ocupo-nuevamente-instalaciones-de-pdvsa-en-bolivia/</t>
    </r>
  </si>
  <si>
    <t>PDVSA C E L   LTDA</t>
  </si>
  <si>
    <t>Es una filial de PDV Sur, según la presentación MECANISMOS DE INTEGRACION ENERGETICA REGIONAL PROMOVIDOS POR LA REVOLUCION BOLIVARIANA de marzo de 2014</t>
  </si>
  <si>
    <t>La única información obtenida fue que dentro del organigrama de PDVSA de la presentación MECANISMOS DE INTEGRACION ENERGETICA REGIONAL PROMOVIDOS POR LA REVOLUCION BOLIVARIANA de marzo de 2014 , aparece como filial de PDVS Sur
En el documento "Reestructuración integral de PDVSA y simplificación de su estructura" de marzo de 2020 aparece como empresa filial de PDV Sur que a su vez es filial de PDVSA América S.A. y se propone la venta de las acciones que posee esta empresa en PDV Sur</t>
  </si>
  <si>
    <t>https://es.slideshare.net/garciara/integracion-energetica-35507548pdf
https://talcualdigital.com/las-empresas-que-pdvsa-eliminara-o-vendera-segun-plan-de-reestructuracion/</t>
  </si>
  <si>
    <t>PDVSA CUBA, S.A.</t>
  </si>
  <si>
    <t>Apoyar la ejecución  del proyecto Petrocaribe, en el marco del ALBA.
Producir y comercializar  lubricantes, combustibles y otros derivados del petróleo para América Central y los países de la cuenca del Caribe para América Central y los países de la cuenca del Caribe</t>
  </si>
  <si>
    <t>PDVSA Cuba trabaja conjuntamente con CubaPetróleo (CUPET) para multiplicar las potencialidades del mercado energético del Caribe, tanto en los procesos de exploración y producción (aguas arriba) como de refinación y comercialización (aguas abajo), con el propósito de fomentar el progreso social de los pueblos caribeños y centroamericanos, a través del libre y democrático acceso a la energía a un precio justo y razonable.</t>
  </si>
  <si>
    <t xml:space="preserve">
El 28 de abril de 2005, PDVSA Cuba abrió sus puertas en La Habana con la finalidad de apuntalar el proyecto Petrocaribe, en el marco del Acuerdo para la Aplicación de la la Alianza Bolivariana para los Pueblos de Nuestra América (ALBA). La inauguración de esta oficina comercial y de negocio constituyó un acontecimiento primordial en la ampliación de las relaciones de cooperación energética entre Venezuela y la República de Cuba, las cuales apuntan hacia un nuevo modelo de integración de América Latina y el Caribe, con base en los principios de cooperación mutua, solidaridad, complementariedad y del desarrollo socio-económico sustentable de los pueblos de la región. La estratégica ubicación de PDVSA Cuba, en La Habana, permite articular otros negocios y proyectos instrumentales a fin de acelerar el avance de Petrocaribe en la vasta zona de la cuenca caribeña, la cual posee un importante potencial prolífico en reservas de hidrocarburos y una creciente demanda energética para mejorar la calidad de vida de la población del Caribe.
La oficina de PDVSA Cuba en La Habana permite ofrecer mayor soporte y atención a la región e impulsar el avance de los proyectos de producción y comercialización de lubricantes, combustibles y otros derivados del petróleo para América Central y los países de la cuenca del Caribe. También asume la coordinación en materia de intercambio tecnológico y formación de recursos humanos en el sector de los hidrocarburos.
PDVSA Cuba proyectó la construcción de un centro de almacenamiento estratégico de combustibles residuales en Matanzas, al occidente de la isla, con una capacidad de 600 mil barriles diarios; así como reactivó la refinería y Terminal en Cienfuegos, ubicada en el centro del archipiélago cubano.
En el ámbito aguas arriba se profundizan los estudios de la matriz energética de Cuba, especialmente en lo concerniente a la exploración y producción en la Zona Económica de Cuba del Golfo de México. En lo relativo a procesos aguas abajo, se desarrolla una envasadora de lubricantes con la participación de la Empresa Nacional de Lubricantes (Cubalub) y el apoyo logístico de PDVSA.
 Esta empresa poseía la Refinería Camilo Cienfuegosen Cuba, donde PDVSA Cuba , S.A. tenía una participación a travésde 49 %, y 51% de Comercial Cupet, S.A. Fue adquirida por Cupeten agosto 2017, por el retiro de PDVSA. Recientemente, Cuba alegando la falta de pago por servicios prestados, tomó el 49% de las acciones que tenía PDVSA.</t>
  </si>
  <si>
    <t>Lonja del Comercio de la Habana, Piso 5, Oficina C, Baratillo, La Habana, Cuba</t>
  </si>
  <si>
    <r>
      <rPr>
        <b/>
        <sz val="12"/>
        <color theme="1"/>
        <rFont val="Calibri"/>
      </rPr>
      <t>Presidente</t>
    </r>
    <r>
      <rPr>
        <sz val="12"/>
        <color theme="1"/>
        <rFont val="Calibri"/>
      </rPr>
      <t xml:space="preserve">: Luis Morillo </t>
    </r>
  </si>
  <si>
    <t xml:space="preserve">Cuvenpetrol S.A.
PDV-CUPET, S.A.
Transportes del ALBA </t>
  </si>
  <si>
    <t>Ex zar Ramírez denuncia: PDVSA, de Cuba a Rusia (http://miningpress.com/dictadura-venezuela/329358/ex-zar-ramirez-denuncia-pdvsa-de-cuba-a-rusia)</t>
  </si>
  <si>
    <t>https://www.ecured.cu/Petr%C3 B3leos_de_Venezuela_S.A.cccccc
https://transparencia.org.ve/project/epe-ii-estudio-sector-hidrocarburos/</t>
  </si>
  <si>
    <t>PDVSA del Cono Sur, S.A.</t>
  </si>
  <si>
    <t>Productos derivados del petróleo y subproductos industriales y comerciale</t>
  </si>
  <si>
    <t>Petrolera del Conosur S.A. fue fundada en 1999 y tiene su sede en Buenos Aires, Argentina. Al 30 de septiembre de 2011, Petrolera del Conosur S.A. opera como filial de PDVSA Argentina S.A. La empresa se dedica a la exploración y producción de productos derivados del petróleo y subproductos industriales y comerciales, así como todos los tipos de combustibles. Petrolera del Conosur ofrece sus productos a través de una red de estaciones de servicio propios y franquiciados.</t>
  </si>
  <si>
    <t>Empresa operativa se desconoce su capacidad actual de producción.</t>
  </si>
  <si>
    <t>Calle Maipú 942, 6
Ciudad de Buenos Aires; Capital Federal; Código Postal: C1006ACN</t>
  </si>
  <si>
    <t>PDVSA Argentina: más de 170 despidos y una deuda judicializada que supera los US$ 28 millones (https://eleconomista.com.ar/energia/pdvsa-argentina-mas-170-despidos-una-deuda-judicializada-supera-us-28-millones-n72787)</t>
  </si>
  <si>
    <t>https://www.emis.com/php/company-profile/AR/Petrolera_del_Conosur_SA_es_1107143.html
https://cndc.produccion.gob.ar/sites/default/files/cndcfiles/980.pdf</t>
  </si>
  <si>
    <t>PDVSA Desarrollos Urbanos, S.A.</t>
  </si>
  <si>
    <t xml:space="preserve">Contribuir con el desarrollo integral en materia de vivienda y hábitat, en concordancia con las líneas estratégicas del Plan de Desarrollo Económico y Social de la Nación 2007-2013; así como proveer la infraestructura social no industrial y los servicios conexos requeridos para la ejecución de los proyectos contenidos en el Plan Siembra Petrolera. </t>
  </si>
  <si>
    <t>Construcción de infraestructura social no industrial</t>
  </si>
  <si>
    <t>Fue constituida en el mes de Junio de 2007, con el propósito de ejecutar todas las obras de infraestructura no industrial que planifique PDVSA.</t>
  </si>
  <si>
    <t>Empresa operativa. En el documento "Reestructuración integral de PDVSA y simplificación de su estructura" de marzo de 2020 aparece esta empresa en la lista de eliminación, cierre o venta.</t>
  </si>
  <si>
    <r>
      <rPr>
        <b/>
        <sz val="12"/>
        <color theme="1"/>
        <rFont val="Calibri"/>
      </rPr>
      <t>Presidente</t>
    </r>
    <r>
      <rPr>
        <sz val="12"/>
        <color theme="1"/>
        <rFont val="Calibri"/>
      </rPr>
      <t xml:space="preserve"> según Decreto Nº 3219 de fecha 22/12/2017 en Gaceta Oficial Nº 6.351 de la misma fecha: Nurman Alejandro Bordones</t>
    </r>
  </si>
  <si>
    <t>Registro Mercantil de la Circunscripción Judicial del Distrito Capital y Estado Miranda, del 6 de Febrero de 2008</t>
  </si>
  <si>
    <t>Misión Ribas
Gran Misión Vivienda Venezuela</t>
  </si>
  <si>
    <r>
      <rPr>
        <sz val="12"/>
        <color theme="1"/>
        <rFont val="Calibri"/>
      </rPr>
      <t xml:space="preserve">http://www.pdvsa.com/index.php?option=com_content&amp;view=article&amp;id=8892&amp;Itemid=577&amp;lang=es
</t>
    </r>
    <r>
      <rPr>
        <sz val="12"/>
        <color rgb="FF000000"/>
        <rFont val="Calibri"/>
      </rPr>
      <t>http://cdn.eluniversal.com/2010/08/03/gestion2009_pdvsa.pdf</t>
    </r>
    <r>
      <rPr>
        <sz val="12"/>
        <color theme="1"/>
        <rFont val="Calibri"/>
      </rPr>
      <t xml:space="preserve">
http://cdn.eluniversal.com/2012/04/17/gestionsocialyambiental1.pdf
https://talcualdigital.com/las-empresas-que-pdvsa-eliminara-o-vendera-segun-plan-de-reestructuracion/</t>
    </r>
  </si>
  <si>
    <t>PDVSA Do Brasil, Ltda</t>
  </si>
  <si>
    <t>PDV Brasil es un segmento de PDVSA (Petróleos de Venezuela S.A), una de las compañías petroleras más grandes del mundo.
En línea con la estrategia de enfocar sus acciones en el norte de Brasil, PDV Brasil inició operaciones en el país en 2002 mediante la adquisición de una terminal para el almacenamiento y venta de combustibles derivados del petróleo y el etanol en la ciudad de Porto Velho, en el Estado de Rondonia</t>
  </si>
  <si>
    <t>Rua Praia do Flamengo, n° 154 – 5° Andar | Bairro: Flamengo | Cep: 22210-906 | Rio de Janeiro – RJ | 0800-703-7500</t>
  </si>
  <si>
    <t>https://pdvdobrasil.com.br/pdv-brasil/</t>
  </si>
  <si>
    <t>PDVSA Ecuador, S.A.</t>
  </si>
  <si>
    <t>Desarrollar actividades de exploración costa afuera, optimizar de la producción del Campo Sacha, usando nuevas tecnologías de levantamiento artificial.  Construir el Complejo Refinador y Petroquímico Eloy Alfaro, con una capacidad de 300 MBD, de conversión profunda, que permitirá suplir el mercado interno de Ecuador y exportar hacia otros países de la región. Operar la planta de lubricantes de PDV Ecuador y Abanderamiento de Estaciones de Servicio PDV. Comercializar productos derivados del petróleo</t>
  </si>
  <si>
    <t>Operación de Estaciones de Gasolina, fabricación de Grasas y Aceites Lubricantes de Petróleo,  comercialización  al por mayor de petróleo y productos de petróleo</t>
  </si>
  <si>
    <t xml:space="preserve">En el año 2007, PDVSA inauguró en Quito PDVSA Ecuador, la oficina comercial con el  propósito de concretar los proyectos en conjunto con Petroecuador  para el desarrollo de tecnologías en las actividades de exploración, producción, transporte, almacenamiento, procesamiento y comercialización de petróleo y gas.
PDV Ecuador S.A. se dedica a la importación, elaboración y comercialización de grasas y aceites lubricantes. La empresa cuenta con una propia red de estaciones de servicio ubicados en todo el país. PDV Ecuador S.A. forma parte de la compañía venezolana Petróleos de Venezuela (PDVSA).
En abril 2020, se plantea la Venta de las participaciones de Pdvsa América S.A.; en sus respectivas filiales y compañías: Pdvsa Ecuador S.A </t>
  </si>
  <si>
    <t xml:space="preserve">En el documento "Reestructuración integral de PDVSA y simplificación de su estructura" de marzo de 2020 aparece como empresa filial de PDVSA América, S.A.  y se propone la venta de las acciones que posee esta empresa en PDVSA Ecuador, S.A. </t>
  </si>
  <si>
    <t>Calle Novena de Domingo Comín - Sur - Guayaquil - Ecuador 
Teléfono: (04) 244-5345</t>
  </si>
  <si>
    <r>
      <rPr>
        <b/>
        <sz val="12"/>
        <color theme="1"/>
        <rFont val="Calibri"/>
      </rPr>
      <t>Presidente:</t>
    </r>
    <r>
      <rPr>
        <sz val="12"/>
        <color theme="1"/>
        <rFont val="Calibri"/>
      </rPr>
      <t xml:space="preserve"> Alexis Arellano</t>
    </r>
  </si>
  <si>
    <t>Operaciones Rio Napo S.A; 
Refinería del Pacifico C.E.M.</t>
  </si>
  <si>
    <t>Los escándalos de PDVSA siguen los pasos de Odebrecht y se extienden por toda América (https://alnavio.com/noticia/12058/economia/los-escandalos-de-pdvsa-siguen-los-pasos-de-odebrecht-y-se-extienden-por-toda-america.html)
La corrupción en la Refinería del Pacífico salpica a Rafael Correa (Esta noticia ha sido publicada originalmente por Diario EL TELÉGRAFO bajo la siguiente dirección: https://www.eltelegrafo.com.ec/noticias/judicial/12/corrupcion-refineriadelpacifico-rafaelcorrea
Si va a hacer uso de la misma, por favor, cite nuestra fuente y coloque un enlace hacia la nota original. www.eltelegrafo.com.ec)</t>
  </si>
  <si>
    <r>
      <rPr>
        <sz val="12"/>
        <color theme="1"/>
        <rFont val="Calibri"/>
      </rPr>
      <t xml:space="preserve">
https://www.sumarium.es/2020/04/28/reforma-petrolera-de-el-aissami-eliminara-12-filiales-no-medulares-para-pdvsa-y-crearan-filial-en-rusia/
http://www.pdvsa.com/images/pdf/RELACION%20CON%20INVERSIONISTAS/Informes%20Anuales/informe%20de%20gestion/2015/Informe%20Gestio%CC%81n%20Anual%20%202015.pdf
http://www.pdvsa.com/index.php?option=com_content&amp;view=article&amp;id=6516&amp;Itemid=579&amp;lang=es
https://www.emis.com/php/company-profile/EC/Pdvsa_Ecuador_SA_es_3567519.html
</t>
    </r>
    <r>
      <rPr>
        <sz val="12"/>
        <color rgb="FF000000"/>
        <rFont val="Calibri"/>
      </rPr>
      <t>https://talcualdigital.com/las-empresas-que-pdvsa-eliminara-o-vendera-segun-plan-de-reestructuracion/</t>
    </r>
  </si>
  <si>
    <t xml:space="preserve">PDVSA Finance L.T.D.A. </t>
  </si>
  <si>
    <t>Emitir deuda para cuentas por cobrar</t>
  </si>
  <si>
    <t>Emisión de deuda a PDVSA</t>
  </si>
  <si>
    <t>Pdvsa Finance, una corporación domiciliada en las Islas Caimán y establecida en marzo de 1998 para la emisión de bonos quirografarios avalados por las cuentas por cobrar generadas por PDVSA
El 69% de las exportaciones en 1997 de  Pdvsa Finance Ltd, estuvieron destinadas a clientes fijos desde hace 15 y 20 años, y 24% a sus filiales en el exterior.</t>
  </si>
  <si>
    <t>Islas Caimán</t>
  </si>
  <si>
    <r>
      <rPr>
        <sz val="12"/>
        <color rgb="FF000000"/>
        <rFont val="Calibri"/>
      </rPr>
      <t>http://biblioteca.clacso.edu.ar/ar/libros/venezuela/rvecs/boue.pdf
https://www.researchgate.net/publication/332709683_La_internacionalizacion_de_PDVSA_una_costosa_ilusion
http://www.pdvsa.com/index.php?option=com_content&amp;view=article&amp;id=954:1112&amp;catid=10&amp;Itemid=589&amp;lang=es
http://www.pdvsa.com/index.php?option=com_content&amp;view=article&amp;id=911:1064&amp;catid=10&amp;Itemid=589&amp;lang=es</t>
    </r>
  </si>
  <si>
    <t>PDVSA GAS ACCRO Ltd</t>
  </si>
  <si>
    <t>En el año 2009 Pdvsa Gas contrató los servicios del bufete Appleby para la constitución de la empresa Pdvsa Gas Accro Ltd –en sustitución de otra conocida como Accroven Holdings Ltd–, registrada en Barbados en septiembre de ese año con un abanico de objetivos y propósitos más ambiciosos relacionados con la explotación gasífera.</t>
  </si>
  <si>
    <t>Barbados</t>
  </si>
  <si>
    <t>PDVSA linking for offshore companies (https://armando.info/Reportajes/Details/2445)</t>
  </si>
  <si>
    <t>https://www.elnacional.com/economia/petroleo/gusto-pdvsa-por-las-empresas-offshore_214745/
https://armando.info/Reportajes/Details/2445</t>
  </si>
  <si>
    <t>PDVSA Gas Colombia, S.A.</t>
  </si>
  <si>
    <t>Operación del gasoducto Ballenas - Bajo Grande</t>
  </si>
  <si>
    <t>Transporte de gas</t>
  </si>
  <si>
    <t>Esta empresa fué constituida como SOCIEDAD EXTRANJERA y se dedica a Transporte de gas por tuberias. Se conformó para operar el gasoducto bidireccional de 224 kilómetros de longitud que parte del campo Ballenas en Colombia y llega a Maracaibo - Bajo Grande (Venezuela). El gasoducto costó 300 millones de $ y es  propiedad de PDVSA,  se uso entre el 2007 y el 2015, está sin uso desde el 2015, PDVSA lo ha usado como almacén de gas.</t>
  </si>
  <si>
    <t>Empresa que cerró sus oficinas en Bogotá, Está operando desde Venezuela solo para usar el gasoducto como almacén y no para transporte de gas.</t>
  </si>
  <si>
    <t>Ciudad:  Bogotá,  
 Calle 98 9 A 41 OF 507 5,
Teléfono de Pdvsa Gas S A
(1)4432870</t>
  </si>
  <si>
    <t>Fiscalía: Ex gerente de Pdvsa Gas Colombia desfalcó $100 millones (http://www.bancaynegocios.com/buscan-a-ex-gerente-de-pdvsa-gas-colombia-por-desfalco-de-100-millones/)</t>
  </si>
  <si>
    <t>https://directorio-empresas.einforma.co/informacion-empresa/pdvsa-gas-sa</t>
  </si>
  <si>
    <t>PDVSA Gas Comunal, S.A.</t>
  </si>
  <si>
    <t>Gas Licuado de Petroleo  GLP</t>
  </si>
  <si>
    <t>Distribución y comercialización de Gas Licuado de Petroleo GLP en todo el pais.  La empresa tambien fabrica y hace mantenimiento a  bombonas y a los distintos recipientes de almacenamiento de GLP</t>
  </si>
  <si>
    <t>Distribución y venta domiciliaria de Gas Licuado de Petróleo GLP. Vende bombonas de distintos tamaños, y ofrece servicios de mantenimiento de bombonas y otros envases de almacenamiento</t>
  </si>
  <si>
    <t xml:space="preserve">PDVSA Gas Comunal, S.A.es una empresa creada en 2007 para encargarse del negocio de la distribución y comercialización del Gas Licuado de Petróleo.Esta empresa asumió el control de la empresas privadas de llenado y distribución de gas natural  expropiadas por el gobierno nacional ese año. En diciembre de 2015, PDVSA aprobó la desincorporación de la totalidad de las filiales no petroleras y su transferencia al Min. del Poder Popular para el Petróleo MPPPE,   entre la que estuvo PDVSA  Gas Comunal. </t>
  </si>
  <si>
    <t>Empresa operativa. PDVSA Gas Comunal opera en todo el pais.  Cuenta con una fabrica que elabora bombonas. Cuenta con una red nacional de llenaderos de bombonas de GLP, y una red para la venta al público.  </t>
  </si>
  <si>
    <t>PDVSA Gas Comunal tiene instalaciones productivas, comerciales y administrativas en en todo el pais. La oficina principal se encuentra Caracas. </t>
  </si>
  <si>
    <t>Sede Central.    Municipio Chacao</t>
  </si>
  <si>
    <t>PDVSA Gas Comunal opera estrechamente con los consejos comunales y los municipios. </t>
  </si>
  <si>
    <t>Microjuris
http://www.pdvsa.com/index.php?option=com_content&amp;view=category&amp;id=49&amp;Itemid=101&amp;lang=es
https://transparencia.org.ve/project/epe-ii-estudio-sector-hidrocarburos/</t>
  </si>
  <si>
    <t>PDVSA Gas, S.A.</t>
  </si>
  <si>
    <t>Gas natural no asociado y Gas Asociado</t>
  </si>
  <si>
    <t>Explorar, extraer, recolectar, almacenar  y transportar hidrocarburos gaseosos y liquidos en yacimientos de gas no asociado o gas libre, y de gas natural asociado, y distribuirlo a sus distintos consumidores en la propia industria petrolera, petroquimica, industrial, domestico y para generación eléctrica</t>
  </si>
  <si>
    <t xml:space="preserve">Gas Natural </t>
  </si>
  <si>
    <t>En 2001, con la creación de PDVSA Petróleo se creó PDVSA Gas para ocuparse de la actividad relacionada con el manejo del gas natural no asociado,  que habia estado a cargo de PDVSA Petróleo y Gas.  PDVSA Gas maneja toda la cadena de valor de los campos de gas no asociado que le fueron transferidos en tierra firme.  También recolecta, trata, acondiciona, procesa, almacena, transporta y comercializa gran parte del gas asociado (PDVSA Petróleo) y el gas no asociado (Licencias de Gas) producido en los diferentes campos productores en tierra firme. </t>
  </si>
  <si>
    <t>PDVSA Gas, S.A.  opera conjuntamente con PDVSA petroleo en el aprovechamiento del gas natural asociado tanto en el occidente como en el oriente del pais.  Igualmente se encarga de los yacimientos de gas libre en tierra firme.  Los yacimientos de gas libre costa afuera son manejados por la Dirección Costa Afuera de PDVSA,  a cargo de empresas privadas y mixtas.  . </t>
  </si>
  <si>
    <t>La sede central de PDVSA Gas esta en Caracas, en el edificio Sucre, Av. Francisco de Miranda.  ç Tiene instalaciones en todas las zonas petroleras del pais. </t>
  </si>
  <si>
    <t>En Decreto N° 4.993 de la Presidencia de la Repúlica  del 3 de septiembre de 2024 y publicado en la Gaceta Oficial Extraordinaria  No. 6.836 de la misma fecha , se nombra como Presidente de  PDVSA Gas al ciudadano JANNIER RAÚL VILORIA QUINTERO</t>
  </si>
  <si>
    <t xml:space="preserve">JANNIER RAÚL VILORIA QUINTERO, también es Miembro Principal de la Junta Directiva y Vicepresidente de Gas de Petróleos de Venezuela, S.A. Fue Gerente Division Lago en Pdvsa. </t>
  </si>
  <si>
    <r>
      <rPr>
        <sz val="12"/>
        <color theme="1"/>
        <rFont val="Calibri"/>
      </rPr>
      <t xml:space="preserve">Microjuris
www.pdvsa.com
http://www.pdvsa.com/index.php?option=com_content&amp;view=article&amp;id=9039&amp;Itemid=577&amp;lang=es
https://transparencia.org.ve/project/epe-ii-estudio-sector-hidrocarburos/
</t>
    </r>
    <r>
      <rPr>
        <sz val="12"/>
        <color rgb="FF000000"/>
        <rFont val="Calibri"/>
      </rPr>
      <t>https://poderopediave.org/?s=PDVSA+Gas%2C+S.A.</t>
    </r>
  </si>
  <si>
    <t>PDVSA Ibérica Sociedad Limitada</t>
  </si>
  <si>
    <t>Proyectar; construir, operar, administrar y mantener oleoductos, gasoductos, tuberías para petróleo, plantas productoras de electricidad, sistemas hidráulicos y, en general, plantas energéticas, petroquímicas y otras similares</t>
  </si>
  <si>
    <t>Ingeniería, construcción operación y mantenimientos de
leoductos, gasoductos y bpalntas relacionadas con la energía y la petroquímica</t>
  </si>
  <si>
    <t>PDVSA IBÉRICA S.L fue una empresa española cuyo capital social fue suscrito en su totalidad por PDVSA EURO-ASIA S.A, sociedad mercantil venezolana, que a su vez pertenece en su totalidad a Petróleos de Venezuela S.A (PDVSA). A efectos de la legislación venezolana PDVSA IBÉRICA era una filial de cuarta generación.
Actualmente extinguida. En la liquidación participó el equipo de PDVSA ÁMERICA que se creó cuando Rafael Ramírez Carreño, el que fue Embajador de Venezuela ante el Consejo de Seguridad de la ONU, llegó a la presidencia de Petróleos de Venezuela S.A. Esta sociedad fue creada en un primer momento como parte de un plan de expansión comercial por diferentes puntos del mapa incluyendo a países latinoamericanos como Brasil y Argentina.</t>
  </si>
  <si>
    <t>Empresa que se liquidó antes de entrar en funcionamiento. En cinco años sacó de PDVSA casi cuatro millones de euros blanqueando este dinero como contratos falsos de asesoramiento entre los años 2008 y 2013.</t>
  </si>
  <si>
    <t>Calle Hermosilla, 11 – 1, Madrid</t>
  </si>
  <si>
    <r>
      <rPr>
        <b/>
        <sz val="12"/>
        <color theme="1"/>
        <rFont val="Calibri"/>
      </rPr>
      <t>Presidente:</t>
    </r>
    <r>
      <rPr>
        <sz val="12"/>
        <color theme="1"/>
        <rFont val="Calibri"/>
      </rPr>
      <t xml:space="preserve"> Jorge Tejada
</t>
    </r>
    <r>
      <rPr>
        <b/>
        <sz val="12"/>
        <color theme="1"/>
        <rFont val="Calibri"/>
      </rPr>
      <t>Director Principal</t>
    </r>
    <r>
      <rPr>
        <sz val="12"/>
        <color theme="1"/>
        <rFont val="Calibri"/>
      </rPr>
      <t>: Jesús Luongo</t>
    </r>
  </si>
  <si>
    <t>El hijo del exembajador de España en Venezuela blanqueó 4 millones con una empresa que se liquidó antes de funcionar (https://cadenaser.com/ser/2019/05/20/tribunales/1558379797_045538.html)</t>
  </si>
  <si>
    <t>https://empresite.eleconomista.es/PDVSA-IBERICA.html
https://cadenaser.com/ser/2019/05/20/tribunales/1558379797_045538.html</t>
  </si>
  <si>
    <t>PDVSA Industrial Probasin S.A.</t>
  </si>
  <si>
    <t>Bauxita sintetizada</t>
  </si>
  <si>
    <t>Mision:
Producir y suministrar oportunamente unidades de bauxita sintetizada cerámico de alto desempeño, al mercado de la industria petrolera mundial dentro mde los parámetros de calidad acordados en una estrecha realción de servicios.
Visión
Ser el productor y suministrador de unidades de bauxita sintetizada cerámico de alto desempeño, más competitivo y confiable del mundo: operando sin accidentes, sin mínimo impacto ambiental, alta responsabilidad legal y social, suplidores confiables y con personal, clientes y accionistas satisfechos.</t>
  </si>
  <si>
    <t>Bauxita sinterizada</t>
  </si>
  <si>
    <t>Esta empresa fue creada a partir de la expropiación de NORPRO Venezuela, C.A. 
En el Decreto N° 8.133, publicado en la Gaceta Oficial  Nº 39.644 el 29 de marzo de 2011, se ordena la adquisición forzosa de los bienes muebles e inmuebles y demás activos incluyendo terrenos, bienhechurías, construcciones, instalaciones, equipos industriales, de oficina, implementos y materiales de trabajo, inventarios, licencias, medios de transporte o derechos necesarios para la ejecución de la obra «PRODUCCIÓN INDUSTRIAL DE AGENTES EXPANSIVOS CERÁMICOS DE ALTO DESEMPEÑO PARA ELEVAR LA PRODUCTIVIDAD DE LOS YACIMIENTOS GASÍFEROS Y PETROLÍFEROS», o a la comercialización o distribución de los productos en ella elaborados, que pertenezcan o se encuentren en posesión de la sociedad mercantil NORPRO VENEZUELA, C.A. y de cualesquiera otras empresas o personas relacionadas, que resulten indispensables para la ejecución de dicha obra, la cual será ejecutada por la empresa PDVSA Industrial, S.A., o cualquier otra filial de Petróleos de Venezuela, S.A. (PDVSA) que ésta designe.
Actualmente es una filial de PDVSA Industrial.</t>
  </si>
  <si>
    <t>Empresa operativa se desconoce su capacidad actual de producción. En el documento "Reestructuración integral de PDVSA y simplificación de su estructura" de marzo de 2020 aparece esta empresa en la lista de eliminación, cierre o venta.</t>
  </si>
  <si>
    <t>Calle El Pardillo, Ciudad Guayana 8050</t>
  </si>
  <si>
    <t>Trabajadores de Probasin en Bolívar exigen recursos para reactivar producción (http://globovision.com/article/trabajadores-de-probasin-en-bolivar-exigen-recursos-para-reactivar-produccion)
Trabajadores de Probasin piden atención (https://primicia.com.ve/trabajadores-de-probasin-piden-atencion/)
Trabajadores de Probasin denuncian corrupción y toman galpones de Pdvsa para exigir cambio ministerial (https://www.noticiascandela.informe25.com/2017/10/trabajadores-de-probasin-denuncian.html)
Trabajadores de Probasin exigen mejoras salariales (https://www.eldiariodeguayana.com.ve/trabajadores-de-probasin-exigen-mejoras-salariales/)</t>
  </si>
  <si>
    <r>
      <rPr>
        <sz val="12"/>
        <color theme="1"/>
        <rFont val="Calibri"/>
      </rPr>
      <t xml:space="preserve">https://talcualdigital.com/las-empresas-que-pdvsa-eliminara-o-vendera-segun-plan-de-reestructuracion/
https://twitter.com/somosprobasin?lang=es
</t>
    </r>
    <r>
      <rPr>
        <sz val="12"/>
        <color rgb="FF000000"/>
        <rFont val="Calibri"/>
      </rPr>
      <t>https://transparencia.org.ve/wp-content/uploads/2018/11/EPE-II-Sector-Hidrocarburos-1.pdf</t>
    </r>
  </si>
  <si>
    <t>PDVSA Industrial, S.A.</t>
  </si>
  <si>
    <t>PDVSA Industrial, S.A. es una filial no petrolera de Petróleos de Venezuela (PDVSA), cuya labor es construir el Parque Industrial Socialista de la Nación bajo un marco socialista y soberano, para satisfacer las necesidades del pueblo venezolano.</t>
  </si>
  <si>
    <t xml:space="preserve">Construcción de equipos, bienes y materiales para la industria petrolera </t>
  </si>
  <si>
    <t xml:space="preserve">La filial PDVSA Industrial nació en el año 2007, con el propósito de desarrollar un tejido industrial en áreas asociadas a la cadena productiva de Petróleos de Venezuela, S.A. (PDVSA), tarea que ejecuta a través de 44 empresas distribuidas en todo el país.
Esta filial se divide en seis grupos industriales: manufactura pesada, desarrollo de infraestructura, naval, minería, químico y manufactura liviana. Su producción incluye múltiples insumos que fortalecen la industria venezolana, como: tuberías, válvulas, estructuras metálicas, lanchas, bloques, aceites minerales, ferroníquel, ropa, calzados, sal, software, bauxita sinterizada, pilotes, asfalto, tapas y preformas, carbón, oro, entre otros.
</t>
  </si>
  <si>
    <t>Empresa operativa, varias empresas vinculadas a PDVSA Industrial aparecen en la lista de las empresas que PDVSA venderá  o eliminará, incluyendo a esta empresa</t>
  </si>
  <si>
    <t>Av. Francisco Solano López, Centro Empresarial Sabana Grande</t>
  </si>
  <si>
    <t>En Decreto N° 4.993 de la Presidencia de la Repúlica  del 3 de septiembre de 2024 y publicado en la Gaceta Oficial Extraordinaria  No. 6.836 de la misma fecha, se nombra como Presidente encargado de  PDVSA Industrial, S.A. al ciudadano EDUARDO ADOLFO HURTADO LEÓN</t>
  </si>
  <si>
    <r>
      <rPr>
        <sz val="12"/>
        <color rgb="FF000000"/>
        <rFont val="Calibri"/>
      </rPr>
      <t>Eduardo Adolfo Hurtado León, en el 2018 fue Vicepresidente de la Fundación de Edificaciones y Dotaciones Educativas (FEDE). En el 2017 , fue Viceministro de Instalaciones y Logística del Ministerio del Poder Popular para la Educación, en condición de Encargado. También fue Presidente (E), de la Empresa del Estado, Corporación Nacional de Alimentación Escolar, Sociedad Anónima (CNAE, S.A.). Presidente del Servicio Autónomo Fondo Nacional del Poder Popular (SAFONAPP)</t>
    </r>
    <r>
      <rPr>
        <i/>
        <sz val="12"/>
        <color rgb="FF000000"/>
        <rFont val="Calibri"/>
      </rPr>
      <t xml:space="preserve"> </t>
    </r>
    <r>
      <rPr>
        <sz val="12"/>
        <color rgb="FF000000"/>
        <rFont val="Calibri"/>
      </rPr>
      <t>en el año 2015. En 2013 Director de Fondo de Desarrollo Microfinanciero (FONDEMI) y del Instituto Nacional de Tierras (INTI). En el 2012, 2014 y 2016 fue Presidente del Banco Agrícola de Venezuela, C.A. Banco Universal, en 2012 Director de Fundación de Capacitación e Innovación para Apoyar la Revolución Agraria (CIARA). En el 2011 fue Director General de Admionistración de la Vicepresidencia de la República. En el 2009 Director General de Administración del Ministerio del Poder Popular para la Agricultura y Tierras y Director de la Empresa Socialista Ganadera Agroecológica Bravos de Apure, S.A.</t>
    </r>
  </si>
  <si>
    <t xml:space="preserve"> Ministerio del Poder Popular de Petróleo 
PDVSA 
</t>
  </si>
  <si>
    <t>Pdvsa produjo tantos ingresos como casos de corrupción (https://transparencia.org.ve/project/petroleo-historia-6/)
Capítulo-3.-Rehenes-de-la-Gran-Corrupción.-TV-1.pdf (https://transparencia.org.ve/wp-content/uploads/2019/05/Capi%CC%81tulo-3.-Rehenes-de-la-Gran-Corrupcio%CC%81n.-TV-1.pdf)
Purga chavista: Policía Anticorrupción arresta al expresidente de Bariven y Pdvsa Industrial (https://gitx.awsccs2.com/2023/05/05/purga-chavista-policia-anticorrupcion-arresta-al-expresidente-de-bariven-y-pdvsa-industrial/)</t>
  </si>
  <si>
    <r>
      <rPr>
        <sz val="12"/>
        <color theme="1"/>
        <rFont val="Calibri"/>
      </rPr>
      <t xml:space="preserve">Microjuris
www.pdvsa.com
</t>
    </r>
    <r>
      <rPr>
        <sz val="12"/>
        <color rgb="FF000000"/>
        <rFont val="Calibri"/>
      </rPr>
      <t>http://www.pdvsa.com/index.php?option=com_content&amp;view=article&amp;id=8048:pdvsa-industrial-mas-de-18-mil-trabajadores-y-44-empresas-al-servicio-de-la-patria&amp;catid=10&amp;Itemid=589&amp;lang=es</t>
    </r>
    <r>
      <rPr>
        <sz val="12"/>
        <color theme="1"/>
        <rFont val="Calibri"/>
      </rPr>
      <t xml:space="preserve">
https://talcualdigital.com/las-empresas-que-pdvsa-eliminara-o-vendera-segun-plan-de-reestructuracion/</t>
    </r>
  </si>
  <si>
    <t>PDVSA Ingeniería y Construcción, S.A.</t>
  </si>
  <si>
    <t>Visión
Ser la empresa de referencia nacional e internacional en servicios de Ingeniería y Construcción, destacada por su gestión humanista, productiva y de calidad. 
Misión
Proveer servicios de Ingeniería y Construcción a PDVSA, Empresas Mixtas y al Estado venezolano, dentro y fuera del país, mediante la gerencia y ejecución de proyectos y obras en todas sus fases, aplicando la experiencia de nuestra gente, con tecnología de vanguardia, asegurando una gestión humanista, productiva, con criterios de mejoramiento continuo, responsabilidad social y en armonía con el ambiente, para contribuir en la consolidación del Plan de Desarrollo Económico y Social de la Nación.</t>
  </si>
  <si>
    <t>• Asesoría y soporte en evaluación de portafolio de proyectos.
• Asistencia Técnica en materia de Definición y Ejecución de Proyectos.
• Desarrollo de Ingeniería en todas sus fases.
• Gerencia de Proyectos.
• Soporte a la Gerencia de Proyectos (PMC).
• Inspección y Control de Calidad de Proyectos.
• Procura de Materiales para Proyectos.
• Estudios Especializados.
• Construcción: Movimiento de Tierra, Vialidad, Taludes, Fosas, Tendido de Tubería, Obras de Concreto.
• Ejecución de Ingeniería, Procura y Construcción (IPC) para Proyectos.</t>
  </si>
  <si>
    <t>PDVSA Ingeniería y Construcción fue creada en el año 2007, responsable de la gerencia y ejecuión de proyectos mayores de PDVSA y otros entes del Estado.</t>
  </si>
  <si>
    <t>Empresa operativa, se desconoce su capacidad de producción actual,  se encuentra en la lista de las empresas que PDVSA venderá  o eliminará</t>
  </si>
  <si>
    <t>Av. Intercomunal, Lechería 6016, Anzoátegui</t>
  </si>
  <si>
    <t>Los nombres detrás de la trama corrupta de Pdvsa en Andorra (https://elestimulo.com/climax/los-nombres-detras-de-la-trama-corrupta-de-pdvsa-en-andorra/)</t>
  </si>
  <si>
    <t>www.pdvsa.com
http://www.pdvsa.com/index.php?option=com_content&amp;view=article&amp;id=9064:pdvsa-ingenieria-y-construccion-contribuye-con-el-desarrollo-de-la-gmvv&amp;catid=10&amp;Itemid=589&amp;lang=es
https://talcualdigital.com/las-empresas-que-pdvsa-eliminara-o-vendera-segun-plan-de-reestructuracion/
https://twitter.com/pdvsaiyc?lang=es
https://es.slideshare.net/Grupo-Riel/pdvsa-ingeniera-y-construccin-en-el-rea-de-transporte-masivo
http://www.pdvsa.com/index.php?option=com_content&amp;view=article&amp;id=8919&amp;Itemid=577&amp;lang=es#:~:text=Proveer%20servicios%20de%20Ingenier%C3%ADa%20y,una%20gesti%C3%B3n%20humanista%2C%20productiva%2C%20con</t>
  </si>
  <si>
    <t xml:space="preserve">PDVSA Marketing International S.A. (PMI) </t>
  </si>
  <si>
    <t>1.  Administrar y / u operar  todo tipo de instalación, refinería, terminal, tubería, puerto y muelle para el transporte, manejo, procesamiento, refinación y almacenamiento de petróleo, gas, carbón, aceites, combustibles de todo tipo, lubricantes e hidrocarburos de todo tipo y todos sus productos o derivados y líquidos en general;
2. Tener cualquier tipo de petróleo, gas, carbón, aceites, combustibles o todo tipo, lubricantes e hidrocarburos preparados, refinados y transformados por terceros y comercializar cualquier producto derivado o resultante de ellos;
3. Comprar, vender, importar, exportar, manipular, comercializar petróleo, gas, carbón, aceites, combustibles de todo tipo, lubricantes e hidrocarburos de todo tipo, gas y todos los productos derivados de los mismos y líquidos en general;</t>
  </si>
  <si>
    <t>Venta de crudos y derivados
Operación de instalaciones e infraestructura relacionada con hidrocarburos</t>
  </si>
  <si>
    <t>Se creó  PMI para encargarse del suministro de Ruhr Öel</t>
  </si>
  <si>
    <t>Distrito Panamá, Provincia Panamá</t>
  </si>
  <si>
    <r>
      <rPr>
        <b/>
        <sz val="12"/>
        <color theme="1"/>
        <rFont val="Calibri"/>
      </rPr>
      <t xml:space="preserve">Presidente: </t>
    </r>
    <r>
      <rPr>
        <sz val="12"/>
        <color theme="1"/>
        <rFont val="Calibri"/>
      </rPr>
      <t xml:space="preserve">Asdrúbal José Chávez Jiménez
</t>
    </r>
    <r>
      <rPr>
        <b/>
        <sz val="12"/>
        <color theme="1"/>
        <rFont val="Calibri"/>
      </rPr>
      <t>Vicepresidente</t>
    </r>
    <r>
      <rPr>
        <sz val="12"/>
        <color theme="1"/>
        <rFont val="Calibri"/>
      </rPr>
      <t xml:space="preserve">: Eudomario Carruyo
</t>
    </r>
    <r>
      <rPr>
        <b/>
        <sz val="12"/>
        <color theme="1"/>
        <rFont val="Calibri"/>
      </rPr>
      <t>Diretores Principales</t>
    </r>
    <r>
      <rPr>
        <sz val="12"/>
        <color theme="1"/>
        <rFont val="Calibri"/>
      </rPr>
      <t>: "José Aray, José Enrique García, Ramón Arias Balza y Víctor Aular"</t>
    </r>
  </si>
  <si>
    <t>https://www.elnacional.com/economia/petroleo/gusto-pdvsa-por-las-empresas-offshore_214745/</t>
  </si>
  <si>
    <t>PDVSA Naval S.A.</t>
  </si>
  <si>
    <t>Misión
Desarrollar la Industria naval en materia de construcción, reparación y mantenimiento de unidades navales, plataformas y todo lo relativo a la infraestructura naval, mediante la construcción y adecuación de astilleros y puertos, a fin de garantizar la autonomía y continuidad de las operaciones petroleras y no petroleras, dentro del marco de la soberanía nacional; así como las actividades de transporte marítimo, fluvial y lacustre de productos, bienes, servicios y pasajeros en los ámbitos nacional e internacional, en línea con la profundización del socialismo y de la integración Sur- Sur.
Visión
Convertirnos en herramienta fundamental para la consolidación de la soberanía nacional en los ámbitos petrolero y no petrolero, mediante el desarrollo de la industria naval en forma sustentable y sobre la base de la formación socialista del recurso humano y el desarrollo social de las comunidades, en armonía con el medio ambiente.</t>
  </si>
  <si>
    <t>Construcción y reparación de astilleros, buques y plataformas, puertos e infraestructura naval</t>
  </si>
  <si>
    <t xml:space="preserve">PDVSA Naval, S.A., es una filial de Petróleos de Venezuela, S.A (PDVSA), constituida el 6 de febrero de 2008, tiene como prioridad y exclusividad la ejecución de actividades de diseño, adquisición, construcción, reparación y mantenimiento de los buques de PDVSA y sus empresas filiales, la cual garantiza la autonomía de las operaciones petroleras de la industria nacional. PDVSA Naval está en pleno desarrollo de los servicios y productos a través de ASTINAVE, DIANCA, ALBANAVE.
</t>
  </si>
  <si>
    <t>Empresa operativa, la empresa de PDVSA Naval aparecen en la lista de las empresas que PDVSA venderá  o eliminará</t>
  </si>
  <si>
    <r>
      <rPr>
        <b/>
        <sz val="12"/>
        <color theme="1"/>
        <rFont val="Calibri"/>
      </rPr>
      <t xml:space="preserve">Presidente </t>
    </r>
    <r>
      <rPr>
        <sz val="12"/>
        <color theme="1"/>
        <rFont val="Calibri"/>
      </rPr>
      <t>según Gaceta Oficial Nº 6.351 de fecha 22/12/2017:</t>
    </r>
    <r>
      <rPr>
        <b/>
        <sz val="12"/>
        <color theme="1"/>
        <rFont val="Calibri"/>
      </rPr>
      <t xml:space="preserve"> </t>
    </r>
    <r>
      <rPr>
        <sz val="12"/>
        <color theme="1"/>
        <rFont val="Calibri"/>
      </rPr>
      <t>Jesús Rafael Landa Borges</t>
    </r>
  </si>
  <si>
    <t>La flota de PDVSA echó a la borda  $3.700 millones (https://alianza.shorthandstories.com/pdvsa-navega-en-un-mar-de-irregularidades-introduccion/index.html)
Conozca la corrupción que acabó con los buques petroleros de PDVSA (https://primerinforme.com/2020/12/11/conozca-la-corrupcion-que-acabo-con-los-buques-petroleros-de-pdvsa/)
Wilmer Ruperti, el desafío a las sanciones (https://alianza.shorthandstories.com/pdvsa-navega-en-un-mar-de-irregularidades-wilmer-ruperti/index.html)</t>
  </si>
  <si>
    <r>
      <rPr>
        <sz val="12"/>
        <color theme="1"/>
        <rFont val="Calibri"/>
      </rPr>
      <t xml:space="preserve">www.pdvsa.com
http://sitioeyp.pdvsa.com/index.php?option=com_content&amp;view=article&amp;id=8868&amp;Itemid=577&amp;lang=es
</t>
    </r>
    <r>
      <rPr>
        <sz val="12"/>
        <color rgb="FF000000"/>
        <rFont val="Calibri"/>
      </rPr>
      <t>https://talcualdigital.com/las-empresas-que-pdvsa-eliminara-o-vendera-segun-plan-de-reestructuracion/</t>
    </r>
  </si>
  <si>
    <t xml:space="preserve">PDVSA Panamá, S.A.  </t>
  </si>
  <si>
    <t>Comercializar y transporte de petróleo y derivados, combustibles alternativas.
Construir oleoductos y refinerías</t>
  </si>
  <si>
    <t>Comercialización de hidrocarburos y construcción de infraestructura petroleras</t>
  </si>
  <si>
    <t xml:space="preserve">Empresa suspendida en el Registro Público de Panamá </t>
  </si>
  <si>
    <r>
      <rPr>
        <b/>
        <sz val="12"/>
        <color theme="1"/>
        <rFont val="Calibri"/>
      </rPr>
      <t>Presidente</t>
    </r>
    <r>
      <rPr>
        <sz val="12"/>
        <color theme="1"/>
        <rFont val="Calibri"/>
      </rPr>
      <t xml:space="preserve">: Asdrúbal José Chávez Jiménez
</t>
    </r>
    <r>
      <rPr>
        <b/>
        <sz val="12"/>
        <color theme="1"/>
        <rFont val="Calibri"/>
      </rPr>
      <t>Vicepresidente</t>
    </r>
    <r>
      <rPr>
        <sz val="12"/>
        <color theme="1"/>
        <rFont val="Calibri"/>
      </rPr>
      <t xml:space="preserve">: Diego Uzcátegui
</t>
    </r>
    <r>
      <rPr>
        <b/>
        <sz val="12"/>
        <color theme="1"/>
        <rFont val="Calibri"/>
      </rPr>
      <t>Directores Principales:</t>
    </r>
    <r>
      <rPr>
        <sz val="12"/>
        <color theme="1"/>
        <rFont val="Calibri"/>
      </rPr>
      <t xml:space="preserve"> Amilkar Mata, Arsenio Naveda y Glimer González</t>
    </r>
  </si>
  <si>
    <t>PDV Sur S.A. (1%) y  PDV Andina (49%), no se localizó el resto de la participación accionaria</t>
  </si>
  <si>
    <t>https://www.rp.gob.pa/</t>
  </si>
  <si>
    <t>PDVSA Paraguay, S.A.</t>
  </si>
  <si>
    <t>Comercializar combustibles y lubricantes venezolanos y el desarrollar la capacidad local de almacenamiento y logística, además de controlar, hacer seguimiento y apoyar  las operaciones, proyectos y organización
administrativa de Fluvialba Paraguay y Naviera Conosur.</t>
  </si>
  <si>
    <t>Servicios navieros y suministro de combustibles y lubricantes</t>
  </si>
  <si>
    <t>Su creación se fundamenta en el Acuerdo de Cooperación Energética de Caracas (ACEC)</t>
  </si>
  <si>
    <t xml:space="preserve"> Av. España 2028, c/ Av. Brasilia, Edif. URANO , Piso 3, Asunción- Paraguay, Teléfonos: (595) 21228814 al 17.
Teléfono 228-814
Correo Electrónico vasquezcl@pdvsa.com </t>
  </si>
  <si>
    <t xml:space="preserve">
Ministro paraguayo critica la postura de PDVSA (https://noticiaslogisticaytransporte.com/empresas/28/06/2016/ministro-paraguayo-critica-la-postura-de-pdvsa/84067.html)</t>
  </si>
  <si>
    <r>
      <rPr>
        <sz val="12"/>
        <color theme="1"/>
        <rFont val="Calibri"/>
      </rPr>
      <t xml:space="preserve">http://www.pdvsa.com/index.php?option=com_content&amp;view=article&amp;id=6516&amp;Itemid=579&amp;lang=es
http://www.pdvsa.com/images/pdf/RELACION%20CON%20INVERSIONISTAS/Informes%20Anuales/informe%20de%20gestion/2015/Informe%20Gestio%CC%81n%20Anual%20%202015.pdf
https://elpitazo.net/wp-content/uploads/2020/04/PDVSA-Restructuring-Proposal-Presidential-Commission-17-March-2020_compressed.pdf
https://pdfslide.net/documents/pdvsa-2012-informe-de-gestion-anual-parte-1-de-2pdf.html
</t>
    </r>
    <r>
      <rPr>
        <sz val="12"/>
        <color rgb="FF000000"/>
        <rFont val="Calibri"/>
      </rPr>
      <t>https://talcualdigital.com/las-empresas-que-pdvsa-eliminara-o-vendera-segun-plan-de-reestructuracion/</t>
    </r>
  </si>
  <si>
    <t>PDVSA Petróleo S.A.</t>
  </si>
  <si>
    <t>Explorar, extraer y producir  crudo en un área geográfica constituida por Ochenta y Seis con Cincuenta y Tres Kilómetros Cuadrados (86,53 Km2), denominada LL-652 que forma parte de la porción del área Sur de Tía Juana Lago</t>
  </si>
  <si>
    <t>Exploración y producción de crudos</t>
  </si>
  <si>
    <t>Empresa operativa. En el documento "Reestructuración integral de PDVSA y simplificación de su estructura" de marzo de 2020  se sugiere fusionar PDVSA PETRÓLEO con CVP conformando la empresa operadora en las áreas de:
•Producción de petróleo y gas;
•Refinación;
•Comercialización de la producción propia</t>
  </si>
  <si>
    <t>Edif. Centro Empresarial Sabana Grande, Nivel Mezzanina, Bulevar de Sabana Grande, entre calles Apamate y Negrín, Parroquia El Recreo, Municipio Libertador, salida de la estación del Metro Sabana Grande.</t>
  </si>
  <si>
    <r>
      <rPr>
        <sz val="12"/>
        <color theme="1"/>
        <rFont val="Calibri"/>
      </rPr>
      <t xml:space="preserve">Microjuris
http://www.pdvsa.com/index.php?lang=es
https://transparencia.org.ve/project/epe-ii-estudio-sector-hidrocarburos/
</t>
    </r>
    <r>
      <rPr>
        <sz val="12"/>
        <color rgb="FF000000"/>
        <rFont val="Calibri"/>
      </rPr>
      <t>http://petroleumag.com/wp-content/uploads/2020/04/W20-428-PDVSA-reestructuracion-11.pdf</t>
    </r>
  </si>
  <si>
    <t>Procura</t>
  </si>
  <si>
    <t>PDVSA Services B.V. actúa como agente de compras para su empresa matriz Bariven SA, una empresa venezolana de propiedad exclusiva de Petróleos de Venezuela S.A., y presta servicios de apoyo a la adquisición a Bariven y entidades afiliadas dentro del grupo PDVSA.</t>
  </si>
  <si>
    <t>President Kennedylaan 19, 'S-GRAVENHAGE, La Haya, Netherlands.
Telefonos:
(+3170) 348.85.88
(+3170) 306.05.14</t>
  </si>
  <si>
    <t>Fiscalía investiga desfalco a Pdvsa que involucra a Shiera y Rincón (https://talcualdigital.com/fiscalia-investiga-desfalco-pdvsa-involucra-shiera-rincon/)</t>
  </si>
  <si>
    <t>https://www.togetherabroad.nl/PDVSA.html
http://www.petroguia.com/pet/directorio/pdvsa-y-sus-filiales-en-el-exterior/pdvsa-services-bv</t>
  </si>
  <si>
    <t>PDVSA Services INC</t>
  </si>
  <si>
    <t>Realizar actividades de procura internacional de PDVSA</t>
  </si>
  <si>
    <t>Procura para la industria petrolera</t>
  </si>
  <si>
    <t>Es una de las filiales de procura internacional de PDVSA</t>
  </si>
  <si>
    <t>Empresa operativa. En proceso de cierre por órdenes de CITGO , dirigida actualmente por una Junta Directiva designada por el presidente interino Juan Guaidó</t>
  </si>
  <si>
    <t>Oficina en Houston,Texas
Teléfonos: (+1281) 531.00.04
(+1281) 588.62.90
Oficina en Holanda</t>
  </si>
  <si>
    <t>Cae José Manuel González, el exgerente de PDVAL dueño de un imperio empresarial mundial (http://www.investigoinfo.us/cae-jose-manuel-gonzalez-el-exgerente-de-pdval-dueno-de-un-imperio-empresarial-mundial/)</t>
  </si>
  <si>
    <t>http://www.investigoinfo.com/alertan-presidente-guaido-consecuencias-inminente-cierre-oficinas-pdvsa-houston/?</t>
  </si>
  <si>
    <t>PDVSA Servicios Inmobiliarios, S.A.</t>
  </si>
  <si>
    <t>Empresa operativa, esta empresa se encuentra en la lista que recientemente anunció PDVSA que vendería o cerraría (https://talcualdigital.com/las-empresas-que-pdvsa-eliminara-o-vendera-segun-plan-de-reestructuracion/)</t>
  </si>
  <si>
    <t>Av. Libertador, Caracas, Distrito Capital</t>
  </si>
  <si>
    <t>Inscrita en el Registro Mercantil Segundo de la Circunscripción Judicial del Distrito Capital y el Estado Miranda, en fecha 4 de noviembre de 2011, bajo el número 42, Tomo 113</t>
  </si>
  <si>
    <t xml:space="preserve">https://talcualdigital.com/las-empresas-que-pdvsa-eliminara-o-vendera-segun-plan-de-reestructuracion/
https://vlexvenezuela.com/vid/servicios-inmobiliarios-s-filial-635089497
</t>
  </si>
  <si>
    <t>PDVSA Servicios Petroleros S.A.</t>
  </si>
  <si>
    <t>Servicios petroleros</t>
  </si>
  <si>
    <t>Operación y mantenimiento de taladros, registros eléctricos, cementación</t>
  </si>
  <si>
    <t>Ministerio del Poder Popular de Petróleo
PDVSA
PDVSA Servicios</t>
  </si>
  <si>
    <r>
      <rPr>
        <sz val="12"/>
        <color theme="1"/>
        <rFont val="Calibri"/>
      </rPr>
      <t xml:space="preserve">http://www.pdvsa.com/index.php?option=com_content&amp;view=article&amp;id=6788&amp;Itemid=887&amp;lang=en
</t>
    </r>
    <r>
      <rPr>
        <sz val="12"/>
        <color rgb="FF000000"/>
        <rFont val="Calibri"/>
      </rPr>
      <t>https://talcualdigital.com/las-empresas-que-pdvsa-eliminara-o-vendera-segun-plan-de-reestructuracion/</t>
    </r>
  </si>
  <si>
    <t>PDVSA Servicios, S.A.</t>
  </si>
  <si>
    <t>Servicios petroleros y salud</t>
  </si>
  <si>
    <t>PDVSA Social, S.A.</t>
  </si>
  <si>
    <t>El objetivo estratégico es atender todas las actividades sociales que se lleven a cabo con las comunidades y los planes sociales que adelanta el Gobierno Nacional, como las Misiones Robinson, Ribas, Sucre, Barrio Adentro, Vuelvan Caras e Identidad, entre otras”, destacó el alto ejecutivo</t>
  </si>
  <si>
    <t>Brindar financiamiento</t>
  </si>
  <si>
    <t>En  noviembre de 2004 la Junta Directiva de Petróleos de Venezuela, en concordancia con el lineamiento del accionista, acordó crear una filial responsable de las actividades de Desarrollo Social que actualmente ejecuta la corporación: PDVSA Social S.A.</t>
  </si>
  <si>
    <t>Misiones Robinson, Ribas, Sucre, Barrio Adentro, Vuelvan Caras e Identidad</t>
  </si>
  <si>
    <t>PDVSA: LA CAJA CHICA DE LAS MISIONES SOCIALES (https://transparencia.org.ve/project/17784/)</t>
  </si>
  <si>
    <t>https://talcualdigital.com/las-empresas-que-pdvsa-eliminara-o-vendera-segun-plan-de-reestructuracion/
http://www.pdvsa.com/index.php?option=com_content&amp;view=article&amp;id=965:1124&amp;catid=10&amp;Itemid=589&amp;lang=es</t>
  </si>
  <si>
    <t>PDVSA Trading, S.A.</t>
  </si>
  <si>
    <t>PDVSA TV, S.A.</t>
  </si>
  <si>
    <t>Informar acerca de las operaciones de la principal industria del pueblo venezolano y sus planes de inversión social</t>
  </si>
  <si>
    <t>Difusión de información y programas</t>
  </si>
  <si>
    <t>En agosto de 2014 se emitió la primera señal de PDVSA TV, único canal de televisión del mundo dedicado a la política petrolera</t>
  </si>
  <si>
    <t>¡Bienvenidos a PDVSA TV! (https://armando.info/Reportajes/Details/243)</t>
  </si>
  <si>
    <r>
      <rPr>
        <sz val="12"/>
        <color theme="1"/>
        <rFont val="Calibri"/>
      </rPr>
      <t xml:space="preserve">http://www.pdvsa.com/index.php?option=com_content&amp;view=article&amp;id=965:1124&amp;catid=10&amp;Itemid=589&amp;lang=es
http://www.pdvsa.com/index.php?option=com_content&amp;view=article&amp;id=6222:pdvsa-tv-comenzo-periodo-de-prueba&amp;catid=10&amp;Itemid=589&amp;lang=es
</t>
    </r>
    <r>
      <rPr>
        <sz val="12"/>
        <color rgb="FF000000"/>
        <rFont val="Calibri"/>
      </rPr>
      <t>https://talcualdigital.com/las-empresas-que-pdvsa-eliminara-o-vendera-segun-plan-de-reestructuracion/</t>
    </r>
  </si>
  <si>
    <t>PDVSA Uruguay, S.A.</t>
  </si>
  <si>
    <t>Desarrollar el Complejo Alcoholes de Uruguay (ALUR ), para biocombustibles y alimentos y suministrar  combustibles bajo el Acuerdo de Cooperación Energética de Caracas.</t>
  </si>
  <si>
    <t>Es una filial de de PDVSA América. Inició sus operaciones en el año 2005 para impulsar  los proyectos que adelantan en conjunto Venezuela y Uruguay, tales como la ampliación de la refinería La Teja, ubicada al sur de Montevideo, mediante la cual se procesarían 50 mil barriles diarios de crudo pesado de la Faja Petrolífera del Orinoco, que requerirá una inversión de 600 millones de dólares.
En junio de 2015 se concretó la capitalización de PDVSA Uruguay en la empresa mixta ALUR, con una participación accionaria de 9,21%.</t>
  </si>
  <si>
    <t>En el documento "Reestructuración integral de PDVSA y simplificación de su estructura" de marzo de 2020 aparece como empresa filial de PDVSA América, S.A. En febrero de 2018 se había anunciado el ciere de sus oficinas</t>
  </si>
  <si>
    <t>Sarandi 675 pisos 3 y 4, Montevideo 11000</t>
  </si>
  <si>
    <t>100% PDVSA a través de PDVSA América</t>
  </si>
  <si>
    <t>Socia de ALUSUR</t>
  </si>
  <si>
    <r>
      <rPr>
        <sz val="12"/>
        <color theme="1"/>
        <rFont val="Calibri"/>
      </rPr>
      <t xml:space="preserve">http://www.pdvsa.com/index.php?option=com_content&amp;view=article&amp;id=1360:1716&amp;catid=10&amp;Itemid=589&amp;lang=es
https://www.sumarium.es/2020/04/28/reforma-petrolera-de-el-aissami-eliminara-12-filiales-no-medulares-para-pdvsa-y-crearan-filial-en-rusia/
</t>
    </r>
    <r>
      <rPr>
        <sz val="12"/>
        <color rgb="FF000000"/>
        <rFont val="Calibri"/>
      </rPr>
      <t>https://talcualdigital.com/las-empresas-que-pdvsa-eliminara-o-vendera-segun-plan-de-reestructuracion/</t>
    </r>
  </si>
  <si>
    <t>PDVSA USA, Inc</t>
  </si>
  <si>
    <t>En el informe  Financiero y Operacional al 31 de diciembre de 2006, esta empresa , Alejandro Granado (Vicepresidente de PDVSA) aparace como presidente de PDVSA USA, Inc
El 21 de marzo de 2017, PDV USA Inc., una compañía de PDV Holding –filial de Petróleos de Venezuela S.A. (PDVSA) en Estados Unidos– entonces manejada por la administración nombrada por Nicolás Maduro, firmó un contrato con la empresa estadounidense Interamerican Consulting Inc. La razón de dicho contrato era proveer a PDVSA de servicios de consultoría estratégica que le sirvieran para mejorar su imagen dentro del mercado americano, así como desarrollar alianzas y mejorar las relaciones con clientes y potenciales socios.</t>
  </si>
  <si>
    <t>750 Lexington Avenue, 59th Street, New York</t>
  </si>
  <si>
    <t>PDV USA Inc emprende demanda para recuperar activos de Venezuela (https://presidenciave.com/internacional/pdv-usa-inc-emprende-demanda-para-recuperar-activos-de-venezuela/)
AP: Nuevas denuncias contra excongresista de Miami contratado por Pdvsa (https://talcualdigital.com/mp-ratifica-orden-de-captura-y-alerta-roja-contra-23-directivos-de-monomeros-designados-por-guaido-en-2020/)</t>
  </si>
  <si>
    <t>http://sch.pdvsa.com/index.php?tpl=interface.en/design/readmenuprinc.tpl.html&amp;newsid_temas=29
https://presidenciave.com/internacional/pdv-usa-inc-emprende-demanda-para-recuperar-activos-de-venezuela/</t>
  </si>
  <si>
    <t>PDVSA Virgin Island, Inc. (PDVSAVI)</t>
  </si>
  <si>
    <t>Es una empresa mixta con Hess Co. que procesa crudo en las Islas Vírgenes de Estados Unidos.
PDVSA conduce sus operaciones de refinación de crudo y mercadeo de productos refinados y petroquímicos a través de su filial PDVSA Holding CITGO, con sede en Houston, Texas. PDVSA también posee indirectamente 50% de Hovensa, por medio de PDVSA Virgin Island, Inc. (PDVSA VI), una empresa mixta con Hess Co. que procesa crudo en las Islas Vírgenes de Estados Unidos. No obstante, en enero de 2012, HOVENSA L.L.C., afiliada de PDVSA, anunció el cese de las operaciones de su refinería ubicada en la provincia de Santa Cruz, Islas Vírgenes de Estados Unidos de América. Del mismo modo, se informó que posterior al cierre de la refinería, el complejo industrial funcionará como un terminal de almacenamiento de hidrocarburos.</t>
  </si>
  <si>
    <t>Empresa operativa. En  2012 HOVENSA anunció el cierre de sus operaciones</t>
  </si>
  <si>
    <t>Hovensa cerrará operaciones en Islas Vírgenes, dice la compañía (https://www.petrolplaza.com/news/3471)
VI PARA EJECUTAR LA HIPOTECA DE HOVENSA, DEMANDAR POR INCUMPLIMIENTO DE CONTRATO (https://www.jsg.utexas.edu/lacp/2015/01/v-i-to-foreclose-on-hovensa-sue-for-breach-of-contract/)</t>
  </si>
  <si>
    <t>http://www.pdvsa.com/images/pdf/RELACION%20CON%20INVERSIONISTAS/Informes%20Anuales/informe%20de%20gestion/2015/Informe%20Gestio%CC%81n%20Anual%20%202015.pdf
http://www.avn.info.ve/contenido/pdvsa-analiz%C3%B3-desarrollo-planes-trabajo-sus-filiales-internacionales
https://s3.amazonaws.com/rgi-documents/d4619771c716ed8289110fed1906785ce06a22fb.pdf</t>
  </si>
  <si>
    <t>Perforosven, S.A.</t>
  </si>
  <si>
    <t>Operación de taladros</t>
  </si>
  <si>
    <t>En el año 2017, Petróleos de Venezuela, S.A. (PDVSA) y la estatal petrolera rusa Rosneft inauguraron la Base Operacional Perforosven, ubicada en el municipio San José de Guanipa del estado Anzoátegui, bloque Ayacucho de la Faja Petrolífera del Orinoco Hugo Chávez, en el marco de los acuerdos bilaterales entre Rusia y Venezuela.</t>
  </si>
  <si>
    <t>Empresa operativa, se desconoce su capacidad de producción actual, esta empresa se encuentra en la lista que recientemente anunció PDVSA que vendería o cerraría (https://talcualdigital.com/las-empresas-que-pdvsa-eliminara-o-vendera-segun-plan-de-reestructuracion/)</t>
  </si>
  <si>
    <t>San José de Guanipa, estado Anzoátegui</t>
  </si>
  <si>
    <t>Guanipa</t>
  </si>
  <si>
    <t>Petróleos de Venezuela, S.A. (PDVSA) (49%) – Rosneft(51%)</t>
  </si>
  <si>
    <t xml:space="preserve">https://www.ghm.com.ve/pdvsa-y-rosneft-inauguraron-la-empresa-mixta-perforosven/
https://talcualdigital.com/las-empresas-que-pdvsa-eliminara-o-vendera-segun-plan-de-reestructuracion/
https://transparencia.org.ve/project/epe-ii-estudio-sector-hidrocarburos/
http://www.minpet.gob.ve/index.php/es-es/comunicaciones/noticias-comunicaciones/30-noticias-2017/87-pdvsa-inauguro-base-operacional-perforosven-en-la-faja-petrolifera-del-orinoco-hugo-chavez
https://elestimulo.com/elinteres/sanciones-a-rosneft-ponen-a-maduro-en-aprietos/.
  https://www.ghm.com.ve/pdvsa-y-rosneft-inauguraron-la-empresa-mixta-perforosven/
</t>
  </si>
  <si>
    <t>Petro Andina Comercio y Suministro, S.A.</t>
  </si>
  <si>
    <t>Comercializar  lubricantes, asfalto, combustible y otros productos del petroleo lo cual incluye, su compraventa, importacion, exportacion, logistica, transporte, almacenamiento, mezcla, envasado, distribucion y expendio al por mayor y al detal, industrial, comercial y domestico</t>
  </si>
  <si>
    <t>Suministro de lubricantes, asfalto, combustible y otros derivados del petróleo</t>
  </si>
  <si>
    <t>Empresa mixta. En el 20113, PDVSA Ecuador y Petroandina Comercio y Suministro, filial de PDVSA Bolivia, firmaron un memorando base para un acuerdo de suministro formal de 100.000 galones de lubricantes PDV para durante 2013, volumen que representa un monto aproximado de 1 millón de dólares y un crecimiento anual estimado de 15%  a partir de 2014.</t>
  </si>
  <si>
    <t>En el documento "Reestructuración integral de PDVSA y simplificación de su estructura" de marzo de 2020 aparece como empresa mixta de PDVSA Bolivia, S.A., esta empresa se encuentra en la lista que recientemente anunció PDVSA que vendería o cerraría (https://talcualdigital.com/las-empresas-que-pdvsa-eliminara-o-vendera-segun-plan-de-reestructuracion/)</t>
  </si>
  <si>
    <t>Av. Hernando Siles esq. Calle 10 Obrajes- Edif. Tunupa N° 5593 Piso 2, Ofic. 203- La Paz. Estado Plurinacional de Bolivia</t>
  </si>
  <si>
    <t>PDVSA Bolivia SA., con 98% de participación,
Deltaven SA. 1% de participación, Commerchamp SA. 1%</t>
  </si>
  <si>
    <r>
      <rPr>
        <sz val="12"/>
        <color theme="1"/>
        <rFont val="Calibri"/>
      </rPr>
      <t xml:space="preserve"> https://petroandina.com.bo/
http://www.pdvsa.com/index.php?option=com_content&amp;view=article&amp;id=6516&amp;Itemid=579&amp;lang=es
http://www.pdvsa.com/index.php?option=com_content&amp;view=article&amp;id=5438:11072&amp;catid=10&amp;Itemid=589&amp;lang=es
https://www.directorio.com.bo/79273-petroandina-comercio-y-suministro-sociedad-anonima
https://servicios.ait.gob.bo/admin/docres/ARIT-LPZ-RA-0655-2014.PDF
https://www.sumarium.es/2020/04/28/reforma-petrolera-de-el-aissami-eliminara-12-filiales-no-medulares-para-pdvsa-y-crearan-filial-en-rusia/
</t>
    </r>
    <r>
      <rPr>
        <sz val="12"/>
        <color rgb="FF000000"/>
        <rFont val="Calibri"/>
      </rPr>
      <t>https://talcualdigital.com/las-empresas-que-pdvsa-eliminara-o-vendera-segun-plan-de-reestructuracion/</t>
    </r>
  </si>
  <si>
    <t>Petrobicentenario S.A.</t>
  </si>
  <si>
    <t>1.- Diseñar y construir una refinería que estará ubicada en el Complejo Industrial Petrolero y Petroquímico General José Antonio Anzoátegui.
2.- Prestar servicios de procesamiento y refinación de crudos extra pesados y de otras corrientes o crudos, maximizando la producción de diesel para su comercialización en Europa y la producción de nafta, gas licuado de petróleo y de otros productos como coque y azufre, prestando dichos servicios a la empresa mixta de producción a ser constituida por la Corporación Venezolana del Petróleo, S.A. y Eni Lasmo PLC o sus respectivas afiliadas, para el procesamiento de hasta doscientos cuarenta mil barriles por día (240 MBD) de petróleo crudo extrapesado, y a Petróleos de Venezuela, S.A. o la afiliada de Petróleos de Venezuela, S.A. que ésta designe, para el procesamiento de hasta ciento diez mil barriles por día (110 MBD) de otras corrientes o crudos.
3.- Entregar productos refinados a los titulares de los hidrocarburos procesados, de acuerdo con los contratos de procesamiento o refinación que se suscriban a tal efecto.
4.- Realizar cualesquiera otras actividades necesarias para el desarrollo de las actividades antes referidas, como prestar servicios a precios de mercado a otras empresas mixtas, a empresas de la exclusiva propiedad del Estado o a otras empresas, siempre que la prestación de dichos servicios sea en el interés de la Empresa Mixta.</t>
  </si>
  <si>
    <t>Creada mediante Decreto Nº 7.823 publicado en la  Gaceta Nº 6.000 del 16 de noviembre 2010 .
En el año 2020 se propuso una nueva estrategia de negocios con las empresas mixtas: conservar acciones, vender acciones hasta el 50,1%, Fusionar/Renegociar/Portafolio y pasar al licencia.</t>
  </si>
  <si>
    <t>Av. Principal de Lechería, edif. C.C. Mar Pacífico, piso 4, Lechería, edo. Anzoátegui.</t>
  </si>
  <si>
    <t>PPresidente: Alberto Zabala</t>
  </si>
  <si>
    <t>28 años de servicio a la industria petrolera nacional PDVSA, trabajón en perforación, completación y rehabilitación de pozos en tierra y costa afuera, tuvo cargos de supervisión de operaciones sin taladro (wireline, coiled tubing, snubbing, reparacion de cabezales de pozos), ingeniero de perforación, administrador de contratos, ingeniero de revestidores y cementación, supervisor de mudanzas de taladro, líder de operaciones de perforación en pozos profundos HPHT de hasta 21000 pies de profundidad, verticales y direccionales, inyectores y productores de petroleo y gas, exploración y desarrollo en campos del norte de Monagas</t>
  </si>
  <si>
    <r>
      <rPr>
        <sz val="12"/>
        <color theme="1"/>
        <rFont val="Calibri"/>
      </rPr>
      <t xml:space="preserve">https://transparencia.org.ve/project/epe-ii-estudio-sector-hidrocarburos/
Microjuris
http://www.cpzulia.org/LICITACIONES/Resumen_de_Licitaciones_08_08_17.pdf
http://petroleumag.com/wp-content/uploads/2020/04/W20-428-PDVSA-reestructuracion-11.pdf
https://twitter.com/embicentenario?lang=en
</t>
    </r>
    <r>
      <rPr>
        <sz val="12"/>
        <color rgb="FF000000"/>
        <rFont val="Calibri"/>
      </rPr>
      <t>https://www.linkedin.com/in/alberto-zabala-451418a4/?originalSubdomain=ve</t>
    </r>
  </si>
  <si>
    <t>PetroCarabobo S.A.</t>
  </si>
  <si>
    <t>Extracción, almacenamiento y transporte de hidrocarburos </t>
  </si>
  <si>
    <t>PetroCarabobo S.A. es un empresa mixta. El 15 de abril de 2010, se firma un acuerdo entre la Corporación Venezolana del Petróleo, S.A., (CVP) y las empresas Repsol Exploración S.A, PC Venezuela LTD, ONGC Videsh LTD, Oil India Limited e Indian Oil Corporation Limited o sus respectivas afiliadas, y publicado en la Gaceta Nº 39.404, la cual llevará  por nombre Empresa Mixta PeroCarabobo, S.A.
EL 11 de mayo   de 2010 se establece mediante las resoluciones Nros. 079 y 080, Gaceta No. 39.241, que fueron  seleccionadas de los procesos competitivos para realizar actividades primarias en los bloques que en ellas se indican, a las empresas que en ellas se mencionan (Petroindependencia, S.A. y Petrocarabobo, S.A.): 
* Las empresas seleccionadas para que conjuntamente con la CORPORACIÓN VENEZOLANA DEL PETRÓLEO, S.A., (CVP), constituyan una empresa mixta para realizar las actividades primarias previstas en el artículo 9 de la Ley Orgánica de Hidrocarburos, en los bloques CARABOBO 5, CARABOBO 2 SUR Y CARABOBO 3 NORTE, con una superficie de Quinientos Treinta y Cuatro con Cincuenta y Cuatro kilómetros Cuadrados (534,54 Km2) ubicado en los Municipios Independencia del estado Anzoátegui y Municipio Libertador del estado Monagas, son las siguientes: CHEVRON CARABOBO HOLDINGS APS, MITSUBISHI CORPORATION, INPEX CORPORATION; y SUELOPETROL C.A., S.A.C.A.
* Por otro lado, las empresas seleccionadas para constituir una empresa mixta conjuntamente con la CORPORACIÓN VENEZOLANA DEL PETRÓLEO, S.A., (CVP) y realizar, de igual manera, las actividades primarias previstas en el artículo 9 de la Ley Orgánica de Hidrocarburos, en el área conformada por el Bloque denominado CARABOBO 1, CENTRO NORTE, con una superficie de Trescientos Ochenta y Dos Con Ochenta y Seis Kilómetros Cuadrados (382.86 Km2) kilómetros cuadrados ubicado en los Municipios Independencia del estado Anzoátegui y Municipio Maturín del estado Monagas, son las que a continuación se enuncian: REPSOL EXPLORACIÓN, S.A.;  PC VENEZUELA LTD.,  ONGC VIDESH LTD.,   OIL INDIA LIMITED, e INDIAN OIL CORPORATION LIMITED. 
El 22 de julio de 2010, se publica en la Gaceta No. 39.463 ,  el acta constitutiva de PetroCarabobo, S.A. 
En el año 2020 se propuso una nueva estrategia de negocios con las empresas mixtas: conservar acciones, vender acciones hasta el 50,1%, Fusionar/Renegociar/Portafolio y pasar al licencia.</t>
  </si>
  <si>
    <t>Junta Directiva compuesta por diez miembros, uno de los cuales será su Presidente. Los accionistas Clase A, tendrán el derecho exclusivo de nombrar a seis miembros de la Junta Directiva, incluyendo a su Presidente, y a sus respectivos suplentes. Los accionistas Clase B,  tendrán el derecho exclusivo de nombrar, a cuatro (04) miembros titulares de la Junta Directiva</t>
  </si>
  <si>
    <r>
      <rPr>
        <b/>
        <sz val="12"/>
        <color theme="1"/>
        <rFont val="Calibri"/>
      </rPr>
      <t>Presidente:</t>
    </r>
    <r>
      <rPr>
        <sz val="12"/>
        <color theme="1"/>
        <rFont val="Calibri"/>
      </rPr>
      <t xml:space="preserve"> José Gregorio Martínez Lugo 
</t>
    </r>
    <r>
      <rPr>
        <b/>
        <sz val="12"/>
        <color theme="1"/>
        <rFont val="Calibri"/>
      </rPr>
      <t>Directores Principales:</t>
    </r>
    <r>
      <rPr>
        <sz val="12"/>
        <color theme="1"/>
        <rFont val="Calibri"/>
      </rPr>
      <t xml:space="preserve"> Pedro León, Rubén Figuera, José Ramón Arias, Erwin Hernández, Luis Márquez, Orlando Chacín, Álvaro Racero, Mohd Shariff Bin Kader, Samarendra Roychaudhury y Pankaj Narayan Baruah</t>
    </r>
  </si>
  <si>
    <t>Denuncias de corrupcion en Petrocarabobo (http://www.noticiascandela.informe25.com/2018/02/notas-del-dia-27022018.html)
Pese a denuncias en su contra, Constructora Conkor continúa contratando con PDVSA. (https://anticorrupcionvenezuela.wordpress.com/2019/11/28/primera-entrada-del-blog/)
La trama de corrupción mediante la cual Diego Salazar y sus socios lavaron dinero en la BPA (https://www.maibortpetit.info/2018/12/la-trama-de-corrupcion-mediante-la-cual.html)</t>
  </si>
  <si>
    <r>
      <rPr>
        <sz val="12"/>
        <color theme="1"/>
        <rFont val="Calibri"/>
      </rPr>
      <t xml:space="preserve">Microjuris
https://transparencia.org.ve/project/epe-ii-estudio-sector-hidrocarburos/
http://petroleumag.com/wp-content/uploads/2020/04/W20-428-PDVSA-reestructuracion-11.pdf
</t>
    </r>
    <r>
      <rPr>
        <sz val="12"/>
        <color rgb="FF000000"/>
        <rFont val="Calibri"/>
      </rPr>
      <t>https://twitter.com/petrocaraboboc?lang=en</t>
    </r>
  </si>
  <si>
    <t>Petrocasa Construcción, S.A.</t>
  </si>
  <si>
    <t>Construir  viviendas como una alternativa para la sustitución de ranchos por viviendas</t>
  </si>
  <si>
    <t>Petrocasa, S.A. en sus inicios fue una empresa mixta de Pequiven que creó un sistema Constructivo cuya materia prima es el Policroruro de Vinilo (PVC), resina plástica producida por Pequiven. El sistema ofrece cuna disminución  del tiempo de construcción que requiere una vivienda tradicional. 
Está tecnología se formó de las experiencias de Brasil, Alemania y Austria. Sin embargo, fue tropicalizada, desarrollada y optimizada por técnicos venezolanos quienes redujeron la cantidad de perfiles requeridos para la construcción de la vivienda; así como también en la reformulación de la mezcla de los aditivos; esto permitió que, Petrocasa sea una marca registrada en Venezuela.</t>
  </si>
  <si>
    <t>Carretera Nacional Los Guayos, Edificio Centro Empresarial Plaza San Roque, Piso 2, Local 2, Los Guayos, edo. Carabobo</t>
  </si>
  <si>
    <r>
      <rPr>
        <b/>
        <sz val="12"/>
        <color rgb="FF000000"/>
        <rFont val="Calibri"/>
      </rPr>
      <t xml:space="preserve">Presidente </t>
    </r>
    <r>
      <rPr>
        <sz val="12"/>
        <color rgb="FF000000"/>
        <rFont val="Calibri"/>
      </rPr>
      <t xml:space="preserve">según Decreto Nº 4.118 de fecha 06/02/2020 en Gaceta Oficial Nº 41.816: Vicealmirante Nilton Giovanny Trejo Trejo
</t>
    </r>
    <r>
      <rPr>
        <b/>
        <sz val="12"/>
        <color rgb="FF000000"/>
        <rFont val="Calibri"/>
      </rPr>
      <t>Junta directiva</t>
    </r>
    <r>
      <rPr>
        <sz val="12"/>
        <color rgb="FF000000"/>
        <rFont val="Calibri"/>
      </rPr>
      <t xml:space="preserve"> según Gaceta Oficial N° 42.299 de fecha 18/01/2022
Miembros Principales: Efraín José Sánchez Román, Nestor Samuel Brito Herrera, Aldrin Alberto Carreño Sánchez, Osmel Jeremías Mejías Betancourt. 
Miembros Suplentes: Luis Rafael Rosales Cuberos, José Luis Cáceres Luques, María Derjani Bayeh, Robín Ernesto Guevara Díaz </t>
    </r>
  </si>
  <si>
    <t>Inscrita originalmente ante el Registro Mercantil Primero de la Circunscripción Judicial del Estado Carabobo, el día 3° de Marzo de 2008, bajo el No. 30, Tomo 14-A, cuya última modificación estatutaria fue debidamente inscrita por ante la misma Oficina Registro Mercantil, el día 17 de febrero de 2010, bajo el No. 3, Tomo 9-A</t>
  </si>
  <si>
    <t>Diputado Leonardo Regnault: Petrocasas representan fracaso de política habitacional (https://www.eluniversal.com/politica/43958/diputado-leonardo-regnault-petrocasas-representan-fracaso-de-politica-habitacional)
Trabajadores de Petrocasas denuncian que esa empresa está “minada de corrupción” (https://versionfinal.com.ve/ciudad/trabajadores-de-petrocasas-denuncian-que-esa-empresa-esta-minada-de-corrupcion/)
El rol del Fonden en la corrupción venezolana (https://transparencia.org.ve/wp-content/uploads/2020/10/3-El-rol-del-Fonden-en-la-corrupcio%CC%81n-venezolana.pdf)
Petrocasas venenosas son urnas con techo por los contaminantes que tienen (https://runrun.es/runrunes-de-bocaranda/8734/petrocasas-venenosas-son-urnas-con-techo-por-los-contaminantes-que-tienen/)
Planta de Petrocasa trabaja a 7,8% de su capacidad (https://www.el-carabobeno.com/Planta-de-Petrocasa-trabaja-a-78-de-su-capacidad/)</t>
  </si>
  <si>
    <r>
      <rPr>
        <sz val="12"/>
        <color theme="1"/>
        <rFont val="Calibri"/>
      </rPr>
      <t xml:space="preserve">https://www.petrocasa.gob.ve/historia/
La Fuerza Armada venezolana tiene luz propia en la corrupción (https://transparencia.org.ve/wp-content/uploads/2018/06/La-Fuerza-Armada-Venezolana-tiene-luz-propia-en-la-corrupci%C3%B3n.pdf)
https://transparencia.org.ve/wp-content/uploads/2020/10/Los-militares-y-su-rol-en-las-Empresas-Propiedad-del-Estado.pdf
https://transparencia.org.ve/wp-content/uploads/2020/07/III-PODER-MILITAR-CRIMEN-Y-CORRUPCIOON.pdf
</t>
    </r>
    <r>
      <rPr>
        <sz val="12"/>
        <color rgb="FF000000"/>
        <rFont val="Calibri"/>
      </rPr>
      <t>https://vlexvenezuela.com/vid/valentin-cardenas-nancy-nieves-petrocasa-441775362</t>
    </r>
    <r>
      <rPr>
        <sz val="12"/>
        <color theme="1"/>
        <rFont val="Calibri"/>
      </rPr>
      <t xml:space="preserve">
http://mismisiones.blogspot.com/2009/03/petrocasas.html</t>
    </r>
  </si>
  <si>
    <t xml:space="preserve">Petroindependencia S.A.   </t>
  </si>
  <si>
    <t>Explorar, extraer, almacenar  y transportar hidrocarburos líquidos y gaseosos</t>
  </si>
  <si>
    <t>Petroindependencia  S.A. es un empresa mixta.  El 23 de abril de 2010, se firma un acuerdo mediante la cual se aprueba la constitución de una empresa Mixta, entre la Corporación Venezolana del Petróleo, S.A., (CVP) y las empresas Chevron Carabobo Holdings APS, Mitsubishi Corporation, Inpex Corporation y Suelopetrol C.A., S.A.C.A., o sus respectivas afiliadas, y publicado en la Gaceta Nº 39.404, la cual llevará  por nombre Empresa Mixta Petroindependencia, S.A.
El 7 de mayo de 2010, mediante Decreto Nº 7.399, se autoriza la creación de una Empresa Mixta entre la Corporación Venezolana del Petróleo, S.A., Chevron Carabobo Holding ApS, Japan Carabobo UK LTD. (afiliada de Mitsubishi Corporation e Inpex Corporation) y Suelopetrol Internacional, S.A. (afiliada de Suelopetrol C.A., S.A.C.A.), la cual estará adscrita al Ministerio del Poder Popular para la Energía y Petróleo (Petroindependencia, S.A.) 
EL 11 de mayo   de 2010 se establece mediante las resoluciones Nros. 079 y 080, GACETA 39.241, que fueron  seleccionadas de los procesos competitivos para realizar actividades primarias en los bloques que en ellas se indican, a las empresas que en ellas se mencionan (Petroindependencia, S.A. y Petrocarabobo, S.A.): 
* Las empresas seleccionadas para que conjuntamente con la CORPORACIÓN VENEZOLANA DEL PETRÓLEO, S.A., (CVP), constituyan una empresa mixta para realizar las actividades primarias previstas en el artículo 9 de la Ley Orgánica de Hidrocarburos, en los bloques CARABOBO 5, CARABOBO 2 SUR Y CARABOBO 3 NORTE, con una superficie de Quinientos Treinta y Cuatro con Cincuenta y Cuatro kilómetros Cuadrados (534,54 Km2) ubicado en los Municipios Independencia del estado Anzoátegui y Municipio Libertador del estado Monagas, son las siguientes: CHEVRON CARABOBO HOLDINGS APS, MITSUBISHI CORPORATION, INPEX CORPORATION; y SUELOPETROL C.A., S.A.C.A.
* Por otro lado, las empresas seleccionadas para constituir una empresa mixta conjuntamente con la CORPORACIÓN VENEZOLANA DEL PETRÓLEO, S.A., (CVP) y realizar, de igual manera, las actividades primarias previstas en el artículo 9 de la Ley Orgánica de Hidrocarburos, en el área conformada por el Bloque denominado CARABOBO 1, CENTRO NORTE, con una superficie de Trescientos Ochenta y Dos Con Ochenta y Seis Kilómetros Cuadrados (382.86 Km2) kilómetros cuadrados ubicado en los Municipios Independencia del estado Anzoátegui y Municipio Maturín del estado Monagas, son las que a continuación se enuncian: REPSOL EXPLORACIÓN, S.A.;  PC VENEZUELA LTD.,  ONGC VIDESH LTD.,   OIL INDIA LIMITED, e INDIAN OIL CORPORATION LIMITED. 
El 22 de julio de 2010, se publica en la Gaceta No. 39.463 ,  el acta constitutiva de Petroindependencia, S.A. 
En el año 2020 se propuso una nueva estrategia de negocios con las empresas mixtas: conservar acciones, vender acciones hasta el 50,1%, Fusionar/Renegociar/Portafolio y pasar al licencia.</t>
  </si>
  <si>
    <t>La dirección y administración de la Compañía estará a cargo de una Junta Directiva compuesta por doce (12) miembros, uno de los cuales será su Presidente. Los accionistas Clase A, tomando la decisión en nombre de su Clase en la correspondiente Asamblea de Accionistas, tendrán el derecho exclusivo de nombrar a siete (07) miembros titulares de la Junta Directiva, incluyendo a su Presidente, y a sus respectivos suplentes. Los accionistas Clase B, tomando la decisión en nombre de su Clase en la correspondiente Asamblea de Accionistas, tendrán el derecho exclusivo de nombrar, mediante el voto de la mayoría simple de las acciones Clase B, a cinco (05) miembros titulares de la Junta Directiva</t>
  </si>
  <si>
    <t xml:space="preserve">Capital social de la Compañía Un Millón de Bolívares (Bs. 1.000.000,00) y estará dividido en Cien Mil (100.000) acciones comunes con un valor nominal de Diez Bolívares. </t>
  </si>
  <si>
    <t>La trama de corrupción mediante la cual Diego Salazar y sus socios lavaron dinero en la BPA (https://www.maibortpetit.info/2018/12/la-trama-de-corrupcion-mediante-la-cual.html)</t>
  </si>
  <si>
    <r>
      <rPr>
        <sz val="12"/>
        <color theme="1"/>
        <rFont val="Calibri"/>
      </rPr>
      <t xml:space="preserve">Microjuris
https://transparencia.org.ve/project/epe-ii-estudio-sector-hidrocarburos/
http://petroleumag.com/wp-content/uploads/2020/04/W20-428-PDVSA-reestructuracion-11.pdf
https://twitter.com/emindependencia?lang=en
</t>
    </r>
    <r>
      <rPr>
        <sz val="12"/>
        <color rgb="FF000000"/>
        <rFont val="Calibri"/>
      </rPr>
      <t>https://poderopediave.org/la-nueva-nueva-nueva-pdvsa/</t>
    </r>
    <r>
      <rPr>
        <sz val="12"/>
        <color theme="1"/>
        <rFont val="Calibri"/>
      </rPr>
      <t xml:space="preserve">
https://www.infobel.com/es/venezuela/petroindependencia_s_a/caracas/VE100006609-02125265497/businessdetails.aspx</t>
    </r>
  </si>
  <si>
    <t>Estados Unidos y Japón</t>
  </si>
  <si>
    <t>Petrojam Limited</t>
  </si>
  <si>
    <t>Misión
Refinar de manera eficiente y suplir combustibles competitivos a nivel internacional, creando valor para las partes interesadas</t>
  </si>
  <si>
    <t xml:space="preserve">Venta de LPG, kerosén, </t>
  </si>
  <si>
    <t>Los orígenes de Petrojam Ltd. se remontan al año de 1964, cuando Esso construyó, operó su refinería por 18 años., cuando esta vendióal gobierno de Jamaica , en 1982  compró la refinería de Kingston y fundó Petrojam Limited. Luego, en el año 2006, el gobierno de Jamaica vendió el 49% de las acciones a PDV Caribe. 
Petrojam Ltd. es una compañía petrolera jamaiquina propiedad conjunta entre PDV Caribe S.A., filial de la petrolera estatal venezolana PDVSA, y Petroleum Corporation of Jamaica (PCJ), una entidad estatutaria propiedad del gobierno de Jamaica. Petrojam se dedica a la compra y refinación de petróleo crudo y a la venta de productos refinados de petróleo. La refinería de destilación-reformación de la compañía tiene capacidad para procesar 35.000b/d, produciendo diésel para automóviles, combustible residual pesado, queroseno, combustible para aviones, GLP, asfalto y gasolina. La firma también importa diésel bajo en azufre para ser distribuido a nivel nacional.  Petrojam está desarrollando un proyecto de expansión de la refinería que aumentará la capacidad a 50.000b/d. Petrojam fue constituida en 1982 y tiene su sede en Kingston. 
En 2019 el gobierno de Jamaica readquirió el 49% de las acciones de PDV Caribe, S.A.</t>
  </si>
  <si>
    <t>Empresa vendida</t>
  </si>
  <si>
    <t>Empresa operativa. En 2019 el gobierno de Jamaica readquirió el 49% de las acciones de PDV Caribe, S.A.</t>
  </si>
  <si>
    <t>96 Marcus Garvey Drive, Kingston 15, PO Box 241,  Jamaica W.I.
876- 923-8611-5</t>
  </si>
  <si>
    <t>Jamaica</t>
  </si>
  <si>
    <t>Petroleum Corporation of Jamaica 51% y PDV Caribe 49%. En 2019 Petroleum Corporation of Jamaica adquirió el 49% de las acciones de PDV Caribe</t>
  </si>
  <si>
    <t>Denuncian corrupción en Petrojam. La Junta Directiva niega acusaciones (https://www.lapatilla.com/2018/06/10/denuncian-corrupcion-en-petrojam-la-junta-directiva-niega-acusaciones/)</t>
  </si>
  <si>
    <t xml:space="preserve">http://www.petrojam.com/about-us
(https://www.bnamericas.com/company-profile/es/petrojam-ltd-petrojam)
(https://twitter.com/search?q=PETROJAM%20Ltd.%20&amp;src=typd)
https://transparencia.org.ve/wp-content/uploads/2021/12/Aliados-privados-en-control-de-empresas-estatales-1.pdf </t>
  </si>
  <si>
    <t>Petrojunín S.A.</t>
  </si>
  <si>
    <t>En el año 2020 se propuso una nueva estrategia de negocios con las empresas mixtas: conservar acciones, vender acciones hasta el 50,1%, Fusionar/Renegociar/Portafolio y pasar al licencia.</t>
  </si>
  <si>
    <t>REGISTRO MERCANTIL SEGUNDO DEL DISTRITO CAPITAL RM No 221
200º y 151º Municipio Libertador, 14 de Diciembre de Año 2010</t>
  </si>
  <si>
    <r>
      <rPr>
        <sz val="12"/>
        <color theme="1"/>
        <rFont val="Calibri"/>
      </rPr>
      <t xml:space="preserve">Microjuris
https://transparencia.org.ve/project/epe-ii-estudio-sector-hidrocarburos
https://www.google.com/search?q=Direcci%C3%B3n+de+Petrojun%C3%ADn
http://petroleumag.com/wp-content/uploads/2020/04/W20-428-PDVSA-reestructuracion-11.pdf
</t>
    </r>
    <r>
      <rPr>
        <sz val="12"/>
        <color rgb="FF000000"/>
        <rFont val="Calibri"/>
      </rPr>
      <t>https://twitter.com/petrojunin?lang=en</t>
    </r>
  </si>
  <si>
    <t>Petróleos de Venezuela, S.A. (PDVSA)</t>
  </si>
  <si>
    <t>Asegurar el manejo transparente, eficiente y adecuado de los recursos del Estado bajo principios profesionales y éticos, en beneficio de los intereses de la República, por medio de un conjunto de normas que regulan la estructura y el funcionamiento de la entidad.</t>
  </si>
  <si>
    <t>PDVSA planifica, coordina, supervisa y controla las actividades de exploración, explotación, transporte, manufactura, refinación, almacenamiento, comercialización o cualquier otra de su competencia en materia de crudo y demás hidrocarburos de sus filiales, tanto en la República Bolivariana de Venezuela como en el exterior</t>
  </si>
  <si>
    <t>PDVSA fue creada por decreto gubernamental el 30 de agosto de 1975, absorbiendo las operaciones y activos pertenecientes a la Corporación Venezolana del Petróleo el 2 de noviembre de ese mismo año y asumiendo a partir del 1 de enero de 1976 la planificación, coordinación y supervisión de todas las operaciones petroleras del país, bajo la tutela del Ministerio de Energía y Minas, conforme al marco legal establecido en la Ley Orgánica que reserva al Estado la Industria y el Comercio de los Hidrocarburos (Ley Orgánica del 29 de agosto de 1975). En sus inicios, ejerció principalmente las actividades de casa matriz de las empresas operadoras nacionalizadas, sucesoras de las 13 antiguas concesionarias privadas existentes hasta esa fecha.
A excepción de Bariven, Palmaven y Deltaven, todas estas operadoras estatales fueron integrándose progresivamente, de manera que en 1978 ya sólo quedaban cuatro, que fueron finalmente reducidas a 3 en 1986 (Lagoven, Corpoven y Maraven). Bariven fue convertida en 1980 en la compañía encargada de compras de equipos y materiales en el exterior; Palmaven asumió en 1987 la distribución de fertilizantes en el mercado nacional y asistencia a las actividades del agro, mientras que Deltaven fue reactivada en 1997 para absorber las actividades de comercialización de combustibles y lubricantes en el mercado interno venezolano.
Petróleos de Venezuela, SA ( PDVSA) ,  es la empresa estatal venezolana de petróleo y gas natural . Tiene actividades en exploración, producción, refinación y exportación de petróleo, así como exploración y producción de gas natural. Desde su fundación el 1 de enero de 1976 con la nacionalización de la industria petrolera venezolana, PDVSA ha dominado la industria petrolera de Venezuela.</t>
  </si>
  <si>
    <t>La producción de petróleo de Venezuela ha caído de un promedio de alrededor de 2,5 millones de barriles por día a fines de 2015 a 479.000 b / d en abril 2021 como resultado de la desinversión, la falta de mantenimiento, la escasez general de energía y las sanciones estadounidenses. La administración Trump sancionó por primera vez a PDVSA en enero de 2019.
La meta de producción se ha visto afectada por una serie de factores, incluidos los retrasos en los pagos a los contratistas, la falta de mano de obra y la programación de copias de seguridad en el programa de recuperación de pozos.
Es público y notorio el cambio en la gestión de estaciones de servicio. Las estaciones Vía exhiben una imagen novedosa, tienen tiendas de conveniencia con productos importados. Se habla de que cesaron unilateralmente las concesiones con antiguos socios y se han entregado 50 nuevas concesiones de 400 planificadas.
Varias notas de prensa han reseñado que el gobierno de Nicolás Maduro está en proceso de cambiar la legislación sobre hidrocarburos para hacer viable la privatización de PDVSA. Antes de esto ya se anunciaba la cesión de la operación y acciones de varias empresas mixtas. Se filtraron también los documentos de propuesta de vínculos con el sector privado que incluyen a 46 empresas mixtas y 14 empresas de servicios conexos. Ver ALIADOS PRIVADOS en control de empresas estatales (https://transparenciave.org/wp-content/uploads/2021/12/Aliados-privados-en-control-de-empresas-estatales-1.pdf)
Varias notas de prensa han señalado que los socios petroleros de Pdvsa expersan su salida de los negocios con esta empresa, renunciando a la deuda impaga (Oil Companies Flee Venezuela, Leaving All Behind .pdf)
En diciembre de 2023 se anunció que Repsol firma un acuerdo con la petrolera estatal Pdvsa para reanudar su actividad en Venezuela (https://www.larazon.es/economia/repsol-firma-acuerdo-petrolera-estatal-pdvsa-reanudar-actividad-venezuela_2023121865808d5429f318000180c2a6.html)</t>
  </si>
  <si>
    <t xml:space="preserve"> Edificio PDVSA, Av. Libertador, Caracas, Distrito Capital</t>
  </si>
  <si>
    <t>Registro Mercantil de la Circunscripción Judicial del Distrito Federal
y Estado Miranda bajo el Nº 23, tomo 99-A, con fecha 15 de septiembre de 1975.</t>
  </si>
  <si>
    <t>22 filiales nacionales, 21 filiales internacionales, 45 empresas mixtas, 47 filiales no petroleras</t>
  </si>
  <si>
    <t>Misión Alimentación, Misión Milagro, Misión Rivas, Misión Sucre, Misión Barrio Adentro, Misión Vuelvan Caras, Misión Guacaipuro, Misión Revolucionaria Energética, Misión árbol, Misión Vivienda, Misión Identidad</t>
  </si>
  <si>
    <r>
      <rPr>
        <b/>
        <sz val="12"/>
        <color rgb="FFFF0000"/>
        <rFont val="Calibri"/>
      </rPr>
      <t xml:space="preserve">PARTE II
</t>
    </r>
    <r>
      <rPr>
        <sz val="12"/>
        <color rgb="FF000000"/>
        <rFont val="Calibri"/>
      </rPr>
      <t>¡Caiga quien Caiga! Más detenidos por la trama de corrupción PDVSA – Cripto y Cartones de Venezuela (https://notiprensadigital.com/caiga-quien-caiga-mas-detenidos-por-la-trama-de-corrupcion-pdvsa-cripto-y-cartones-de-venezuela/)
Los “caminos verdes” que se transitaron para borrar las evidencias del desfalco a Pdvsa (https://gitx.awsccs2.com/2023/04/19/los-caminos-verdes-que-se-transitaron-para-borrar-las-evidencias-del-desfalco-a-pdvsa/)
Petrolera de Curazao demanda a Pdvsa ante tribunal de EEUU: exige pago de $62,3 millones (https://talcualdigital.com/petrolera-de-curazao-demanda-a-pdvsa-ante-tribunal-de-eeuu-exige-pago-de-623-millones/)
Vivienda que explotó en Lechería pertenecía a Ernesto Guevara Rodríguez, investigado por corrupción en Pdvsa (https://gitx.awsccs2.com/2023/04/25/vivienda-que-exploto-en-lecheria-pertenecia/)
”Quítate tú para ponerme yo”: Los negocios de Génesis Sabrina Ron, la nueva Pérez Suárez de Pdvsa (Documento) https://gitx.awsccs2.com/2023/04/27/quitate-tu-para-ponerme-yo-los-negocios-de-genesis-sabrina-ron-la-nueva-perez-suarez-de-pdvsa-documento/
Los socios internacionales de Antonio Pérez Suárez en la trama de corrupción Pdvsa/Cripto (Documentos) https://gitx.awsccs2.com/2023/04/30/los-socios-internacionales-de-antonio-perez-suarez-en-la-trama-de-corrupcion-pdvsa-cripto-documentos/
Colectivos: los nuevos amos de servicios públicos en Lara, Venezuela (https://es.insightcrime.org/noticias/colectivos-nuevos-amos-servicios-publicos-lara-venezuela/)
Tanqueros de PDVSA corren el riesgo de hundimientos, incendios y derrames, dice Reuters https://www.analitica.com/economia/tanqueros-de-pdvsa-corren-el-riesgo-de-hundimientos-incendios-y-derrames-dice-reuters/
Una planta de etanol que se evaporó con la corrupción del chavismo en Monagas (https://gitx.awsccs2.com/2023/05/12/una-planta-de-etanol-que-se-evaporo/)
Jorge Giménez, presidente de la FVF y ficha de Delcy Rodríguez, otro deudor millonario de Pdvsa (https://gitx.awsccs2.com/2023/05/13/jorge-gimenez-presidente-de-la-fvf-y-ficha-de-delcy-rodriguez-otro-deudor-millonario-de-pdvsa-tras-negocios-en-venezuela/)
Corrupción en Pdvsa salpicó al sector agrícola: los asociados de Castro Soteldo y Pérez Suárez (https://www.elnacional.com/venezuela/corrupcion-en-pdvsa-salpico-al-sector-agricola-los-asociados-de-castro-soteldo-y-perez-suarez/)
Paralizan producción de gasolina en refinerías de Paraguaná y las colas se intensifican en todo el país (https://www.lapatilla.com/2023/06/05/paralizan-produccion-de-gasolina/)
La privatización de facto de PDVSA y la destrucción del Petro-Estado venezolano (https://www.thriftbooks.com/w/la-privatizacin-de-facto-de-pdvsa-y-la-destruccin-del-petro-estado-venezolano-del-colapso-de-la-industria-petrolera-a-la-licencia-de-chevron_jos-ignacio-hernndez-g/38794805/#isbn=B0C5ZKPMM6)
La “flota oscura” de tanqueros es el salvavidas de Venezuela (https://gitx.awsccs2.com/2023/06/10/la-flota-oscura-de-tanqueros/) 
PDVSA nevega en un mar de irregularidades (https://runrunes.org/inicio/428835/especial-ari-pdvsa-navega-en-un-mar-de-irregularidades/)
Fiscalía española pide procesar a exdirectivo de Pdvsa por blanqueo de dinero procedente de sobornos (https://runrunes.org/noticias/503296/fiscalia-espanola-pide-procesar-a-exdirectivo-de-pdvsa-por-blanqueo-de-dinero-procedente-de-sobornos/)
Corrupción chavista: El personaje imaginario creado para estafar Pdvsa y que altos mandos mencionaban (https://www.lapatilla.com/2023/06/13/corrupcion-chavista-el-personaje-imaginario-creado-para-estafar-pdvsa-y-que-altos-mandos-mencionaban/)
Exasesor de Pdvsa recibe una condena reducida de 3 años de cárcel por el caso Money Flight (https://supremainjusticia.org/exasesor-de-pdvsa-recibe-una-condena-reducida-de-3-anos-de-carcel-por-el-caso-money-flight/)
Más de 16 mil millones de dólares desaparecidos por la corrupción Pdvsa-Cripto, según Transparencia Venezuela (https://gitx.awsccs2.com/2023/06/20/mas-de-16-mil-millones-de-dolares-desaparecidos-por-la-corrupcion-pdvsa-cripto-segun-transparencia-venezuela/
Principal abogado de Pdvsa, condenado a tres años de prisión en EEUU por estafa vinculada al chavismo (https://gitx.awsccs2.com/2023/06/20/principal-abogado-de-pdvsa-condenado-a-tres-anos-de-prision-en-eeuu-por-estafa-vinculada-al-chavismo/)
Emitieron orden de detención contra operadores internacionales en la trama Pdvsa-Cripto (https://gitx.awsccs2.com/2023/06/25/emitieron-orden-de-detencion-contra-operadores-internacionales-en-la-trama-pdvsa-cripto/)
Detuvieron a exdirectivo de Pdvsa, Rafael Reiter en España y el régimen de Maduro pide su extradición (https://gitx.awsccs2.com/2023/06/27/infobae-detuvieron-a-exdirectivo-de-pdvsa-rafael-reiter-en-espana-y-el-regimen-de-maduro-pide-su-extradicion/)
Policía Anticorrupción allana en Mérida empresas relacionadas con la trama de corrupción de Pdvsa (https://gitx.awsccs2.com/2023/06/28/policia-anticorrupcion-allana-en-merida/)
"Fugados": Al régimen se le escaparon 20 involucrados en trama de corrupción de Pdvsa (https://bit.ly/44Ho7Zg)
EEUU presuntamente investiga a Rafael Ramírez por delitos de corrupción (https://talcualdigital.com/eeuu-presuntamente-investiga-a-rafael-ramirez-por-delitos-de-corrupcion/)
https://correodelcaroni.com/laboral-economia/trabajadores-de-venalum-denuncian-incumplimiento-en-pago-del-aporte-educativo-la-clausula-que-aboga-por-la-educacion-de-calidad-esta-eliminada/
NYT: La industyria petrolera de Venbezuela está quebrada y ahora desvasta el medio ambiente (https://www.lapatilla.com/2023/07/23/nyt-la-industria-petrolera-de-venezuela-esta-quebrada-y-ahora-devasta-al-medio-ambiente/)
El pobre lago de Maracaibo  (https://www.elnacional.com/opinion/el-pobre-lago-de-maracaibo/?utm_source=Whatsapp&amp;utm_medium=Social&amp;utm_campaign=social)
Vozpópuli: Juez español propone juicio a Duro Felguera y otros por corrupción vinculada a Venezuela (https://www.lapatilla.com/2023/07/25/vozpopuli-juez-espanol-propone/)
El testaferro de la trama que saqueó Petróleos de Venezuela movió 1.144 millones de dólares en Andorra  (https://elpais.com/internacional/2023-07-25/el-testaferro-de-la-trama-que-saqueo-petroleos-de-venezuela-movio-1144-millones-de-dolares-en-andorra.html)
Fiscalía reconoce que desfalco a PDVSA asciende a más de 5 mil millones de dólares y pide juicio a 22 personas (https://puntodecorte.net/fiscalia-reconoce-desfalco-a-pdvsa-por-mas-de-5-mil-millones/)
Fiscalía pidió enjuiciar a 22 de los 61 detenidos por corrupción en caso Pdvsa Cripto (https://talcualdigital.com/fiscalia-pidio-enjuiciar-a-22-de-los-61-detenidos-por-corrupcion-en-caso-pdvsa-cripto/)
Pdvsa desperdicia más del 50 % de su producción de gas natural ( https://www.lapatilla.com/2023/07/27/pdvsa-desperdicia-mas-del-50-de-su-produccion-de-gas-natural/)
El Tiempo: Pdvsa y un exempleado de Ecopetrol, piezas clave en saqueo de crudo colombiano (https://www.lapatilla.com/2023/07/27/el-tiempo-pdvsa-y-un-exempleado-de-ecopetrol-piezas-clave-en-saqueo-de-crudo-colombiano/)
Energía y Libertad: El presente y el futuro del sector energético en Venezuela (https://www.youtube.com/watch?v=cw3KgdRF7Mg)
Justicia española dejó libre a Rafael Reiter, exjefe de seguridad de Pdvsa (https://talcualdigital.com/justicia-espanola-dejo-libre-a-rafael-reiter-exjefe-de-seguridad-de-pdvsa/)
AVIEM: Deuda de la industria petrolera es de aproximadamente 100 mil millones de dólares #7Ago ( (https://www.elimpulso.com/2023/08/07/aviem-deuda-de-la-industria-petrolera-es-de-aproximadamente-100-mil-millones-de-dolares-7ago/)
Desaparecen 30 millones de dólares destinados al seguro de salud de los trabajadores de Pdvsa (https://www.lapatilla.com/2023/08/31/desaparecen-30-millones-de-dolares-destinados-al-seguro-de-salud-de-los-trabajadores-de-pdvsa/)
Sindicato petrolero venezolano presenta demanda en EEUU contra Pdvsa (https://www.lapatilla.com/2023/09/09/sindicato-petrolero-venezolano-presenta-demanda-en-eeuu-contra-pdvsa/)
El País: Embajadora chavista en Londres facturó nueve millones de dólares a la red que saqueó Pdvsa (https://www.lapatilla.com/2023/09/15/el-pais-embajadora-chavista-en-londres-facturo-nueve-millones-de-dolares-a-la-red-que-saqueo-pdvsa/)
Gustavo Coronel: PDVSA es irrecuperable (https://www.analitica.com/seminarios-y-foros/gustavo-coronel-pdvsa-es-irrecuperable/)
Pdvsa, condenada a pagar millonaria deuda por compra irregular de remolcadores (https://www.lapatilla.com/2023/09/23/pdvsa-condenada-a-pagar-millonaria-deuda-por-compra-irregular-de-remolcadores/)
Corruptómetro| Liechtenstein eleva a 16 las investigaciones contra el exviceministro de energía Nervis Villalobos por lavado de dinero  (https://corruptometro.org/noticias/liechtenstein-eleva-a-16-las-investigaciones-contra-el-exviceministro-de-energia-nervis-villalobos-por-lavado-de-dinero/)
El País: “Di 26 años de mi vida a Pdvsa y mira cómo nos tratan”, la realidad de los jubilados petroleros ( https://www.lapatilla.com/2023/10/14/el-pais-di-26-anos-de-mi-vida-a-pdvsa-y-mira-como/) 
Unidos por el petróleo… que le robaron a Pdvsa (https://armando.info/unidos-por-el-petroleo-que-le-robaron-a-pdvsa/)  
Sindicato PDVSA: Déficit de 65 por ciento de gasoil en el país (https://www.laprensalara.com.ve/nota/67041/2023/10/sindicato-pdvsa--deficit-de-65-en-porciento--de-gasoil-en-el-pais)
El TSJ solicita a España la entrega de un empresario vinculado a venta irregular de crudo de Pdvsa (https://supremainjusticia.org/el-tsj-solicita-a-espana-la-entrega-de-un-empresario-vinculado-a-venta-irregular-de-crudo-de-pdvsa/)
Juez ratifica sanción contra banco de capital venezolano en Puerto Rico por operaciones con PDVSA (https://www.bancaynegocios.com/banco-san-juan-internacional-pdvsa-sancion/)
Jorge Giménez, ¿el nuevo señor de Pdvsa? (https://www.lapatilla.com/2023/11/14/jorge-gimenez-el-nuevo-senor-de-pdvsa/)
#AgendaComún | José Toro Hardy y William Rodríguez: La crisis de PDVSA inició antes de las sanciones, con el despido de 20 mil trabajadores (https://puntodecorte.net/agendacomun-la-crisis-de-pdvsa-inicio-antes-de-las-sanciones/)
Jubilados de Pdvsa protestaron en La Campiña este #23Nov por su fondo de pensiones (https://talcualdigital.com/jubilados-de-pdvsa-protetsaron-en-la-campina-este-23nov-por-su-fondo-de-pensiones/)
Entrevista | Pdvsa es la petrolera con peor calificación en el mundo en materia ambiental (https://talcualdigital.com/entrevista-pdvsa-es-la-petrolera-con-peor-calificacion-en-el-mundo-en-materia-ambiental/)
El salto de Jorge Giménez: de las deudas a Pdvsa y los negocios oscuros con el chavismo a conducir el fútbol venezolano (https://www.lapatilla.com/2023/12/02/el-salto-de-jorge-gimenez-de-las-deudas-a-pdvsa-y-los-negocios-oscuros-con-el-chavismo-a-conducir-el-futbol-venezolano/)
Pescadores zulianos exigen indemnización a Pdvsa por derrames petroleros en el Lago de Maracaibo (https://efectococuyo.com/cambio-climatico/pescadores-zulianos-exigen-indemnizacion-a-pdvsa-por-derrames-petroleros-en-el-lago-de-maracaibo/)
Al menos 50 derrames de crudo han ocurrido en el Golfete de Coro en los últimos cuatro años (https://www.lapatilla.com/2023/12/05/al-menos-50-derrames-de-crudo-han-ocurrido/)
Pescadores trancaron la única vía de acceso a Paraguaná para exigir indemnización de Pdvsa )https://www.lapatilla.com/2023/12/21/pescadores-trancaron-la-unica-via-de-acceso-a-paraguana-para-exigir-indemnizacion-de-pdvsa/)
El chavismo silencia un derrame petrolero en una de sus mayores refinerías (https://www.elmundo.es/internacional/2023/12/28/658caf8ee4d4d80b0e8b45da.html)
Urge rescatar a PDVSA (https://twitter.com/sergioantillano/status/1740321004583637398)
Trabajadores petroleros amplían demanda en EEUU por violación a DDHH contra Pdvsa y Citgo (https://talcualdigital.com/trabajadores-petroleros-amplian-demanda-en-eeuu-por-violacion-a-ddhh-contra-pdvsa-y-citgo/)
"Sin control, sin información, sin verdad, sin derechos humanos. Reporte de derrames petroleros en Venezuela julio-diciembre 2023” publicado por Clima21 y el OVDHA (https://clima21.net/noticias/sin-control-sin-informacion-sin-verdad-sin-derechos-humanos/)
Derrames de crudo en el Golfete de Coro siguen en ascenso y Pdvsa no asume su responsabilidad (https://www.lapatilla.com/2024/01/25/derrames-de-crudo-en-el-golfete-de-coro-siguen-en-ascenso-y-pdvsa-no-asume-su-responsabilidad/)
Tras un mes del derrame de petróleo en El Palito, ¿qué se sabe del impacto ambiental? (https://talcualdigital.com/tras-un-mes-del-derrame-en-el-palito-que-se-sabe-del-dano-ambiental-en-el-ecosistema/)
Demanda contra Citgo y Pdvsa abre la puerta a indemnización histórica de $100.000 para cada trabajador (https://www.elnacional.com/venezuela/demanda-contra-citgo-y-pdvsa-abre-la-puerta-a-indemnizacion-historica-de-100-000-para-cada-trabajador/)
Pdvsa reconoce y concilia deudas con trabajadores de Refinería Isla en Curazao (https://talcualdigital.com/pdvsa-reconoce-y-concilia-deudas-con-trabajadores-de-refineria-isla-en-curacao/)
El País: La obsesión por el lujo de la red que saqueó dos mil millones de dólares de Pdvsa (https://tyht.cgixix.com/2024/02/13/el-pais-la-obsesion-por-el-lujo-de-la-red-que-saqueo-2-mil-millones-de-dolares-de-pdvsa/)
Tras dos intentos fallidos Refinería de Curazao logró vender combustible que había sido señalado como “contrabando” de Pdvsa (https://cronicasdelcaribe.com/economia/tras-dos-intentos-fallidos-refineria-de-curazao-logro-vender-combustible-que-habia-sido-senalado-como-contrabando-de-pdvsa/)
La Corte de Apelaciones de Nueva York acaba de decidir el caso de los Bonos #PDVSA 2020 a favor de PDVSA: la Constitución de Venezuela sí aplica a los Bonos y al colateral sobre Citgo Holding. (https://twitter.com/ignandez/status/1759958836050346394)
Enrique Sánchez Falcón: La justicia norteamericana reconoce los defectos de la emisión de los bonos 2020 (https://www.lapatilla.com/2024/02/20/enrique-sanchez-falcon-la-justicia-norteamericana-reconoce-los-defectos-de-la-emision-de-los-bonos-2020/)
Refinería de Curazao logró vender combustible de Pdvsa señalado como «contrabando (https://talcualdigital.com/refineria-de-curazao-logro-vender-combustible-de-pdvsa-senalado-como-contrabando/)
Pdvsa Ad Hoc celebró decisión de la Corte de Nueva York sobre garantía del 50,1 % de acciones de Citgo (https://www.lapatilla.com/2024/02/22/pdvsa-ad-hoc-celebro-decision-de-la-corte-de-nueva-york-sobre-garantia-del-501-de-acciones-de-citgo/)
Decisión de Corte de Apelaciones de NY en beneficio de PDVSA Ad Hoc, es una victoria de la justicia pero también de Junta Directiva Ad-Hoc presidida por @HoracioMedinaH en defensa de los activos de la nación contra fondos codiciosos ratificando la credibilidad de Vzlanos probos.
Decisión de Corte de Apelaciones de NY en beneficio de PDVSA Ad Hoc, es una victoria de la justicia pero también de Junta Directiva Ad-Hoc presidida por @HoracioMedinaH en defensa de los activos de la nación contra fondos codiciosos ratificando la credibilidad de Vzlanos probos. (https://x.com/ovierablanco/status/1760789012191559977?s=48&amp;t=OiI0Xj0I_3bQ9p1rkfzqxg)
La Razón: Venezuela es líder indiscutible en reservas mundiales de crudo, desaprovechadas por Pdvsa (https://gitx.awsccs2.com/2024/02/27/la-razon)
♦El 40% de la flota pesquera en Venezuela está en alto riesgo por falta de combustible (https://www.lapatilla.com/2024/02/28/el-40-de-la-flota-pesquera-en-venezuela-esta-en-alto-riesgo-por-falta-de-combustible/)
El ruido que enferma (https://ipysvenezuela.org/radiodemocracia/el-ruido-que-enferma/)
Una nueva ola de escasez de gasolina golpea a Venezuela (https://elpais.com/america/2024-05-27/una-nueva-ola-de-escasez-de-gasolina-golpea-a-venezuela.html)
Hombre solicitado por la trama de corrupción en Pdvsa fue atrapado en Argentina (VIDEO) (https://www.lapatilla.com/2024/03/21/hombre-solicitado-por-la-trama-de-corrupcion-en-pdvsa-fue-atrapado-en-argentina/)
Un empresario procesado por el expolio de PDVSA tiene siete pisos de lujo en Madrid (https://elpais.com/internacional/2024-03-14/un-empresario-procesado-por-el-expolio-de-pdvsa-tiene-siete-pisos-de-lujo-en-madrid.html)
Detienen en Argentina a hombre solicitado por la trama de corrupción PDVSA-Cripto (https://monitoreamos.com/mundo/detienen-en-argentina-a-hombre-solicitado-por-la-trama-de-corrupcion-pdvsa-cripto)
Cae en Grecia otro de los cabecillas de la red chavista que estafó millones de dólares en la trama Pdvsa-Cripto (https://primerinforme.com/reportaje/cae-en-grecia-otro-de-los-cabecillas-de-la-red-chavista-que-estafo-millones-de-dolares-en-la-trama-pdvsa-cripto/)
Un empresario venezolano fue detenido en Madrid por lavado de dinero (https://www.infobae.com/america/mundo/2024/04/05/un-empresario-venezolano-fue-detenido-en-madrid-por-lavado-de-dinero/)
Tarek William Saab pidió alerta roja y extradición contra magnate Roberto Rincón y sus hijos por trama de corrupción en Pdvsa (https://www.lapatilla.com/2024/04/05/tarek-william-saab-pidio-alerta-roja-y-extradicion-contra-magnate-roberto-rincon-y-sus-hijos-por-trama-de-corrupcion-en-pdvsa/)
Fiscalía venezolana emite alerta roja de Interpol contra 4 personas por corrupción en PDVSA (https://elsoldemargarita.com.ve/posts/post/id:252793/PDVSA)
José Roberto Rincón Bravo enfrenta su cuarta investigación por lavado de dinero en España (https://corruptometro.org/noticias/jose-roberto-rincon-bravo-enfrenta-su-cuarta-investigacion-por-lavado-de-dinero-en-espana/)
La Fiscalía anuncia la detención del exministro venezolano de Petróleo Tareck El Aissami (https://efe.com/mundo/2024-04-09/la-fiscalia-anuncia-la-detencion-del-exministro-venezolano-de-petroleo-tareck-el-aissami/)
Claves para entender la segunda fase de la trama de corrupción Pdvsa-Cripto (https://corruptometro.org/noticias/claves-para-entender-la-segunda-fase-de-pdvsa-cripto/)
Asdrúbal Chávez, el teflón de Pdvsa en las tramas de corrupción (https://talcualdigital.com/asdrubal-chavez-el-teflon-de-pdvsa-en-las-tramas-de-corrupcion/)
Escándalo “Pdvsa Cripto”: El modus operandi y los montos desviados por la red criminal de Tareck El Aissami (https://www.lapatilla.com/2024/04/10/escandalo-pdvsa-cripto-el-modus-operandi-y-los-montos-desviados-por-la-red-criminal-de-tareck-el-aissami/)
Por primera vez llega a juicio en España un caso por corrupción del gobierno de Chávez (https://corruptometro.org/noticias/por-primera-vez-llega-a-un-juicio-en-espana-un-caso-por-corrupcion-del-gobierno-de-chavez/)
Claves para entender la segunda fase de la trama de corrupción Pdvsa-Cripto (https://corruptometro.org/noticias/claves-para-entender-la-segunda-fase-de-pdvsa-cripto/)
Armando Info: Una moraleja para Samark López; cuentas bancarias conservan amistades (https://tyht.cgixix.com/2024/04/14/armando-info-una-moraleja-para-samark-lopez/)
¿Cómo podía mejorar tu calidad de vida con el dinero comprometido en el esquema de PDVSA- Cripto? ¿Se podía mejorar el sistema eléctrico con ese dinero? ¿Cuánto se podía hacer en los hospitales? (https://www.instagram.com/reel/C505Bu4uorl/?igsh=MThkZ3AyOHQzYm84)
Arrestan a Marino Lugo Aguilar, exdirector de mercado de Pdvsa por vínculos con Tareck El Aissami (https://gitx.awsccs2.com/2024/04/16/arrestan-a-marino-lugo-aguilar-ex-director-de-mercado-de-pdvsa-por-vinculos-con-tareck-el-aissami/)
Muere tercer investigado por la trama de corrupción Pdvsa-Cripto (https://corruptometro.org/noticias/muere-tercer-investigado-por-la-trama-de-corrupcion-pdvsa-cripto/)
Séquito de Tareck El Aissami desangró gasolineras y canjeó su botín por criptomonedas en Sunacrip (https://tyht.cgixix.com/2024/04/18/sequito-de-tareck-el-aissami-desangro-a-gasolineras-y-canjeo-su-botin-en-criptomonedas-desde-sunacrip/)
ALIADOS PRIVADOS en control de empresas estatales (https://transparenciave.org/wp-content/uploads/2021/12/Aliados-privados-en-control-de-empresas-estatales-1.pdf)
Pdvsa-Cripto: El vínculo del coronel Antonio Morales, exsuperintendente de Sudeban (https://www.lapatilla.com/2024/04/27/caso-pdvsa-cripto-el-vinculo-del-coronel-antonio-morales-exsuperintendente-de-sudeban/)
Caso de Pdvsa-Cripto: El vínculo del coronel Antonio Morales, exsuperintendente de Sudeban (https://www.lapatilla.com/2024/04/27/caso-pdvsa-cripto-el-vinculo-del-coronel-antonio-morales-exsuperintendente-de-sudeban/)
¿Es posible recuperar el dinero involucrado en la trama de corrupción Pdvsa Cripto? (https://talcualdigital.com/es-pos
Coronel: Tellechea y Alex Saab cocinan un nuevo fraude en Pdvsa (https://www.lapatilla.com/2024/06/24/gustavo-coronel-tellechea-y-alex-saab-cocinan-un-nuevo-fraude-en-pdvsa/)ible-recuperar-el-dinero-involucrado-en-la-trama-de-corrupcion-pdvsa-cripto/#google_vignette)
Pese a que el Fiscal General retomó en abril las declaraciones relacionadas con el caso PDVSA- Cripto, aún hay interrogantes que no se han respondido.  Transparencia Venezuela insiste en que las autoridades deben ofrecer más detalles sobre este esquema.(https://x.com/NoMasGuiso/status/1786380185857646981?t=S8RsjGGBOrOPFEOv_rL5Kg&amp;s=0)
Vuteff negoció con la Fiscalía de EE.UU. y le decomisaron más de 4 millones de dólares (https://corruptometro.org/noticias/vuteff-negocio-con-la-fiscalia-de-ee-uu-y-le-decomisaron-mas-de-4-millones-de-dolares/)
Armando Info: Dubái es un escondite para el hombre clave de los sobornos del Espirito Santo en Venezuela (https://www.lapatilla.com/2024/05/19/armando-info-dubai-es-un-escondite-para-el-hombre-clave-de-los-sobornos-del-espirito-santo-en-venezuela/)
Banquero suizo se declara culpable de facilitar sobornos a funcionarios de Pdvsa (https://talcualdigital.com/banquero-suizo-se-declara-culpable-de-facilitar-sobornos-a-funcionarios-de-pdvsa/#google_vignette)
La trama de PDVSA pagó 19 millones de dólares al abogado de la petrolera (file:///C:/Users/Usuario/Downloads/ArticuloPDVSAjdsElPais07052024.pdf)
En el nombre del padre, del hijo ejecutivo de Pdvsa y del Banco Espirito Santo (https://armando.info/en-el-nombre-del-padre-del-hijo-ejecutivo-de-pdvsa-y-del-banco-espirito-santo/)
¿Quién es el exgerente de Pdvsa que fue detenido en España? (https://supremainjusticia.org/quien-es-el-exgerente-de-pdvsa-que-fue-detenido-en-espana/)
Opinión de José Guerra sobre la escasez de gasolina (https://x.com/federicoalves/status/1803571871306154463?t=mfZOGSlCjizAEqz0bUYg4A&amp;s=08)
Coronel: Tellechea y Alex Saab cocinan un nuevo fraude en Pdvsa (https://www.lapatilla.com/2024/06/24/gustavo-coronel-tellechea-y-alex-saab-cocinan-un-nuevo-fraude-en-pdvsa/)
Reuters: Pdvsa recurre a flota oscura para suministrar petróleo a Cuba (https://www.lapatilla.com/2024/06/25/reuters-pdvsa-recurre-a-flota-oscura-para-suministrar-petroleo-a-cuba/)
Pdvsa y Seniat violaron la normativa electoral desde el primer día de campaña (https://talcualdigital.com/pdvsa-y-seniat-violaron-la-normativa-electoral-desde-el-primer-dia-de-campana/)
Pescadores zulianos afirman que trabajos de saneamiento para el lago no son suficientes (https://unionradio.net/pescadores-zulianos-afirman-que-trabajos-de-saneamiento-para-el-lago-no-son-suficientes/)
Derrames de petróleo amenazan con “pintar” de negro aguas del Parque Nacional Morrocoy (https://www.elnacional.com/venezuela/derrames-de-petroleo-amenazan-con-pintar-de-negro-aguas-del-parque-nacional-morrocoy/)
La represalia política de nuevo en Pdvsa: al menos 100 trabajadores obligados a renunciar (https://talcualdigital.com/la-represalia-politica-de-nuevo-en-pdvsa-al-menos-100-trabajadores-obligados-a-renunciar/)
Exfuncionario de Pdvsa se declara culpable en USA de conspiración para evadir sanciones (https://sumarium.info/2024/08/20/exfuncionario-de-pdvsa-se-declara-culpable-en-usa-de-conspiracion-para-evadir-sanciones/)
Sentencian a 30 meses de prisión a un venezolano en EE UU por evadir sanciones contra Pdvsa (https://www.elnacional.com/mundo/sentencian-a-30-meses-de-prision-a-un-venezolano-en-ee-uu-por-evadir-sanciones-contra-pdvsa/)
Advierten que crudo derramado de refinería El Palito se extiende más allá de playas de Choroní (https://www.elnacional.com/venezuela/crudo-derramado-en-el-palito-se-extiende-mas-alla-de-choroni/)
Desastre ambiental: derrame de crudo se extiende por más de 200 km² en costas de Falcón y Carabobo (https://www.lapatilla.com/2024/08/26/desastre-ambiental-derrame-de-petroleo-se-extiende/)
FANB logró la detención de sujeto que hurto material estratégico en instalaciones de PDVSA Monagas (https://elperiodicodemonagas.com.ve/sucesos/fanb-logro-la-detencion-de-sujeto-que-hurto-material-estrategico-en-instalaciones-de-pdvsa-monagas/)
Derrame petrolero cubrió parte de la vía  Cantaura-Anaco (https://noticiasdeaqui.co/2024/09/02/derrame-petrolero-cubrio-parte-de-la-via-cantaura-anaco/)
Petróleos de Venezuela: un colosal robo de 4.200 millones (https://elpais.com/america/2024-09-18/petroleos-de-venezuela-un-colosal-robo-de-4200-millones.html)
Mayor refinería de Venezuela tiene cinco días paralizada por falla eléctrica: fuentes (https://www.vozdeamerica.com/a/mayor-refineria-de-venezuela-tiene-cinco-dias-paralizada-por-falla-electrica-fuentes/7788000.html)
Viuda de un exdirectivo de Pdvsa y su socio acusados en España por ocultar fondos irregulares de la petrolera (https://corruptometro.org/noticias/viuda-de-un-exdirectivo-de-pdvsa-y-su-socio-acusados-en-espana-por-ocultar-fondos-irregulares-de-la-petrolera/)
Lima revela que PDVSA compró en $us 90 mil la vagoneta que usó Evo en la marcha, y la vendió a una joven de 21 años, en $us 15 mil (https://eldeber.com.bo/pais/lima-revela-que-pdvsa-compro-en-us-90-mil-la-vagoneta-que-uso-evo-en-la-marcha-y-la-vendio-a-una-jov_386219)
El nuevo escándalo de corrupción de Pdvsa que involucra a Evo Morales (https://www.lapatilla.com/2024/09/30/el-nuevo-escandalo-de-corrupcion-de-pdvsa-que-involucra-a-evo-morales/#google_vignette)
Unas 500 embarcaciones pesqueras están varadas por falta de gasolina en Nueva Esparta (https://talcualdigital.com/unas-500-embarcaciones-pesqueras-estan-varadas-por-falta-de-gasolina-en-nueva-esparta/)
Exembajador de España en Venezuela será juzgado por presunto fraude fiscal (https://talcualdigital.com/exembajador-de-espana-en-venezuela-sera-juzgado-por-presunto-fraude-fiscal/)
Más de 40 trabajadores de PDVSA son detenidos en oriente y trasladados a Caracas por la DGCIM (https://puntodecorte.net/mas-de-40-trabajadores-de-pdvsa-son-detenidos-en-oriente/)
El regalo de bodas para el novio: una alianza con Pdvsa (https://armando.info/el-regalo-de-bodas-para-el-novio-una-alianza-con-pdvsa/?tztc=1)
Red de corrupción en Pdvsa se amplía en caso Tellechea con más de 20 detenciones (https://puntodecorte.net/red-de-corrupcion-en-pdvsa-se-amplia-en-caso-tellechea/)
La responsabilidad en la corrupción de Pdvsa va más allá de sus propios funcionarios (https://talcualdigital.com/la-responsabilidad-en-la-corrupcion-de-pdvsa-va-mas-alla-de-sus-propios-funcionarios/)
Acusaron en Estados Unidos a un testaferro de Nicolás Maduro: es por una causa que investiga el lavado de USD 1.200 millones (https://www.infobae.com/venezuela/2024/10/23/acusaron-en-estados-unidos-a-un-testaferro-de-nicolas-maduro-es-por-una-causa-que-investiga-el-lavado-de-usd-1200-millones/)
Gran jurado acusa a Raúl Gorrín de lavado de dinero vinculado con Pdvsa (https://puntodecorte.net/gran-jurado-acusa-a-raul-gorrin-de-lavado-de-dinero/)
La PDVSA roja rojita es la guillotina del chavismo (https://alnavio.es/la-pdvsa-roja-rojita-es-la-guillotina-del-chavismo/)
“PDVSA: el verdadero crimen tras el teatro de la corrupción" (https://gitx.awsccs2.com/2024/10/25/corto-y-picante-pdvsa-el-verdadero-crimen-tras-el-teatro-de-la-corrupcion-por-jose-luis-farias/)
Por qué cinco de los ocho ministros de Petróleo de Maduro en Venezuela terminaron procesados por la justicia chavista (https://www.infobae.com/venezuela/2024/10/22/por-que-cinco-de-los-ocho-ministros-de-petroleo-de-maduro-en-venezuela-terminaron-procesados-por-la-justicia-chavista/)
LOS REPORTES SECRETOS DE LA CORRUPCIÓN El fondo sin fondo de Venezuela y Argentina (https://transparenciave.org/reportes-secretos/)
Detenciones e interrogatorios: lo que no sabías sobre el caso Tellechea y Pdvsa (VIDEO) (https://www.lapatilla.com/2024/10/25/detenciones-e-interrogatorios-lo-que-no-sabias-sobre-el-caso-tellechea-y-pdvsa-video/#google_vignette)
Camioneta baleada en que iba Evo Morales pertenece a funcionario de Pdvsa en Bolivia (https://efectococuyo.com/internacionales/camioneta-baleada-en-que-iba-evo-morales-pertenece-a-funcionario-de-pdvsa-en-bolivia/)
Socio de Aldama confesó el envío de 11 buques con petróleo venezolano a España (https://elpitazo.net/internacional/socio-de-aldama-confeso-el-envio-de-11-buques-con-petroleo-venezolano-a-espana/)
Qué es la trama de hidrocarburos por la que Aldama está en la cárcel (https://www.infobae.com/espana/2024/11/21/que-es-la-trama-de-hidrocarburos-por-la-que-aldama-esta-en-la-carcel/)
Extraoficial| Reportan explosión en planta Muscar de Punta de Mata (https://elperiodicodemonagas.com.ve/sucesos/extraoficial-reportan-explosion-en-planta-muscar-de-punta-de-mata/#google_vignette)
Venezolano a prisión por evadir sanciones contra Pdvsa (https://puntodecorte.net/prision-a-venezolano-por-evadir-sanciones-contra-pdvsa/)
DECLARACION_PROTECCION_COSTA_ORIENTAL_LAGO_DE_MARACAIBO.pdf
ONG Clima 21 advierte: “No sabemos el número real de derrames petroleros que están ocurriendo” (https://diarioversionfinal.com/ciudad/ong-clima-21-advierte-no-sabemos-el-numero-real-de-derrames-petroleros-que-estan-ocurriendo/)
La explosión en el Complejo Gasífero Muscar: Impacto y alcance de los daños (https://morfema.press/destacada/la-explosion-en-el-complejo-gasifero-muscar-impacto-y-alcance-de-los-danos/)
DECLARACION_PROTECCION_COSTA_ORIENTAL_LAGO_DE_MARACAIBO%20(1).pdf
Venezuela le abre la llave del petróleo a La Habana, pero no lo suficiente (https://diariodecuba.com/economia/1733253951_58669.html)
La historia sin fin … (https://clima21.net/noticias/la-historia-sin-fin/)
Así fue como tres empresarios caraqueños desviaron 138 millones de dólares robados a Pdvsa (https://elpitazo.net/politica/asi-fue-como-tres-empresarios-caraquenos-desviaron-138-millones-de-dolares-robados-a-pdvsa/amp/)
Así fue como tres empresarios caraqueños desviaron 138 millones de dólares robados a Pdvsa (https://elpitazo.net/politica/asi-fue-como-tres-empresarios-caraquenos-desviaron-138-millones-de-dolares-robados-a-pdvsa/)
Son-in-law of top foe of Venezuela’s president sentenced to 30 months on money laundering charge (https://apnews.com/article/venezuela-pdvsa-money-laundering-maduro-stepsons-c632f499b1248390b064d0438e1c3ed0?s=08)
Condenan a Fernando Vuteff a 30 meses de cárcel por desvío de $1.200 millones de Pdvsa (https://talcualdigital.com/condenan-a-fernando-vuteff-a-30-meses-de-carcel-por-desvio-de-usd-1-200-millones-de-pdvsa/)
Aplicada por primer vez Ley de Extinción de Dominio, tras su reciente aprobación por la AN (https://elinformadorve.com/20/12/2024/destacada/aplicada-por-primer-vez-ley-de-extincion-de-dominio-tras-su-reciente-aprobacion-por-la-an/)
Surtir gasolina es una odisea para los turistas en Venezuela (https://www.lapatilla.com/2025/01/05/surtir-gasolina-es-una-odisea-para-los-turistas-en-venezuela/)
EEUU impone sanciones contra el presidente de Pdvsa y otros altos funcionarios de Venezuela (https://www.lapatilla.com/2025/01/10/eeuu-impone-sanciones-contra-el-presidente-de-pdvsa-y-otros-altos-funcionarios-de-venezuela/#google_vignette)
Díaz Canel cobra caro sus servicios a Maduro (https://x.com/ivanrfreites/status/1878502722309402818?s=48&amp;t=4uilXCCQhkxhbtyPamPOXw)
Explosión en gasoducto causa pánico en vecinos de Anaco, Anzoátegui (https://www.lapatilla.com/2025/01/15/explosion-en-gasoducto-causa-panico-en-vecinos-de-anaco-anzoategui/)
Extraoficial | Nueva explosión en la Planta Muscar de PDVSA genera alarma en Monagas (Extraoficial | Nueva explosión en la Planta Muscar de PDVSA genera alarma en Monagas)
Un oficial acusado de formar parte de la trama de corrupción de PDVSA podría quedar en libertad por influencia del temido Granko Arteaga (https://puntodecorte.net/un-oficial-acusado-trama-de-corrupcion-de-pdvsa/)
Resucitan ala “lista Tascón”:en refinerías de Paraguaná: despiden a trabajadores y arrebatan sus bienes (https://www.instagram.com/p/DGSznSRB72i/?igsh=cGQ4enZ5b2dlOXho)
Los cinco grupos de poder en Venezuela que viajaron en el lujoso avión incautado por EEUU a la dictadura de Maduro (https://puntodecorte.net/cinco-grupos-de-poder-en-venezuela/)
En Washington es un ‘hacedor de lluvia’,  en Madrid ¿un cazador cazado? (https://armando.info/en-washington-es-un-hacedor-de-lluvia-en-madrid-un-cazador-cazado/)
Pdvsa: cronología de una empresa en ruinas (https://talcualdigital.com/pdvsa-</t>
    </r>
  </si>
  <si>
    <t>Piso 7, Oficina 114, La Campiña, sede de PSVSA, Caracas
La primera (Pdvsa Marketing International) está domiciliada en Panamá; la segunda
en Aruba (L.G. SMITH BLVD. 62, SUITE 301, ORANJESTAD)</t>
  </si>
  <si>
    <t>Aruba</t>
  </si>
  <si>
    <t>http://biblioteca.clacso.edu.ar/ar/libros/venezuela/rvecs/boue.pdf
https://offshoreleaks.icij.org/nodes/88007174</t>
  </si>
  <si>
    <t>Petromacareo S.A.</t>
  </si>
  <si>
    <t>Mediante el Decreto Nº 6.625 publicado en la  Gaceta Nº 39.183  del 21 de mayo de 2009, se autorizó la creación de la Empresa Mixta PetroMacareo, S.A., entre la Corporación Venezolana del Petróleo, S.A., y PetroVietnam Exploration Production Corporation LTD, o sus respectivas afiliadas; la cual estará adscrita al Ministerio del Poder Popular para la Energía y Petróleo [
La Corporación Venezolana del Petróleo, S.A. tendrá una participación inicial de 60% y Petrovietnam Exploration Production Corporation LTD, o sus respectivas afiliadas un 40%.
En el año 2020 se propuso una nueva estrategia de negocios con las empresas mixtas: conservar acciones, vender acciones hasta el 50,1%, Fusionar/Renegociar/Portafolio y pasar al licencia.</t>
  </si>
  <si>
    <t>Corrupción acaba con PDVSA: La Faja del Orinoco es un nido de manejos irregulares (https://www.maibortpetit.info/2017/05/corrupcion-acaba-con-pdvsa-la-faja-del.html)</t>
  </si>
  <si>
    <t>Microjuris
https://transparencia.org.ve/project/epe-ii-estudio-sector-hidrocarburos/
http://petroleumag.com/wp-content/uploads/2020/04/W20-428-PDVSA-reestructuracion-11.pdf
http://www.pdvsa.com/index.php?option=com_content&amp;view=article&amp;id=4205:9064&amp;catid=10&amp;Itemid=589&amp;lang=es
https://www.infobel.com/es/venezuela/petromacareo_c_a/caracas/VE100007798-02869556476/businessdetails.aspx</t>
  </si>
  <si>
    <t>Vietnam</t>
  </si>
  <si>
    <t>Petromiranda S.A.</t>
  </si>
  <si>
    <t>En 2010, en el marco de los convenios firmados entre Venezuela y la Federación Rusa, se acordó la creación de Petromiranda, teniendo como accionistas:  60% la CVP, filial de PDVSA, y el Consorcio Nacional Petrolero (Rusia), con el 40% de las acciones. 
En el año 2017, según la Agencia estatal de noticias AVN, los acuerdos suscritos este sábado están relacionados "con el bono de pago entre Rosneft y PDVSA, que son socias en cinco empresas mixtas: Petromonagas, S.A., Petromiranda, .S.A, Boquerón, S.A., Petroperijá S.A., y Petrovictoria".
En el año 2020 se propuso una nueva estrategia de negocios con las empresas mixtas: conservar acciones, vender acciones hasta el 50,1%, Fusionar/Renegociar/Portafolio y pasar al licencia.</t>
  </si>
  <si>
    <t>Junta Directiva compuesta por cinco (5) miembros, los cuales se denominarán Directores, uno de los cuales será su Presidente. Los accionistas Clase A, tomando la decisión en nombre de su Clase en la correspondiente Asamblea de Accionistas, tendrán el derecho exclusivo de nombrar a tres (3) miembros titulares de la Junta Directiva, incluyendo a su Presidente, y a sus respectivos suplentes. Los accionistas Clase B, tomando la decisión en nombre de su Clase en la correspondiente Asamblea de Accionistas, tendrán el derecho exclusivo de nombrar, mediante el voto de la mayoría simple de las acciones Clase B, a dos (2) miembros titulares de la Junta Directiva</t>
  </si>
  <si>
    <t>El capital social de la empresa: un Millón de Bolívares (Bs. 1.000.000), y dividido en Cien Mil (100.000) acciones comunes con un valor nominal de Diez Bolívares (Bs. 10):</t>
  </si>
  <si>
    <t>Corrupción acaba con PDVSA: La Faja del Orinoco es un nido de manejos irregulares (https://www.maibortpetit.info/2017/05/corrupcion-acaba-con-pdvsa-la-faja-del.html)
AN ordenó investigar venta de acciones de las empresas mixtas venezolanas de Rosneft a una empresa rusa (https://presidenciave.com/parlamento/an-ordeno-investigar-venta-ilegal-de-acciones-de-las-empresas-mixtas-venezolanas-de-rosneft-a-una-empresa-rusa/)
Cayó en EEUU otro blanqueador de dinero de la corrupción en PDVSA (https://primerinforme.com/2020/11/27/cayo-en-eeuu-otro-blanqueador-de-dinero-de-la-corrupcion-en-pdvsa/)
Leocenis García revela red de corrupción que genera que la Faja del Orinoco esté en ruina (https://elcooperante.com/leocenis-garcia-revela-red-de-corrupcion-que-genero-que-la-faja-del-orinoco-este-en-ruina-absoluta/)
Rosneft vende activos a Rusia en Venezuela bajo sanciones de EEUU (https://www.reuters.com/article/venezuela-petroleo-rosneft-idLTAKBN21F0VI)
A Naman Wakil lo acusan también de negocios turbios con Petropiar y Petromiranda (https://supremainjusticia.org/2021/08/05/a-naman-wakil-lo-acusan-tambien-de-negocios-turbios-con-petropiar-y-petromiranda/)</t>
  </si>
  <si>
    <t>Microjuris
http://www.pdvsa.com/index.php?tpl=interface.sp/design/salaprensa/readnew.tpl.html&amp;newsid_obj_id=8523&amp;newsid_temas=1
https://transparencia.org.ve/project/epe-ii-estudio-sector-hidrocarburos/
http://petroleumag.com/wp-content/uploads/2020/04/W20-428-PDVSA-reestructuracion-11.pdf</t>
  </si>
  <si>
    <t>Petroquímica de Venezuela, S.A. (PEQUIVEN)</t>
  </si>
  <si>
    <t>Producir y comercializar nacional e internacionalmente, con eficiencia y calidad productos químicos y petroquímicos.</t>
  </si>
  <si>
    <t xml:space="preserve">Productos petroquímicos,  a partir del petróleo, gas natural y  minerales. Entre estos tenemos:  Cloruro de Potasio, Sulfato de Amonio, Sulfato de Magnesio,   Sulfato de Potasio,  Urea, Fosfato Diamonico, fertilizantes NPK, Etileno, PVC y Cloro                                                                                                                                                                                        
</t>
  </si>
  <si>
    <t>El 20 de junio de 1956, el gobierno del general Marcos Pérez Jiménez, mediante decreto No. 367 creó el Instituto Venezolano de Petroquimica, IVP. el cual construyó el primer Complejo Petroquímico de Venezuela, en Morón, cuyas operaciones se iniciaron en 1963 con el objetivo de producir fertilizantes y una planta de explosivos para la industria minera y de la construcción. El IVP tuvo severos problemas productivos, gerenciales, clientelismo politico y  de corrupción.  En 1977, Pdvsa crea la filial Petroquímica de Venezuela, S.A.  Pequiven, que absorbe todas  las actividades del IVP:  A partir de entonces, Petroquimica adelanta un  programa de inversiones  petroquimicas y de creación de empresas mixtas. En 1983, Pequiven, por primera vez comienza a dar ganancias.  Durante los años 90, en el marco de la Apertura Petrolera Pequiven emprende nuevas asociaciones estrategicas con empresas nacionales y extranjeras.   A partir, de 1999,  algunas de las empresas mixtas pasaron a ser absorbidas por Pequiven, aunque otras continuaron siendo empresas mixtas.  En el 2005, el Presidente Hugo Chávez, decreta la transformación de PEQUIVEN como Corporación Petroquímica de Venezuela, independiente de PDVSA y adscrita al Ministerio de Energía y Petróleo.</t>
  </si>
  <si>
    <t>PEQUIVEN es una empresa estatal , que cuenta con tres complejos industriales:   Moron, estado Carabobo, ahora llamado  Hugo Chavez,  El Tablazo, en el estado Zulia. ahora llamado Ana María Campos,  y el complejo de Jose,  adyacente al Complejo Criogénico, ahora llamado Jose Antonio Anzoátegui, en el estado Anzoátegui.  Ademas controla las minas de fosfato de Riecito, estado Yaracuy.  Pequiven posee tres empresas comercializadoras,  ademas participa en 14 empresas mixtas:  Fertinitro, Polinter, Profalca, Palmichal, Tripoliven, Propilven, Supermetanol,  Grupo Zuliano, Pralca, Superoctanos, Produsal, Petrocasa Construcción y Palmichal, que es una consultora ambiental. </t>
  </si>
  <si>
    <t xml:space="preserve">Sede central.  Zona Industrial Municipal Sur Avenida 73, con calle 79-B. Valencia. Posee oficinas en Caracas, y en los tres complejos petroquimicos.  </t>
  </si>
  <si>
    <t>Pequiven está estructurada en tres complejos petroquimicos:   Complejos El Tablazo (Estado Zulia), José (Estado Anzoátegui) y Morón (Estado Carabobo).  Posee también las minas de fosfatos de Riecito, y la concesión de otros yacimientos en el estado Táchira,  para la producción de fosfatos.  Pequiven cuenta con tres unidades de comercialización:  Olefinas y resinas,  fertilizantes y la de productos industriales.  </t>
  </si>
  <si>
    <r>
      <rPr>
        <sz val="12"/>
        <color rgb="FF000000"/>
        <rFont val="Calibri"/>
      </rPr>
      <t xml:space="preserve">En Decreto N° 5.045 de la Presidencia de la Repúlica  del 22 de noviembrede 2024 y publicado en la Gaceta Oficial No. 43.013  de la misma fecha, se designa a la Junta Directiva de Pequiven, quedando conformada de la siguiente manera:
Presidente: Mauricio Cervando Herrera Torres, 
Vicepresidente: Heifred Joselin Segovia Marrero
Miembro principal y Director Ejecutivo de Finanzas:  Torino José Manzulli Escarrá
Miembro principal y Directora Ejecutiva de Planificación y Proyectos:  Ninoska del Valle Rodríguez Yoris
Miembro principal y Director de los Consejos Productivos de Trabajadores y Trabajadoras: José Miguel Guerrero Marriaga
Miembro principal y Director Ejecutivo de Operaciones: Eduardo José Fernández Anaya
Miembro principal y Director Interno: Luis Alberto Pérez González
En Decreto N° 5.045 de la Presidencia de la Repúlica  del 22 de noviembre de 2024 y publicado en la Gaceta Oficial No. 43.034 del 23 de diciembre de 2024 (reimpreso por fallas en los originales) se designa a la Junta Directiva de Pequiven, quedando conformada de la siguiente manera:
Presidente: Mauricio Cervando Herrera Torres, 
Vicepresidente: Heifred Joselin Segovia Marrero
Directores interinos:  Torino José Manzulli Escarrá,  Ninoska del Valle Rodríguez Yoris, José Miguel Guerrero Marriaga, Eduardo José Fernández Anaya y Luis Alberto Pérez González
Mediante el Decreto N° 5.077 de la Presidencia de la República del 6 de enero de 2025 publicado en la Gaceta Oficial No. 43.040 de la misma fecha, se nombra al ciudadano Román Daniel Maniglia Darwich, como Presidente de la empresa Petroquímica de Venezuela S.A (PEQUIVEN), en condición de Encargado.
A través del Decreto N° 5.085 del 27 de enero de 2025 de la Presidencia de la República publicado en la Gaceta Oficial No. 43.055 de la misma fecha,  se nombra a la Junta Directiva de la Empresa Petroquímica de Venezuela, S.A., (PEQUIVEN), la cual estará conformada por las ciudadanas y ciudadanos que en él se indican.
</t>
    </r>
    <r>
      <rPr>
        <b/>
        <sz val="12"/>
        <color rgb="FF000000"/>
        <rFont val="Calibri"/>
      </rPr>
      <t>Presidente</t>
    </r>
    <r>
      <rPr>
        <sz val="12"/>
        <color rgb="FF000000"/>
        <rFont val="Calibri"/>
      </rPr>
      <t xml:space="preserve">:  Román Daniel Maniglia Darwich
</t>
    </r>
    <r>
      <rPr>
        <b/>
        <sz val="12"/>
        <color rgb="FF000000"/>
        <rFont val="Calibri"/>
      </rPr>
      <t>Vicepresidenta</t>
    </r>
    <r>
      <rPr>
        <sz val="12"/>
        <color rgb="FF000000"/>
        <rFont val="Calibri"/>
      </rPr>
      <t xml:space="preserve">: Heifred Jhoselin Segovia Marrero
</t>
    </r>
    <r>
      <rPr>
        <b/>
        <sz val="12"/>
        <color rgb="FF000000"/>
        <rFont val="Calibri"/>
      </rPr>
      <t>Directores Internos</t>
    </r>
    <r>
      <rPr>
        <sz val="12"/>
        <color rgb="FF000000"/>
        <rFont val="Calibri"/>
      </rPr>
      <t xml:space="preserve">: Jannier Raúl Viloria Quintero, Ninoska Del Valle  Rodríguez Yoris, José Miguel Guerrero Marriaga,
</t>
    </r>
    <r>
      <rPr>
        <b/>
        <sz val="12"/>
        <color rgb="FF000000"/>
        <rFont val="Calibri"/>
      </rPr>
      <t>Directores externos</t>
    </r>
    <r>
      <rPr>
        <sz val="12"/>
        <color rgb="FF000000"/>
        <rFont val="Calibri"/>
      </rPr>
      <t>: Christiam Moisés Hernández Verdecanna, Luis Alberto Pérez González</t>
    </r>
  </si>
  <si>
    <t>En el 2015, Mauricio Cervando Herrera Torres fue Viceministro de Refinación y Petroquimica, adscrito al Ministerio del Poder Popular de Petróleo y Minería y en el año 2014 formó parte de la Junta Interventora de PDVSA y trabajó para la Dirección Ejecutiva de Comercio y Suministro
Román Maniglia es licenciado en Comunicación Social. Cuenta, además, con un Master of Business Administration (MBA) en Finanzas, con especialización en Criptocurrency (criptomonedas), Fintech y Blockchain. Maniglia Darwich, con un bajo perfil, el licenciado en comunicación social se ha paseado por varios cargos dentro de la administración de Maduro, siendo la cartera bancaria el área donde concentra toda su experiencia Solo en el mes de marzo de 2021, el hijastro de Carmen Meléndez figuró como director titular del banco Prodem en Bolivia, viceministro de Economía Digital, Banca, Seguros y Valores y también como director ejecutivo suplente del Banco de Desarrollo de América Latina (CAF).  El nombre de Román Daniel Maniglia Darwich es de reciente aparición. En un principio, fue reconocido por ser el primogénito del exmilitar y embajador de Venezuela en Alemania, Ramón Orlando Maniglia Ferreira, y también por ser hijastro de la ministra para Relaciones Interiores, Justicia y Paz, Carmen Meléndez. Pero se ha ganado un nombre propio. Los pasos de Maniglia Darwich por el sector bancario iniciaron en 2015. Un estado de situación patrimonial del Banco Nacional de Desarrollo Económico y Social de Venezuela Bandes Uruguay indicó que para ese año, ostentaba el cargo de gerente ejecutivo de administración dentro de la entidad. Fue designado Presidente del Banco de Venezuel el 27 de septiembre de 2021 , Los avances en materia tecnológica del Banco de Venezuela es un tema del cual se ha hablado mucho desde que Maniglia fue designado viceministro de Economía Digital, Banca y Seguros (https://www.instagram.com/runrunesweb/p/CSAWcb5Fc75/). En el año 2013 fue designado por el Ministerio del Poder Popular para la Defensa
como presidente de la Fundación de Atención Social del Ministerio del Popular par ala Defensa (FUNDASMIN)</t>
  </si>
  <si>
    <t>Inscrita ante el Registro Mercantil Primero de la Circunscripción Judicial del Distrito Federal y Estado Miranda, el 1° de diciembre de 1977, bajo el N° 35, Tomo 148-A, cuyo documento constitutivo estatutario ha sido objeto de varias reformas, siendo inscrita la última de ellas, por ante la Oficina del Registro Mercantil Segundo de la Circunscripción Judicial del Distrito Federal y Estado Miranda, el 20 de febrero de 2006, bajo el N° 65, Tomo 27-A-Sdo</t>
  </si>
  <si>
    <t>Pequiven posee empresas filiales y  participación en 18 empresas mixtas, algunas de las cuales tienen participación en otras empresas filiales  mixtas. Estas empresas se encuentran en Venezuela, y una en Colombia </t>
  </si>
  <si>
    <t xml:space="preserve">Pequiven y sus empresas mixtas desarrollan programas sociales, algunos en conjunción con las distintas misiones, y otras programas especificos, en sus areas de influencia. </t>
  </si>
  <si>
    <t>CASOS DE ESTUDIO Sector Hidrocarburos (https://transparencia.org.ve/wp-content/uploads/2018/11/CASOS-sector-hidrocarburos.pdf)
El Aissami anuncia destitución y detención de presidente de Pequiven por corrupción (http://runrun.es/nacional/292731/el-aissami-anunca-destitucion-y-detencion-de-presidente-de-pequiven-por-corrupcion.html )   
Destituyen y detienen al presidente de Pequiven, Juan Depablos (Destituyen y detienen al presidente de Pequiven, Juan Depablos)
Destituido presidente de Pequiven por presuntos hechos de corrupción (https://lalupadigital.com/destituido-presidente-de-pequiven-por-presuntos-hechos-de-corrupcion/)
Así operan las redes de corrupción en Pequiven: Caso caldera del Complejo Petroquímico Ana María Campos (https://www.maibortpetit.info/2019/09/asi-operan-las-redes-de-corrupcion-en.html)
Corrupción Pequiven (https://nuevodia.com.ve/eti/corrupcion-pequiven/)
Denuncia: En PEQUIVEN se viola la Ley Especial Contra los Delitos Informaticos y se persiguen a los Revolucionarios (https://www.aporrea.org/actualidad/n65600.html)
Hostigamiento Constituyente contra trabajadores públicos (https://provea.org/actualidad/hostigamiento-constituyente-contra-trabajadores-publicos/)
Los reveladores datos de la emergencia que sumió a Pequiven en un paro técnico (https://elcooperante.com/los-reveladores-datos-de-la-emergencia-que-sumio-a-pequiven-en-un-paro-tecnico/)
Venezuela enfrenta dos nuevas demandas en tribunales de Estados Unidos (https://isds.bilaterals.org/?venezuela-enfrenta-dos-nuevas&amp;lang=en)
Trabajadores denuncian foco de COVD-19 en Pequiven Morón (https://www.lamananadigital.com/trabajadores-denuncian-foco-de-covd-19-en-pequiven-moron/)
Corrupción chavista: En Pequiven desviaron USD 60 millones de un proyecto a una inversión bursátil (</t>
  </si>
  <si>
    <t xml:space="preserve"> Microjuris
http://www.pequiven.com/
https://es.wikipedia.org/wiki/Petroqu%C3%ADmica_de_Venezuela
https://transparencia.org.ve/project/epe-ii-estudio-sector-hidrocarburos/
La Fuerza Armada venezolana tiene luz propia en la corrupción (https://transparencia.org.ve/wp-content/uploads/2018/06/La-Fuerza-Armada-Venezolana-tiene-luz-propia-en-la-corrupci%C3%B3n.pdf)
https://transparencia.org.ve/wp-content/uploads/2020/10/Los-militares-y-su-rol-en-las-Empresas-Propiedad-del-Estado.pdf
https://transparencia.org.ve/wp-content/uploads/2020/07/III-PODER-MILITAR-CRIMEN-Y-CORRUPCIOON.pdf
https://poderopediave.org/?s=PEQUIVEN
https://vlexvenezuela.com/vid/interponen-petroqu-pequiven-reivindicatoria-345410714
PODEROPEDIA</t>
  </si>
  <si>
    <t>Petrourica S.A.</t>
  </si>
  <si>
    <t>Mediante el Decreto Nº 7.761 publicado en la Gaceta Nº 39.538 del 26 de octubre de 2010, se autorizaó la creación de una Empresa Mixta entre la Corporación Venezolana del Petróleo, S.A. y la empresa CNPC Exploration And Development Company Ltd (CNPC E&amp;D), o sus respectivas afiliadas, la cual estará adscrita al Ministerio del Poder Popular para la Energía y Petróleo (Petrourica, S.A.
El capital accionario será dividido de la siguiente manera:
- La Corporación Venezolana del Petróleo, S.A., tendrá una participación inicial de 60%, y
- CNPC EXPLORATION AND DEVELOPMENT COMPANY LTD (CNPC E&amp;D), de 40%.
En el año 2020 se propuso una nueva estrategia de negocios con las empresas mixtas: conservar acciones, vender acciones hasta el 50,1%, Fusionar/Renegociar/Portafolio y pasar al licencia.</t>
  </si>
  <si>
    <t>Junta Directiva compuesta por cinco (5) miembros, dos de los cuales será su Presidente y otro su Vicepresidente. Los accionistas Clase A, tomando la decisión en nombre de su Clase en la correspondiente Asamblea de Accionistas, tendrán el derecho exclusivo de nombrar a tres (3) miembros titulares de la Junta Directiva, incluyendo a su Presidente, y a sus respectivos suplentes. Los accionistas Clase B, tomando la decisión en nombre de su clase en la correspondiente Asamblea de Accionistas, tendrán el derecho exclusivo de nombrar, mediante el voto de la mayoría simple de las acciones Clase B, a dos (2) miembros titulares de la Junta Directiva, incluyendo a su Vicepresidente</t>
  </si>
  <si>
    <t xml:space="preserve">Capital social de la Compañía será de Un Millón de Bolívares (Bs. 1.000.000,00) y estará dividido en cien mil (100.000) acciones comunes con un valor nominal de Diez Bolívares. </t>
  </si>
  <si>
    <t>Presidente: Pedro Arellano</t>
  </si>
  <si>
    <t>Pedro Arellano  fue Gerente General de  PetroUrica entre el 2016 y 2017 y Gerente Procesos y Desarrollo de Superficie de 
PDVSA PETROPIAR desde el año 2014 hasta el 2016.</t>
  </si>
  <si>
    <r>
      <rPr>
        <sz val="12"/>
        <color rgb="FF000000"/>
        <rFont val="Calibri"/>
      </rPr>
      <t>Microjuris
https://transparencia.org.ve/project/epe-ii-estudio-sector-hidrocarburos/
http://petroleumag.com/wp-content/uploads/2020/04/W20-428-PDVSA-reestructuracion-11.pdf
https://twitter.com/petrourica?lang=en
https://www.linkedin.com/in/pedro-arellano-2a034034/?originalSubdomain=ve</t>
    </r>
  </si>
  <si>
    <t xml:space="preserve">Petrovenezolana de Servicios, S.A. </t>
  </si>
  <si>
    <t xml:space="preserve">Servicios a la industria de hidrocarburos </t>
  </si>
  <si>
    <t>Servicio de niveles y cartas dinagráficas</t>
  </si>
  <si>
    <t>Empresa operativa, se desconoce su capacidad de prestación de servicios, esta empresa se encuentra en la lista que recientemente anunció PDVSA que vendería o cerraría (https://talcualdigital.com/las-empresas-que-pdvsa-eliminara-o-vendera-segun-plan-de-reestructuracion/)</t>
  </si>
  <si>
    <t>Sector 5 de julio, calle 77, Edificio Torre Cristal, Nivel mezzanina, local 03, frente del edificio PDVSA 5 de julio</t>
  </si>
  <si>
    <t>Tarek William Saab ordenó sobreseimiento de una causa en beneficio de constituyente y de Pedro León Rodríguez (https://eltiempolatino.com/news/2020/feb/09/tarek-william-saab-ordeno-sobreseimiento-de-una-ca/)
Capítulo-3.-Rehenes-de-la-Gran-Corrupción.-TV-1.pdf (https://transparencia.org.ve/wp-content/uploads/2019/05/Capi%CC%81tulo-3.-Rehenes-de-la-Gran-Corrupcio%CC%81n.-TV-1.pdf)</t>
  </si>
  <si>
    <t>https://talcualdigital.com/las-empresas-que-pdvsa-eliminara-o-vendera-segun-plan-de-reestructuracion/
https://transparencia.org.ve/project/epe-ii-estudio-sector-hidrocarburos/</t>
  </si>
  <si>
    <t>Petrovictoria S.A.</t>
  </si>
  <si>
    <t>Desarrollar actividades de exploración y extracción de crudo y gas natural.</t>
  </si>
  <si>
    <t>Petrovictoria S.A., fundada en 2013, es una empresa conjunta entre la firma venezolana PDVSA (60%) y la compañía rusa Rosneft (40%) para desarrollar reservas de petróleo en el proyecto Carabobo-2/4, en la Faja del Orinoco, Venezuela. El proyecto Carabobo tiene un área total de 342 km2 y reservas geológicas de 33,2 mil millones de barriles (5,35 mil millones de toneladas); donde Petrovictoria realiza exploración y desarrollo de sitios adicionales, y construye instalaciones terrestres y ductos en el sitio.
En el año 2017, según la Agencia estatal de noticias AVN, los acuerdos suscritos este sábado están relacionados "con el bono de pago entre Rosneft y PDVSA, que son socias en cinco empresas mixtas: Petromonagas, S.A., Petromiranda, .S.A, Boquerón, S.A., Petroperijá S.A., y Petrovictoria".
En el año 2020 se propuso una nueva estrategia de negocios con las empresas mixtas: conservar acciones, vender acciones hasta el 50,1%, Fusionar/Renegociar/Portafolio y pasar al licencia.</t>
  </si>
  <si>
    <t>Presidente: Ramón Pérez</t>
  </si>
  <si>
    <t>Ramón Pérez es Ingeniero en Mantenimiento Mención Industrial, con experiencia en Ingeniería de Procesos, Mantenimiento, Operaciones, Planificación, Programación, Control y Gestión, Manejo de Indicadores KPI, Supervisión de Operaciones de Plantas Petroleras, Tratamiento de agua, Tratamiento, Acondicionamiento, Deshidratación y Sistemas de Compresión de Gas, Conocimiento de operación e instrumentación de equipos. Manejos de problemas asociados a la Corrosión, Análisis de laboratorio y pruebas de campo, para petróleo, agua y gas, Diseño de Plantas, Diseños de Diagramas de Flujos de Procesos (PFD), cálculos, balances, evaluación y operación sistemas de transferencia y bombeo, cálculos de producción y balance de pérdidas, administración de personal, adecuación y optimización de procesos productivos con especial enfoque en operaciones de pozos productores de crudo y gas, mantenimiento basado en la confiabilidad de los equipo. Estandarización de procedimientos y manuales de producción, mantenimiento, Conocimientos de Automatización de Procesos y Manejo de los Sistemas de Control Distribuido (DCS).Ejecución de ingenierías conceptuales, básicas y de detalles.</t>
  </si>
  <si>
    <t>Registro Mercantil Segundo del Distrito Capital, bajo el N° 187, Tomo 101-A SDO</t>
  </si>
  <si>
    <r>
      <rPr>
        <sz val="12"/>
        <color theme="1"/>
        <rFont val="Calibri"/>
      </rPr>
      <t xml:space="preserve">Microjuris
</t>
    </r>
    <r>
      <rPr>
        <sz val="12"/>
        <color rgb="FF000000"/>
        <rFont val="Calibri"/>
      </rPr>
      <t>https://transparencia.org.ve/project/epe-ii-estudio-sector-hidrocarburos/</t>
    </r>
    <r>
      <rPr>
        <sz val="12"/>
        <color theme="1"/>
        <rFont val="Calibri"/>
      </rPr>
      <t xml:space="preserve">
http://www.pdvsa.com/index.php?option=com_content&amp;view=article&amp;id=5379:10979&amp;catid=10&amp;Itemid=589&amp;lang=es
http://petroleumag.com/wp-content/uploads/2020/04/W20-428-PDVSA-reestructuracion-11.pdf
https://twitter.com/somospvictoria?lang=en
https://www.linkedin.com/in/ram%C3%B3n-per%C3%A9z-b07b1660/</t>
    </r>
  </si>
  <si>
    <t>Planificación y Dirección Venezolana de Mantenimiento, S.A. (PDV Mantenimiento)</t>
  </si>
  <si>
    <t>Mantenimiento de Refinerías y Mejoradores</t>
  </si>
  <si>
    <t xml:space="preserve">Empresa operativa, se desconoce su capacidad de prestación de servicios. En el documento "PROPUESTA de REESTRUCTURACIÓN
PETROLEOS DE VENEZUELA S.A." se propone que esta empresa dependa de CVP, S.A. como parte de la fusión con PDVSA Petróleo </t>
  </si>
  <si>
    <t>Avenida Juan Crisostomo Falcón, Edificio Sede Administrativo, Piso Planta Baja, Oficina Administrativa, Zona Judibana, Punto Fijo</t>
  </si>
  <si>
    <t xml:space="preserve">Los Taques </t>
  </si>
  <si>
    <t>Permanecerán detenidos exfuncionarios de Pdvsa Falcón por presunta corrupción (https://www.bancaynegocios.com/permaneceran-detenidos-exfuncionarios-de-pdvsa-falcon-por-presunta-corrupcion/)
Tribunal deja detenido a gerente de Pdvsa por corrupción y legitimación de capitales (https://elcooperante.com/tribunal-deja-detenido-a-gerente-de-pdvsa-por-corrupcion-y-legitimacion-de-capital/)
Trabajadores de PDV-Mantenimiento de refinería El Palito a punto de quedar desempleados (https://elpitazo.net/centro/trabajadores-de-pdv-mantenimiento-de-refineria-el-palito-a-punto-de-quedar-desempleados/)</t>
  </si>
  <si>
    <r>
      <rPr>
        <sz val="12"/>
        <color theme="1"/>
        <rFont val="Calibri"/>
      </rPr>
      <t xml:space="preserve">https://twitter.com/pdv_mtto?lang=en
http://www.pdvsa.com/index.php?option=com_content&amp;view=article&amp;id=9179:planta-catalitica-de-amuay-se-encuentra-operativa&amp;catid=10:noticias&amp;Itemid=5&amp;lang=es
</t>
    </r>
    <r>
      <rPr>
        <sz val="12"/>
        <color rgb="FF000000"/>
        <rFont val="Calibri"/>
      </rPr>
      <t>https://transparencia.org.ve/project/epe-ii-estudio-sector-hidrocarburos/
https://www.datocapital.com.ve/empresas/Pdv-Mantenimiento-%28Planificacion-y-Direccion-Venezolana-De-Mantenimiento-S.A.%29-Sa.html</t>
    </r>
    <r>
      <rPr>
        <sz val="12"/>
        <color theme="1"/>
        <rFont val="Calibri"/>
      </rPr>
      <t xml:space="preserve">
https://twitter.com/pdv_mtto?lang=es</t>
    </r>
  </si>
  <si>
    <t>Planta Atanasio Girardot (antigua IMOSA)</t>
  </si>
  <si>
    <t>Empresa operativa, se desconoce su capacidad de prestación de servicios. En el documento "PROPUESTA de REESTRUCTURACIÓN
PETROLEOS DE VENEZUELA S.A." se propone que esta empresa sea integrada a sus respectivos sectores en la administración pública centralizada y descentralizada, vendidad, liquidada o cerrada</t>
  </si>
  <si>
    <t>Av. Prolongación, Av. La Paz, Sector La Belisa, al lado de la distribuidora la Polar, Puerto Cabello. Edo. Carabobo</t>
  </si>
  <si>
    <t xml:space="preserve">Presidente: Yvan Martínez </t>
  </si>
  <si>
    <t>El Ingeniero de Sistemas, Yvan Martinez también es Jefe de Instrumentación y DCS en la Corporación Venezolana de Minería, S.A. (CVM) desde el año 2013</t>
  </si>
  <si>
    <t xml:space="preserve">Registro Mercantil VII de la circunscripcion judicial del Distrito Capital y Estado Miranda el 21 de mayo de 2009, bajo el N° 17, Tomo 40-A-MERCANTIL-VII </t>
  </si>
  <si>
    <t>La situación de la Planta Atanasio Girardot, antigua Imosa, puede ser ineficiente (https://www.aporrea.org/regionales/a223444.html)</t>
  </si>
  <si>
    <t>http://acienpol.msinfo.info/bases/biblo/texto/boletin/2015/BolACPS_2015_154_437-546.pdf
https://transparencia.org.ve/wp-content/uploads/2018/11/EPE-II-Sector-Hidrocarburos-1.pdf
https://talcualdigital.com/las-empresas-que-pdvsa-eliminara-o-vendera-segun-plan-de-reestructuracion/</t>
  </si>
  <si>
    <t xml:space="preserve">Planta Avícola Guacara C.A. </t>
  </si>
  <si>
    <t>Avícola</t>
  </si>
  <si>
    <t>Empresa de producción avícola</t>
  </si>
  <si>
    <t>Sector La Campiña, parroquia Yagua del municipio Guacara</t>
  </si>
  <si>
    <t xml:space="preserve"> Guacara</t>
  </si>
  <si>
    <t>https://www.ciudadvalencia.com.ve/tag/planta-avicola-guacara-c-a/
http://www.radiomundial.com.ve/article/dracupollos-llegaran-los-hogares-carabobe%C3%B1os</t>
  </si>
  <si>
    <t>Asfalto y concreto</t>
  </si>
  <si>
    <t>Asfalto, concreto</t>
  </si>
  <si>
    <t>Empresa operativa, se desconoce su capacidad de producción actual. En el año 2019, la Alcaldía de Lagunillas firmó convenio con el Ministerio de Hábitat y Vivienda para reactivar empresa productora de asfalto PACA</t>
  </si>
  <si>
    <t>Sector Danto, Municipio Lagunillas, Estado Zulia</t>
  </si>
  <si>
    <t>Alcaldía de Lagunillas firmó convenio con el ministerio de hábitat y vivienda para reactivar empresa productora de asfalto PACA (https://www.diariorepublica.com/regionales/alcaldia-de-lagunillas-firmo-convenio-con-el-ministerio-de-habitat-y-vivienda-para-reactivar-empresa-productora-de-asfalto-paca)
Activarán planta productora de asfalto en el municipio Lagunillas (https://www.elregional.info.ve/activaran-planta-productora-de-asfalto-en-el-municipio-lagunillas/)</t>
  </si>
  <si>
    <t>Planta de Autobuses Yutong Venezuela, S.A.</t>
  </si>
  <si>
    <t>Producción, ensamblaje, distribución, comercialización, industrialización, investigación y desarrollo de autobuses y demás vehículos de transporte terrestre público de personas; la prestación de servicios conexos, mantenimiento preventivo y correctivo, fabricación, importación, exportación y comercialización de repuestos, partes y piezas, para ser comercializados dentro y fuera del país</t>
  </si>
  <si>
    <t>Vehículos de transporte público de personas</t>
  </si>
  <si>
    <t>En el año 2015, mediante Decreto N° 2.048 publicado en la Gaceta Oficial Nº 40.763,  se autorizó la creación de una empresa mixta del Estado, bajo la forma de Sociedad Anónima, que se denominará Planta de Autobuses Yutong Venezuela, S.A., la cual estará adscrita al Ministerio del Poder Popular con competencia en materia de Transporte Terrestre y Obras Públicas.</t>
  </si>
  <si>
    <t>Prolongación de la 5ta av. sector 4 esquinas, San Felipe, Yaracuy</t>
  </si>
  <si>
    <t>85% responsabilidad de los ministerios de Industrias y del de Transporte Terrestre y Obras Públicas, y 15% de la empresa asiática Yutong Hong Kong Limited</t>
  </si>
  <si>
    <t>El “negocio redondo” con China: la mafia con los Yutong que enriqueció a unos cuantos (https://elcooperante.com/a-toda-marcha-las-mafias-detras-de-los-autobues-yutong-que-estarian-enriqueciendo-al-gobierno/)
CEMENTERIOS YUTONG INUNDAN VENEZUELA (https://transparencia.org.ve/cementerios-de-autobuses-muestran-la-insostenibilidad-de-los-acuerdos-con-la-empresa-yutong/)
Corrupción agrava crisis del transporte público (+Autobuses Yutong) (https://www.noticiascandela.informe25.com/2018/07/corrupcion-agrava-crisis-del-transporte.html)
Las andanzas del clan de El Troudi (https://runrun.es/investigacion/307182/las-andanzas-del-clan-de-el-troudi/)
Las promesas sobre la fábrica de autobuses Yutong se cobraban como si se cumplieran (https://armando.info/las-promesas-sobre-la-fabrica-de-autobuses-yutong-se-cobraban-como-si-se-cumplieran/)</t>
  </si>
  <si>
    <r>
      <rPr>
        <sz val="12"/>
        <color theme="1"/>
        <rFont val="Calibri"/>
      </rPr>
      <t xml:space="preserve">Microjuris
https://konzapata.com/2015/10/yutong-le-ha-vendido-al-gobierno-7-016-autobuses-pero-solo-invertira-15-del-capital-en-la-planta-de-yaracuy
http://spanish.xinhuanet.com/2015-10/10/c_134698988.htm
La Fuerza Armada venezolana tiene luz propia en la corrupción (https://transparencia.org.ve/wp-content/uploads/2018/06/La-Fuerza-Armada-Venezolana-tiene-luz-propia-en-la-corrupci%C3%B3n.pdf)
https://transparencia.org.ve/wp-content/uploads/2020/10/Los-militares-y-su-rol-en-las-Empresas-Propiedad-del-Estado.pdf
https://transparencia.org.ve/wp-content/uploads/2020/07/III-PODER-MILITAR-CRIMEN-Y-CORRUPCIOON.pdf
</t>
    </r>
    <r>
      <rPr>
        <sz val="12"/>
        <color rgb="FF000000"/>
        <rFont val="Calibri"/>
      </rPr>
      <t>https://poderopediave.org/?s=Planta+de+Autobuses+Yutong+Venezuela%2C+S.A.</t>
    </r>
  </si>
  <si>
    <t>En el año 2019, la gobernación del Zulia, colocó la Losa Fundacional de una planta de concreto que estará ubicada en el malecón de Maracaibo, ubicado en el casco central de la ciudad y a orillas del Lago de Maracaibo</t>
  </si>
  <si>
    <t>Malecón de Maracaibo</t>
  </si>
  <si>
    <t>https://www.quepasa.com.ve/regionales/omar-prieto-inauguro-planta-concreto-malecon-maracaibo/</t>
  </si>
  <si>
    <t>Planta de Energía Alternativa Luminarias Luis Zambrano</t>
  </si>
  <si>
    <t>Producir luminarias micro LED (Light Emitting Diodes, por sus siglas en inglés).</t>
  </si>
  <si>
    <t>Luminarias LED</t>
  </si>
  <si>
    <t>La construcción civil de la planta se inició el 1 de noviembre de 2012.
El 1 de junio de 2013, el vicepresidente Ejecutivo Jorge Arreaza inspeccionó la Planta de Energía Alternativa Luminarias Luis Zambrano ubicada en La Victoria, estado Aragua, en el marco del despliegue del Gobierno de Calle en la entidad. Acompañado por el ministro para Ciencia, Tecnología e Innovación, Manuel Fernández, del Vice ministro Guy Bernaez, del Presidente de la Fundación Instituto de Ingeniería Arturo Gil y de Leonel Azuaje Vocero técnico de la planta de energía alternativa, el Vicepresidente Ejecutivo Jorge Arreaza, mostró al país los importantes adelantos que se llevan a cabo en esta empresa mixta en la cual el país posee el 85% de las acciones y la empresa española General de Cuadros Eléctricos el restante 15%.
Si bien hay un video del Presidente Maduro del 31/05/2013 anunciando que la empresa "Energía Alternativa y Luminarias Luis Zambrano" estaba arrancando, una noticia que se tiene de esa empresa  de octubre de 2013, de un miembro del PSUV en campaña electoral reportando que la construcción de la planta tenía un 90% de avance.
Por el Decreto extraordinario N° 6.382 del 15 de junio de 2018 se  modifica la denominación del Ministerio del Poder Popular para Industrias Básicas, Estratégicas y Socialistas, por la de Ministerio del Poder Popular de Industrias y Producción Nacional que dirige Tareck El Aissami, se presume que esta empresa debería estar adscrita a dicho Ministerio.</t>
  </si>
  <si>
    <t>Empresa operativa, aunque se desconoce su capacidad de producción anual. La última noticia que se tiene de esta empresa es del 21 de octubre de 2013.</t>
  </si>
  <si>
    <t>La Victoria, municipio José Félix Ribas, estado Aragua</t>
  </si>
  <si>
    <t>50 % del accionariado bajo el control de la Corporación para el Desarrollo Científico y Tecnológico (Codecyt), adjunta al Ministerio de la Ciencia, Tecnología e Innovación; un 35% de Corpoelec y un 15% de la española GCE</t>
  </si>
  <si>
    <r>
      <rPr>
        <sz val="12"/>
        <color theme="1"/>
        <rFont val="Calibri"/>
      </rPr>
      <t xml:space="preserve">https://www.mppeuct.gob.ve/multimedia/galerias/fabrica-de-luminarias-microled-operara-en-enero-de-2014
https://www.aporrea.org/actualidad/n229986.html
https://elpais.com/economia/2013/04/25/agencias/1366921354_182627.html
</t>
    </r>
    <r>
      <rPr>
        <sz val="12"/>
        <color rgb="FF000000"/>
        <rFont val="Calibri"/>
      </rPr>
      <t>https://transparencia.org.ve/wp-content/uploads/2016/07/energia-electrica-Memoria-2015-3.pdf</t>
    </r>
  </si>
  <si>
    <t>Planta de Revestimiento de Tuberías Guaicaipuro</t>
  </si>
  <si>
    <t>Revestimiento de tuberías</t>
  </si>
  <si>
    <t>Producir tuberías revestidas</t>
  </si>
  <si>
    <t>Con base en la expropiación de activos de la Empresa Atlántida se formó la Planta Guaicaipuro en el año 2009.
En la Gaceta Oficial N° 39.173 del 7 de mayo de 2009 se publicó la Ley Orgánica que Reserva al Estado Bienes y Servicios Conexos a las Actividades Primarias de Hidrocarburos (la “Ley”). La Ley tiene por objeto reservar al Estado venezolano bienes y servicios conexos a la realización de las actividades primarias previstas en la Ley Orgánica de Hidrocarburos. Las actividades reservadas serán ejecutadas directamente por la República Bolivariana de Venezuela, por Petróleos de Venezuela, S.A. (“PDVSA”) o la filial designada a tal efecto, o a través de empresas mixtas bajo el control de PDVSA o sus filiales.
De conformidad con lo dispuesto por la Ley, los bienes y servicios conexos a las actividades primarias objeto de reserva son los siguientes: a) Inyección de agua, de vapor o de gas, que permita incrementar la energía de los yacimientos y mejorar el factor de recobro; b) Compresión de gas; y c)  Aquellos bienes y servicios vinculados a las actividades en el Lago Maracaibo: lanchas para el transporte de personal, buzos y mantenimiento; de barcazas con grúa para transporte de materiales, diesel, agua industrial y otros insumos; de remolcadores; de gabarras planas, boyeras, grúas, de ripio, de tendido o reemplazo de tuberías y cables subacuáticos; de mantenimiento de buques en talleres, muelles y diques de cualquier naturaleza.
Para tal efecto, la Ley autoriza a PDVSA o sus filiales a tomar posesión de los bienes y asumir el control sobre las operaciones referidas a las actividades reservadas. De acuerdo con la Ley, le corresponde al Ministerio del Poder Popular para la Energía y Petróleo (“MENPET”) determinar mediante resolución aquellos bienes y servicios de empresas o sectores que se encuentren enmarcados dentro de lo que la Ley describe como bienes y servicios conexos a las actividades primarias. La Ley también dispone que aquellos contratos que se hayan celebrado en las materias objeto de la reserva son reconocidos como “contratos administrativos” y que dichos contratos se extinguirán una vez que el MENPET dicte las resoluciones antes indicadas. Asimismo, a efecto de que PDVSA tome el control y adquiera la posesión sobre aquellos bienes conexos a las actividades primarias afectados por la Ley, ésta incluye disposiciones especiales para la toma de control y expropiación de bienes.  A tales efectos, el Ejecutivo Nacional podrá decretar la expropiación total o parcial de las acciones o bienes de las empresas que realizan los servicios referidos en la Ley, en el entendido de que el cálculo del justiprecio de los bienes no tomará en cuenta lucro cesante o daños indirectos; los mismos serán valorados con base en su valor en libros, deduciendo los pasivos laborales y ambientales determinados por las autoridades competentes. Finalmente, la Ley dispone que a modo de continuar con las operaciones de manera ininterrumpida MENPET dictará las medidas necesarias para garantizar la continuidad de las actividades objeto de la Ley, debiendo las personas vinculadas a la materia colaborar en la entrega pacífica y ordenada de las operaciones, instalaciones, documentación, bienes y equipos. MENPET además deberá determinar el personal de las empresas afectadas por la reserva que pasará a formar parte de la nómina de PDVSA o sus filiales, garantizando en todo caso los derechos laborales de dicho personal.
En ejecución de la Ley, MENPET emitió una Resolución publicada en la Gaceta Oficial N° 39.174 del 8 de mayo de 2009 (la “Resolución”), mediante la cual indicó los servicios de empresas o sectores y bienes incluidos en la reserva de la Ley, los cuales incluyen muelles, lanchas y remolcadores y actividades de mantenimiento, entre otros. 
La Resolución establece que las empresas que realizan dichas actividades, y que son afectadas por la medida de toma de posesión en lo que respecta a la reserva una de esas empresas es  VINCCLER
En el 2015, el vicepresidente para el área económica y Presidente de Petróleos de Venezuela, Rafael Ramírez, firmó  seis acuerdos para la indemnización de seis empresas zulianas que fueron expropiadas en el 2009. Las empresas indemnizadas fueron: Atlantida, Ehcopek, Z&amp;P, Costa Azul, Vinccler y Zulia Towing, todas nacionalizadas en 2009.En el año 2015  el vicepresidente para el área económica y Presidente de Petróleos de Venezuela, Rafael Ramírez, firmó seis acuerdos para la indemnización de seis empresas zulianas que fueron expropiadas en el 2009. Las empresas indemnizadas fueron: Atlantida, Ehcopek, Z&amp;P, Costa Azul, Vinccler y Zulia Towing, todas con activos estatizados en 2009.</t>
  </si>
  <si>
    <t>Ciudad Ojeda, Edo. Zulia.</t>
  </si>
  <si>
    <t>[ENTRELUCHAS] ENATUB ¡En emergencia! (https://www.laizquierdadiario.com.ve/ENTRELUCHAS-ENATUB-En-emergencia)
¿Por qué se pararon los trabajadores petroleros de los muelles de Pdvsa en la COL? (https://laclase.info/content/por-que-se-pararon-los-trabajadores-petroleros-de-los-muelles-de-pdvsa-en-la-col/)</t>
  </si>
  <si>
    <r>
      <rPr>
        <sz val="12"/>
        <color rgb="FF000000"/>
        <rFont val="Calibri"/>
      </rPr>
      <t>https://twitter.com/enatub2?lang=es
https://www.facebook.com/SomosCVP/posts/cumpliendo-con-el-compromiso-de-alinear-estrategias-orientadas-a-incrementar-la-/2278691695736128/</t>
    </r>
  </si>
  <si>
    <t>Planta General José Antonio Anzoátegui, S.A.</t>
  </si>
  <si>
    <t>Fabricar tubos de aceros con costura helicoidal para las actividades petroleras.</t>
  </si>
  <si>
    <t>Tubos de aceros con costura helicoidal para la industria petrolera</t>
  </si>
  <si>
    <t>La empresa Soldaduras y Tuberías de Oriente, C.A. (Soltuca), ubicada en el estado Anzoátegui fue expropiada por Hugo Chávez en octubre de 2009. PDVSA Industrial, S.A. en el marco del Plan Siembra Petrolera, asumió la propiedad total de la empresa Soldaduras y Tuberías de Oriente, C.A. (Soltuca). En la firma del documento de compra-venta de las acciones de esta empresa participaron Ángel Ramón Núñez, presidente de PDVSA Industrial, S.A. y Silvia Tres Ferreras, representante de Soltuca. Allí se realizó el traspaso del 100% de las acciones de la empresa que mantenía en su nómina a 460 trabajadores, para el momento de la negociación se encontraba activa y en producción.
Mediante el Decreto Nº 4.721, del 10 de agosto de 2022,  se varía la adscripción de la empresa Planta General José Antonio Anzoátegui S.A., al Ministerio del Poder Popular de Atención de las Aguas, la cual fue adquirida por PDVSA Industrial S.A., según se evidencia en documento registrado bajo el N° 24, Tomo 44-A de fecha 10 de marzo de 2011 que cursa ante el Registro Mercantil Primero del Distrito Capital y estado Bolivariano de Miranda.</t>
  </si>
  <si>
    <t>Empresa operativa, se desconoce su capacidad actual de producción. Exsiten informes donde se reporta que sus instalaciones están bastante deterioradas. 
Con la reciente adscripción al Ministerio del Poder Popular de Atención de las Aguas,  se cree que van a producir tuberías para el transporte y distribución de agua potable</t>
  </si>
  <si>
    <t>Zona industrial Los Pontones de Barcelona, estado Anzoátegui</t>
  </si>
  <si>
    <t>Luis Enrique Neuville Benítez es militar del Ejército, en el año 2007 participó en la Comisión para viajar a la Habana-Cuba de la "Gira de Estudio al Exterior del Primer Curso de Comando y Estado Mayor Conjunto"</t>
  </si>
  <si>
    <t>Inscrita originalmente COMO soltuca por ante el Registro de Comercio que llevaba el Juzgado Primero de Primera Instancia en lo Civil y Mercantil de la Circunscripción Judicial del Estado Anzoátegui, en fecha 15 de septiembre de 1975, bajo el número 261, tomo II-A.</t>
  </si>
  <si>
    <t>Ministerio del Poder Popular de Atención de las Aguas
ENATUB</t>
  </si>
  <si>
    <t>La Patilla: Escombros de Maduro: La expropiada Soltuca solo sirve para venta de chatarra (Video) (https://www.descifrado.com/2021/01/30/la-patilla-escombros-de-maduro-la-expropiada-soltuca-solo-sirve-para-venta-de-chatarra-video/)</t>
  </si>
  <si>
    <t>Microjuris
http://www.pdvsa.com/index.php?option=com_content&amp;view=article&amp;id=3623:8133&amp;catid=10&amp;Itemid=589&amp;lang=es
https://www.descifrado.com/2021/01/30/la-patilla-escombros-de-maduro-la-expropiada-soltuca-solo-sirve-para-venta-de-chatarra-video/
https://vlexvenezuela.com/vid/576410402</t>
  </si>
  <si>
    <t xml:space="preserve">Empresa procesadora de leche </t>
  </si>
  <si>
    <t>Empresa operativa
Empresa transferida desde el gobierno regional al gobierno central</t>
  </si>
  <si>
    <t xml:space="preserve">El Cantón, municipio Andrés Eloy Blanco </t>
  </si>
  <si>
    <t>Andrés Eloy Blanco</t>
  </si>
  <si>
    <t>Planta perteneciente a la Empresa Mixta Socialista Lácteos del Alba.</t>
  </si>
  <si>
    <t xml:space="preserve">https://edairynews.com/es/venezuela-12-000-litros-de-leche-procesa-planta-lactea-de-el-canton-de-barinas-45944/   </t>
  </si>
  <si>
    <t>Equipos para procesamiento de alimentos</t>
  </si>
  <si>
    <t>Producir maquinarias para la creación y dotación de nuevas fábricas en el país</t>
  </si>
  <si>
    <t xml:space="preserve">Equipos, implementos y accesorios para el procesamiento de alimentos </t>
  </si>
  <si>
    <t>Inició operaciones el 24 de septiembre de 2012.  Estuvo adscrita al Ministerio del Poder Popular para Industrias Básicas, Estratégicas y Socialista a través de CORPIVENSA. En el Decreto extraordinario N° 6.382 del 15 de junio de 2018 se modifica la denominación del Ministerio del Poder Popular para Industrias Básicas, Estratégicas y Socialistas, por la de Ministerio del Poder Popular de Industrias y Producción Nacional, esta empresa aparece adscrita al Ministerio del Poder Popular de Industrias y Producción Nacional .</t>
  </si>
  <si>
    <t>En 2019 firmó alianza estratégica con la empresa Aco Steel C.A. para la ejecución de prototipos de bombonas de gas en cuatro presentaciones. En 2022 el gobernador del estado Portuguesa declaró: la planta cuenta con una capacidad producción de 10 toneladas de aluminio, acero al carbono y acero inoxidable</t>
  </si>
  <si>
    <t>Guanare, estado Portuguesa</t>
  </si>
  <si>
    <t>Cástor González: El desagüe (https://www.lapatilla.com/2018/06/26/castor-gonzalez-el-desague/)
Solo algunos molinos artesanales produce la Planta Madre Wuanaguanare (https://elpitazo.net/reportajes/solo-algunos-molinos-artesanales-produce-la-planta-madre-wuanaguanare/)</t>
  </si>
  <si>
    <t>https://ultimasnoticias.com.ve/noticias/pulso/planta-madre-wuanaguanare-diversifica-su-produccion/
http://www.corpivensa.gob.ve/
https://www.vtv.gob.ve/planta-madre-wuanaguanare-produccion-bandejas-biofertilizantes/</t>
  </si>
  <si>
    <t>Pilotes y losas</t>
  </si>
  <si>
    <t>Los activos de Planta Pilotes y Losas Bicentenario fueron expropiados  a la empresa VINCCLER en el estado Zulia.
En la Gaceta Oficial N° 39.173 del 7 de mayo de 2009 se publicó la Ley Orgánica que Reserva al Estado Bienes y Servicios Conexos a las Actividades Primarias de Hidrocarburos (la “Ley”). La Ley tiene por objeto reservar al Estado venezolano bienes y servicios conexos a la realización de las actividades primarias previstas en la Ley Orgánica de Hidrocarburos. Las actividades reservadas serán ejecutadas directamente por la República Bolivariana de Venezuela, por Petróleos de Venezuela, S.A. (“PDVSA”) o la filial designada a tal efecto, o a través de empresas mixtas bajo el control de PDVSA o sus filiales.
De conformidad con lo dispuesto por la Ley, los bienes y servicios conexos a las actividades primarias objeto de reserva son los siguientes: a) Inyección de agua, de vapor o de gas, que permita incrementar la energía de los yacimientos y mejorar el factor de recobro; b) Compresión de gas; y c)  Aquellos bienes y servicios vinculados a las actividades en el Lago Maracaibo: lanchas para el transporte de personal, buzos y mantenimiento; de barcazas con grúa para transporte de materiales, diesel, agua industrial y otros insumos; de remolcadores; de gabarras planas, boyeras, grúas, de ripio, de tendido o reemplazo de tuberías y cables subacuáticos; de mantenimiento de buques en talleres, muelles y diques de cualquier naturaleza.
Para tal efecto, la Ley autoriza a PDVSA o sus filiales a tomar posesión de los bienes y asumir el control sobre las operaciones referidas a las actividades reservadas. De acuerdo con la Ley, le corresponde al Ministerio del Poder Popular para la Energía y Petróleo (“MENPET”) determinar mediante resolución aquellos bienes y servicios de empresas o sectores que se encuentren enmarcados dentro de lo que la Ley describe como bienes y servicios conexos a las actividades primarias. La Ley también dispone que aquellos contratos que se hayan celebrado en las materias objeto de la reserva son reconocidos como “contratos administrativos” y que dichos contratos se extinguirán una vez que el MENPET dicte las resoluciones antes indicadas. Asimismo, a efecto de que PDVSA tome el control y adquiera la posesión sobre aquellos bienes conexos a las actividades primarias afectados por la Ley, ésta incluye disposiciones especiales para la toma de control y expropiación de bienes.  A tales efectos, el Ejecutivo Nacional podrá decretar la expropiación total o parcial de las acciones o bienes de las empresas que realizan los servicios referidos en la Ley, en el entendido de que el cálculo del justiprecio de los bienes no tomará en cuenta lucro cesante o daños indirectos; los mismos serán valorados con base en su valor en libros, deduciendo los pasivos laborales y ambientales determinados por las autoridades competentes. Finalmente, la Ley dispone que a modo de continuar con las operaciones de manera ininterrumpida MENPET dictará las medidas necesarias para garantizar la continuidad de las actividades objeto de la Ley, debiendo las personas vinculadas a la materia colaborar en la entrega pacífica y ordenada de las operaciones, instalaciones, documentación, bienes y equipos. MENPET además deberá determinar el personal de las empresas afectadas por la reserva que pasará a formar parte de la nómina de PDVSA o sus filiales, garantizando en todo caso los derechos laborales de dicho personal.
En ejecución de la Ley, MENPET emitió una Resolución publicada en la Gaceta Oficial N° 39.174 del 8 de mayo de 2009 (la “Resolución”), mediante la cual indicó los servicios de empresas o sectores y bienes incluidos en la reserva de la Ley, los cuales incluyen muelles, lanchas y remolcadores y actividades de mantenimiento, entre otros. 
establece que las empresas que realizan dichas actividades, y que son afectadas por la medida de toma de posesión en lo que respecta a la re
La Resolución establece que las empresas que realizan dichas actividades, y que son afectadas por la medida de toma de posesión en lo que respecta a la reserva una de esas empresas es  VINCCLER
En el 2015, el vicepresidente para el área económica y Presidente de Petróleos de Venezuela, Rafael Ramírez, firmó  seis acuerdos para la indemnización de seis empresas zulianas que fueron expropiadas en el 2009. Las empresas indemnizadas fueron: Atlantida, Ehcopek, Z&amp;P, Costa Azul, Vinccler y Zulia Towing, todas nacionalizadas en 2009.</t>
  </si>
  <si>
    <t>Empresa operativa, se desconoce su capacidad de producción actual. Se encuentra en la lista de empresas que Pdvsa eliminará o venderá, según plan de reestructuración (https://talcualdigital.com/las-empresas-que-pdvsa-eliminara-o-vendera-segun-plan-de-reestructuracion/)</t>
  </si>
  <si>
    <t>La Ceiba, estado Trujillo</t>
  </si>
  <si>
    <t>La Ceiba</t>
  </si>
  <si>
    <t xml:space="preserve">https://studylib.es/doc/6009678/estructura-de-pdvsa-industrial-2015
https://talcualdigital.com/las-empresas-que-pdvsa-eliminara-o-vendera-segun-plan-de-reestructuracion/
</t>
  </si>
  <si>
    <t>Alimentos para animales</t>
  </si>
  <si>
    <t>Empresa operativa, se desconoce su capacidad de producción actual .
De acuerdo con reseñas de los medios oficiales, esta empresa estableció una alianza estratégica con la empresa Agroinsumos Lara C.A., Agroinlaca, la misma compañía que se alió con el Estado para el manejo de dos de las empresas del ALBA.
Ver ALIADOS PRIVADOS en control de empresas estatales (https://transparenciave.org/wp-content/uploads/2021/12/Aliados-privados-en-control-de-empresas-estatales-1.pdf)</t>
  </si>
  <si>
    <t>Municipio San Rafael de Onoto del estado Portuguesa</t>
  </si>
  <si>
    <t>Rafael Orozco</t>
  </si>
  <si>
    <t>Presidente: Jesús Miguel Calles</t>
  </si>
  <si>
    <t>El hermano del gobernador Rafael Calles es la autoridad de la planta procesadora de alimentos</t>
  </si>
  <si>
    <t xml:space="preserve">Portuguesa: Planta procesadora de alimentos para animales producirá 120 toneladas diarias (https://www.aporrea.org/actualidad/n310801.html)
https://transparencia.org.ve/wp-content/uploads/2021/12/Aliados-privados-en-control-de-empresas-estatales-1.pdf </t>
  </si>
  <si>
    <t xml:space="preserve">Planta Procesadora de especies varias “José León Tapia” </t>
  </si>
  <si>
    <t>Planta procesadora de pescado</t>
  </si>
  <si>
    <t xml:space="preserve">Empresa operativa, se desconoce su capacidad de producción actual </t>
  </si>
  <si>
    <t xml:space="preserve">Vía el tovareño, carretera vieja San Vicente </t>
  </si>
  <si>
    <t>https://www.facebook.com/494233653932921/posts/2613877728635159/</t>
  </si>
  <si>
    <t>Planta Procesadora de Pescado A la Carga, S.A.</t>
  </si>
  <si>
    <t xml:space="preserve">Empresa para la producción de pescado para el consumo humano </t>
  </si>
  <si>
    <t>Sector diamantico, parroquia el recreo, municipio San Fernando</t>
  </si>
  <si>
    <t>https://prezi.com/v_xaxon_m4tf/planta-procesadora-de-pescado-del-estado-apure/?fallback=1</t>
  </si>
  <si>
    <t xml:space="preserve">Planta Procesadora de Pescado Comandante Supremo Hugo Chávez Frías </t>
  </si>
  <si>
    <t xml:space="preserve">Cuchivano, municipio Brión del estado Miranda. 
</t>
  </si>
  <si>
    <t>https://mobile.twitter.com/minagriculturav/status/464928606251008000
http://www.correodelorinoco.gob.ve/gobierno-nacional-aprueba-transferencia-de-activos-industriales-a-gobernacion-de-miranda/
http://www.miranda.gob.ve/index.php/avanzar-producir-crecer/</t>
  </si>
  <si>
    <t>Planta Procesadora de Plátanos Argelia Laya, S.A.</t>
  </si>
  <si>
    <t xml:space="preserve">Manejo de pre y post cosecha de los diferentes productos y derivados del plátano, así como el procesamiento, distribución y comercialización sobre el referido rubro y en general cualquier otra actividad que se relacione con su objeto.
</t>
  </si>
  <si>
    <t>Bocadillos, tostones salados, harina precocida y plátanos sellados al vacío</t>
  </si>
  <si>
    <t>La Planta Procesadora de Plátanos Argelia Laya, S.A fue creada mediante el Decreto Nº 6.361 publicado en la Gaceta Nº 39.002  del 26- de agosto de 2008,  bajo la forma de sociedad anónima, adscrita al Ministerio del Poder Popular para la Economía Comunal; con  domicilio en San José de Barlovento, Municipio Andrés Bello, estado Miranda.
Estuvo  adscrita al Ministerio del Poder Popular para la Alimentación y actualmente a la Gobernación de Miranda</t>
  </si>
  <si>
    <t>Cuchivano, municipio Brión del estado Miranda.</t>
  </si>
  <si>
    <t>Andrés Bello</t>
  </si>
  <si>
    <t>Presidente según Decreto N° 4.621 de fecha 03/06/2021 en Gaceta Oficial N° 42.141 de la misma fecha: Alférez Humberto Ramón Arellano Meza</t>
  </si>
  <si>
    <t xml:space="preserve">El capital social inicial fue de DIECISÉIS MILLONES CIENTO CINCUENTA Y DOS MIL DOSCIENTOS BOLÍVARES FUERTES CON CERO CÉNTIMOS (Bs.F. 16.152.200,00) dividido en mil (1.000,00), acciones nominativas, cuyo valor nominal será de DIECISÉIS MIL CIENTO CINCUENTA Y DOS BOLÍVARES FUERTES CON VEINTE CÉNTIMOS (Bs.F. 16.152,20), las cuales serán suscritas y pagadas por la República Bolivariana de Venezuela por órgano del Ministerio del Poder Popular para la Economía Comunal; por el Fondo para el Desarrollo Endógeno (FONENDOGENO); por el Instituto Nacional para la Capacitación y Educación Socialista (INCES); por la Fundación COLOMBEIA y por el Instituto Nacional para la Pequeña y Mediana Industria (INAPYMI).
</t>
  </si>
  <si>
    <r>
      <rPr>
        <sz val="12"/>
        <color theme="1"/>
        <rFont val="Calibri"/>
      </rPr>
      <t xml:space="preserve">Microjuris
https://transparencia.org.ve/project/epe-ii-estudio-sector-agroalimentario/
https://poderopediave.org/organizacion/planta-procesadora-de-platanos-argelia-laya/
http://www.abastosbicentenario.gob.ve/index.php/noticias/1887-planta-argelia-laya-elabora-mermelada-de-platano-100-natural
</t>
    </r>
    <r>
      <rPr>
        <sz val="12"/>
        <color rgb="FF000000"/>
        <rFont val="Calibri"/>
      </rPr>
      <t>http://www.mercal.gob.ve/?p=61082</t>
    </r>
    <r>
      <rPr>
        <sz val="12"/>
        <color theme="1"/>
        <rFont val="Calibri"/>
      </rPr>
      <t xml:space="preserve">
https://www.vtv.gob.ve/planta-procesadora-de-platano-cinco-toneladas-mensuales-de-mermelada/ 
https://www.vtv.gob.ve/transferencia-unidades-produccion-miranda/</t>
    </r>
  </si>
  <si>
    <t>Planta Procesadora de Tomates La Caicareña S.A.</t>
  </si>
  <si>
    <t>Pulpa de tomate y pasta de tomate</t>
  </si>
  <si>
    <t>Planta procesadora de tomates La Caicareña. 2005. Procesaba 30 toneladas de tomate. La industria abastecería de salsa en 2009 a Mercal y PDVAL y programa de alimentación.</t>
  </si>
  <si>
    <t xml:space="preserve">Ministerio del Poder Popular para la Alimentación
Industrias Diana, C.A. </t>
  </si>
  <si>
    <t>Expropiaciones fueron un “haraquiri” a la producción (http://confirmado.com.ve/expropiaciones-fueron-un-haraquiri-a-la-produccion/)</t>
  </si>
  <si>
    <r>
      <rPr>
        <sz val="12"/>
        <color rgb="FF000000"/>
        <rFont val="Calibri"/>
      </rPr>
      <t>https://twitter.com/tomateracaicara?lang=es
https://transparencia.org.ve/project/epe-ii-estudio-sector-agroalimentario/
https://es.scribd.com/document/393717266/310530781-Proyecto-Salsa-de-Tomate-Industrias
http://www.laverdad.com/economia/80121-expropiaciones-fueron-un-haraquiri-a-la-produccion.html</t>
    </r>
  </si>
  <si>
    <t>Planta procesadora de tubérculos “India Cúpira”</t>
  </si>
  <si>
    <t>Tubérculos</t>
  </si>
  <si>
    <t>Fabricación de conservas y demás productos provenientes de la yuca, ocumo, ñame y auyama</t>
  </si>
  <si>
    <t>Empresa operativa, en mayo del año 2021 se anunció su reactivación</t>
  </si>
  <si>
    <t>Municipio Pedro Gual, Miranda</t>
  </si>
  <si>
    <t>http://www.minci.gob.ve/reactivaran-planta-procesadora-de-tuberculos-india-cupira/
http://www.miranda.gob.ve/index.php/reactivada-planta-de-tuberculos-y-raices-india-cupira/</t>
  </si>
  <si>
    <t>Planta Productiva Cacique Maracay (Kimberly-Clark Venezuela, C.A.)</t>
  </si>
  <si>
    <t>Productos de higiene personal</t>
  </si>
  <si>
    <t>Elaboración, comercialización y distribución de productos de higiene personal.</t>
  </si>
  <si>
    <t>Papel higiénico, toallas sanitarias, pañales y servilletas</t>
  </si>
  <si>
    <t xml:space="preserve">Planta creacada a partir de la confiscación de la empresa estadounidense Kimberly-Clark, esta empresa que fabricaba los pañales Huggies y los pañuelos desechables Kleenex, detuvo hace  años sus operaciones venezolanas, tras dos décadas de funcionamiento ya que no pudo obtener materias primas, ni divisas y luchaba contra una alta inflación.
El 11 de julio de 2016el Gobierno de Nicolás Maduro anunció el 11 de julio de 2016 la expropiación de la empresa Kimberly Clark Venezuela , ubicada en el sector San Vicente, en el estado Aragua, luego que los directivos decidieran cerrar sus puertas de manera indefinida. Las autoridades venezolanas se hicieron cargo de una planta perteneciente al fabricante estadounidense de productos para el cuidado personal y la rebautizaron la “Planta Productiva Cacique Maracay”, en honor a un líder indígena local que luchó contra el dominio colonial español en el siglo XVI.
El 12 de julio de 2016 mediante Resolución Nº 9846 publicada en la Gaceta Oficial Nº 40.942 , se declara la Ocupación Inmediata de la Entidad de Trabajo Kimberly Clark Venezuela, C.A,  y el reinicio de las actividades productivas, en protección del proceso social de trabajo, de los trabajadores, las trabajadoras y sus familias.
En marzo de 2018, Kimberley-Clark acudió al Banco Mundial para solicitar el inicio de un procedimiento de arbitraje contra Venezuela, según una publicación en el sitio web del organismo. El Centro Internacional de Arreglo de Indemnización de Inversiones, o CIADI, publicó la solicitud que formuló la compañía y que está pendiente de ser procesada, pero no ofreció más detalles ni las cantidades de dinero involucradas.  </t>
  </si>
  <si>
    <t>Empresa operativa, pero los múltiple problemas en la gestión motivaron la realización de una alianza con la empresa privada Papeles Luciano's.</t>
  </si>
  <si>
    <t>Zona Industrial La Hamaca, galpón Nº 160-4, calle 2da. Transversal, Parroquia Los Tacarigua, Maracay, estado Aragua</t>
  </si>
  <si>
    <t>Giraradot</t>
  </si>
  <si>
    <t>Registro Mercantil de la Circunscripción Judicial del Estado Aragua, en fecha 12 de junio de 1992, bajo el Nº 67, Tomo 487-A, posteriormente domiciliada en la ciudad de Caracas, según inscripción efectuada ante el Registro Mercantil V de la Circunscripción Judicial del Distrito Federal y Estado Miranda en fecha 8 de marzo de 1999, bajo el Nº 56, Tomo 289-A-Qto., y por cambio de su denominación a la actual, según se desprende de la inscripción efectuada ante la Oficina de Registro de Comercio antes referida, en fecha 3 de marzo de 2000, bajo el Nº 36, Tomo 397-A-Qto.</t>
  </si>
  <si>
    <t xml:space="preserve">Gran Misión Abastecimiento Soberano (GMAS) </t>
  </si>
  <si>
    <t>Kimberly-Clark busca arbitraje contra Venezuela tras parar sus operaciones hace dos años (https://www.larepublica.co/globoeconomia/kimberly-clark-busca-arbitraje-contra-venezuela-tras-detener-sus-operaciones-hace-dos-anos-2717189)
Boletín 31 (https://paisdepropietarios.org/propietariosve/portfolio-items/boletin-31/)
Empresas ocupadas por el Estado, la vía más expedita a la confiscación (https://transparenciave.org/empresas-ocupadas-empresas-fracasadas/)</t>
  </si>
  <si>
    <t>Antes de la ocupación 971 empleados</t>
  </si>
  <si>
    <r>
      <rPr>
        <sz val="12"/>
        <color theme="1"/>
        <rFont val="Calibri"/>
      </rPr>
      <t xml:space="preserve">http://www.noticierodigital.com/2018/04/kimberly-clark-demanda-venezuela-expropiacion-empresa-2016/
http://runrun.es/tag/planta-productiva-cacique-maracay
http://www.caciquemaracay.com.ve/
</t>
    </r>
    <r>
      <rPr>
        <sz val="12"/>
        <color rgb="FF000000"/>
        <rFont val="Calibri"/>
      </rPr>
      <t>http://www.mpppst.gob.ve/mpppstweb/index.php/2017/02/17/mpppst-verifica-produccion-con-los-cpt-de-empresas-sc-jonson-y-de-cacique-maracay/</t>
    </r>
    <r>
      <rPr>
        <sz val="12"/>
        <color theme="1"/>
        <rFont val="Calibri"/>
      </rPr>
      <t xml:space="preserve">
La Fuerza Armada venezolana tiene luz propia en la corrupción (https://transparencia.org.ve/wp-content/uploads/2018/06/La-Fuerza-Armada-Venezolana-tiene-luz-propia-en-la-corrupci%C3%B3n.pdf)
https://transparencia.org.ve/wp-content/uploads/2020/10/Los-militares-y-su-rol-en-las-Empresas-Propiedad-del-Estado.pdf
https://transparencia.org.ve/wp-content/uploads/2020/07/III-PODER-MILITAR-CRIMEN-Y-CORRUPCIOON.pdf</t>
    </r>
  </si>
  <si>
    <t>Proyectos de infraestructura para los sectores petróleo, gas, petroquímico, eléctrico e industrial</t>
  </si>
  <si>
    <t>Empresa planta fue fundada  con base en la expropiación de parte de los activos de la empresa Zaramella &amp; Paván de su Sede de Las Morochas.
En la Gaceta Oficial N° 39.173 del 7 de mayo de 2009 se publicó la Ley Orgánica que Reserva al Estado Bienes y Servicios Conexos a las Actividades Primarias de Hidrocarburos (la “Ley”). La Ley tiene por objeto reservar al Estado venezolano bienes y servicios conexos a la realización de las actividades primarias previstas en la Ley Orgánica de Hidrocarburos. Las actividades reservadas serán ejecutadas directamente por la República Bolivariana de Venezuela, por Petróleos de Venezuela, S.A. (“PDVSA”) o la filial designada a tal efecto, o a través de empresas mixtas bajo el control de PDVSA o sus filiales.
De conformidad con lo dispuesto por la Ley, los bienes y servicios conexos a las actividades primarias objeto de reserva son los siguientes: a) Inyección de agua, de vapor o de gas, que permita incrementar la energía de los yacimientos y mejorar el factor de recobro; b) Compresión de gas; y c)  Aquellos bienes y servicios vinculados a las actividades en el Lago Maracaibo: lanchas para el transporte de personal, buzos y mantenimiento; de barcazas con grúa para transporte de materiales, diesel, agua industrial y otros insumos; de remolcadores; de gabarras planas, boyeras, grúas, de ripio, de tendido o reemplazo de tuberías y cables subacuáticos; de mantenimiento de buques en talleres, muelles y diques de cualquier naturaleza.
Para tal efecto, la Ley autoriza a PDVSA o sus filiales a tomar posesión de los bienes y asumir el control sobre las operaciones referidas a las actividades reservadas. De acuerdo con la Ley, le corresponde al Ministerio del Poder Popular para la Energía y Petróleo (“MENPET”) determinar mediante resolución aquellos bienes y servicios de empresas o sectores que se encuentren enmarcados dentro de lo que la Ley describe como bienes y servicios conexos a las actividades primarias. La Ley también dispone que aquellos contratos que se hayan celebrado en las materias objeto de la reserva son reconocidos como “contratos administrativos” y que dichos contratos se extinguirán una vez que el MENPET dicte las resoluciones antes indicadas. Asimismo, a efecto de que PDVSA tome el control y adquiera la posesión sobre aquellos bienes conexos a las actividades primarias afectados por la Ley, ésta incluye disposiciones especiales para la toma de control y expropiación de bienes.  A tales efectos, el Ejecutivo Nacional podrá decretar la expropiación total o parcial de las acciones o bienes de las empresas que realizan los servicios referidos en la Ley, en el entendido de que el cálculo del justiprecio de los bienes no tomará en cuenta lucro cesante o daños indirectos; los mismos serán valorados con base en su valor en libros, deduciendo los pasivos laborales y ambientales determinados por las autoridades competentes. Finalmente, la Ley dispone que a modo de continuar con las operaciones de manera ininterrumpida MENPET dictará las medidas necesarias para garantizar la continuidad de las actividades objeto de la Ley, debiendo las personas vinculadas a la materia colaborar en la entrega pacífica y ordenada de las operaciones, instalaciones, documentación, bienes y equipos. MENPET además deberá determinar el personal de las empresas afectadas por la reserva que pasará a formar parte de la nómina de PDVSA o sus filiales, garantizando en todo caso los derechos laborales de dicho personal.
En ejecución de la Ley, MENPET emitió una Resolución publicada en la Gaceta Oficial N° 39.174 del 8 de mayo de 2009 (la “Resolución”), mediante la cual indicó los servicios de empresas o sectores y bienes incluidos en la reserva de la Ley, los cuales incluyen muelles, lanchas y remolcadores y actividades de mantenimiento, entre otros. 
La Resolución establece que las empresas que realizan dichas actividades, y que son afectadas por la medida de toma de posesión en lo que respecta a la reserva una de esas empresas es  Zaramella &amp; Paván Construction Company, S.A. (Z&amp;P), en este caso expropiaron los activos relacionados con el tendido de tubería de líneas y revestimiento de tuberías, equipos de tierra y la oficina principal en Las Morochas de Ciudad Ojeda
En el 2015, el vicepresidente para el área económica y Presidente de Petróleos de Venezuela, Rafael Ramírez, firmó  seis acuerdos para la indemnización de seis empresas zulianas que fueron expropiadas en el 2009. Las empresas indemnizadas fueron: Atlantida, Ehcopek, Z&amp;P, Costa Azul, Vinccler y Zulia Towing, todas nacionalizadas en 2009.</t>
  </si>
  <si>
    <t>Empresa operativa, se desconoce su capacidadactual de producción</t>
  </si>
  <si>
    <t xml:space="preserve"> Av. Intercomunal, Sector Las Morochas.
Ciudad Ojeda, Estado Zulia</t>
  </si>
  <si>
    <t>Registro de Comercio que llevó el Juzgado de Primera Instancia en lo Civil en lo Civil y Mercantil del Segundo Circuito Judicial del Estado Zulia, el día 15 de marzo de 1.951, bajo el n.° 10, folio 13</t>
  </si>
  <si>
    <t>http://www.nortonrosefulbright.com/knowledge/publications/60326/el-estado-venezolano-reserva-bienes-y-servicios-conexos-a-las-actividades-primarias-de-hidrocarburos
https://issuu.com/versionfinal/docs/e02/6
https://issuu.com/revistapetroleum/docs/petroleum_abril_255</t>
  </si>
  <si>
    <t>Plantas Móviles de Venezuela, C.A. (PMV)</t>
  </si>
  <si>
    <t>Construcción de galpones, hangares, casas y diferentes tipos de edificaciones</t>
  </si>
  <si>
    <t>Zona Industrial Los Mesones, estado Anzoátegui</t>
  </si>
  <si>
    <r>
      <rPr>
        <sz val="12"/>
        <color theme="1"/>
        <rFont val="Calibri"/>
      </rPr>
      <t xml:space="preserve"> Según Resolución N° 094 del Ministerio del Poder Popular para Hábitat y Vivienda del  31/08/2022, publicada en la Gaceta Oficial Nº 42.453 de fecha 01/09/2022 se designó a Liliana Josefina Pavón Ocanto como presidenta de PMV
</t>
    </r>
    <r>
      <rPr>
        <b/>
        <sz val="12"/>
        <color theme="1"/>
        <rFont val="Calibri"/>
      </rPr>
      <t xml:space="preserve">Junta directiva </t>
    </r>
    <r>
      <rPr>
        <sz val="12"/>
        <color theme="1"/>
        <rFont val="Calibri"/>
      </rPr>
      <t>según Gaceta Oficial N° 42.299 de fecha 18/01/2022
Miembros Principales: Luis Rafael Rosales Cuberos, Teofilo Amador Rodríguez Pérez, Efraín José Sánchez Román, Alejandro José Rodríguez Mota.
Miembros Suplentes: Viccel Rosalia Montes Bueno, Simón Andrés Tamanaico Maita, Aldrin Alberto Rodríguez Mota, Grenivan Antonio Ifill Aguilar</t>
    </r>
  </si>
  <si>
    <t xml:space="preserve"> Liliana Josefina Pavón Ocanto fue miembro de la Comisión de Contrataciones de PMV</t>
  </si>
  <si>
    <t>PDVSA Industrial (70%) y la empresa PLES, Zrt (30%) de Hungría</t>
  </si>
  <si>
    <t xml:space="preserve">
Ministerio del Poder Popular para Hábitat y Vivienda</t>
  </si>
  <si>
    <t>Desmantelada red de corrupción en empresa Plantas Móviles de Venezuela (https://www.ghm.com.ve/gaceta-oficial-n-41-308-correspondiente-al-27-de-diciembre/)
Detenido exdirector de Industria Chino Venezolana de Taladros por robo de 230 bobinas (https://www.eluniversal.com/venezuela/61892/detenido-exdirector-de-industria-chino-venezolana-de-taladros-por-robo-de-230-bobinas)
Trabajadores de la contrata Industria China Venezolana de Taladros trancan acceso hacia Oriente (http://m.referencia-laboral.webnode.com.ve/news/trabajadores-de-la-contrata-industria-china-venezolana-de-taladros-trancan-acceso-hacia-oriente1/)</t>
  </si>
  <si>
    <r>
      <rPr>
        <sz val="12"/>
        <color theme="1"/>
        <rFont val="Calibri"/>
      </rPr>
      <t xml:space="preserve">Microjuris
https://www.ghm.com.ve/gaceta-oficial-n-41-308-correspondiente-al-27-de-diciembre/
</t>
    </r>
    <r>
      <rPr>
        <sz val="12"/>
        <color rgb="FF000000"/>
        <rFont val="Calibri"/>
      </rPr>
      <t>https://www.aporrea.org/actualidad/n146869.html</t>
    </r>
  </si>
  <si>
    <t>Hungría</t>
  </si>
  <si>
    <t>Poliolefinas internacionales, C.A. (POLINTER)</t>
  </si>
  <si>
    <t>Producir para el mercado nacional e internacional polietileno de los tipos, Lineal de Baja densidad, Baja densidad convencional y alta densidad. Dichos Insumos son materia prima para la industria manufacturera de artículos del hogar, juguetes, envases, detergentes, empaques, tuberías, sacos industriales, bolsas, embalajes entre otros.</t>
  </si>
  <si>
    <t>Polietileno de los tipos, Lineal de Baja densidad, Baja densidad convencional y alta densidad.</t>
  </si>
  <si>
    <t>POLINTER es el resultado de la fusión, en 1998 de las empresas mixtas Polilago, Plastilago y Resilín, con lo cual se conformó la empresa productora de Polietilenos más grande de la región andina, con una capacidad global de producir 370.000 TMA. Es una empresa Mixta cuyo capital social está formado por la participación accionaria de Petroquímica de Venezuela, S.A., Pequiven; Internacional Petrochemical Holding Limited, IPHL; Grupo Zuliano C.A.; Sofilago, S.A. y Grupo de empresas Mitsui. </t>
  </si>
  <si>
    <t xml:space="preserve">Empresa operativa,  productora de Polietilenos de Alta, Media, Baja y Lineales de Baja Densidad.Cuenta con una capacidad instalada para producir 160.000 toneladas anuales de polietileno de alta densidad, 75.000 toneladas anuales de polietileno de baja densidad y 190.000 toneladas de polietilenos lineales.
Las plantas se encuentran sin reportar producción desde mayo de 2018, octubre de 2018 y marzo 2019 respectivamente, debido principalmente a la suspensión e interrupción en el suministro de materia prima por parte de Pequiven. </t>
  </si>
  <si>
    <t>´Carretera Costa Norte, Sector El Tablazo, Complejo Petroquímico Ana María Campos, Edificio Administrativo  Los Puertos de Altagracia, Zulia.
Tlfs: +58 261 796.2111
Gerencia de Mercadeo
Av. San Ignacio de Loyola, entre Calle Sucre y Av. Francisco de Miranda, Torre Metálica, Piso 8, Chacao, 
Tlfs: +58 212 276.8400</t>
  </si>
  <si>
    <r>
      <rPr>
        <b/>
        <sz val="12"/>
        <color theme="1"/>
        <rFont val="Calibri"/>
      </rPr>
      <t>Presidente</t>
    </r>
    <r>
      <rPr>
        <sz val="12"/>
        <color theme="1"/>
        <rFont val="Calibri"/>
      </rPr>
      <t>: Juan Carlos Díaz</t>
    </r>
  </si>
  <si>
    <t xml:space="preserve">Pequiven  46,97%,  Internacional Petrochemical Holding Limited, IPHL   30,35%; Grupo Zuliano C.A  con 8,23%; Sofilago con 14,01%, S.A. y Grupo de empresas Mitsui   con 0,44%. </t>
  </si>
  <si>
    <t>Inscrita en por ante el Registro Mercantil Primero de la Circunscripción Judicial del Estado Zulia, el 28 de Septiembre de 1998, bajo el No. 62, tomo 53-A.</t>
  </si>
  <si>
    <t>Los reveladores datos de la emergencia que sumió a Pequiven en un paro técnico (https://elcooperante.com/los-reveladores-datos-de-la-emergencia-que-sumio-a-pequiven-en-un-paro-tecnico/)
Así operan las redes de corrupción en Pequiven: Caso caldera del Complejo Petroquímico Ana María Campos (https://www.maibortpetit.info/2019/09/asi-operan-las-redes-de-corrupcion-en.html)</t>
  </si>
  <si>
    <r>
      <rPr>
        <sz val="12"/>
        <color theme="1"/>
        <rFont val="Calibri"/>
      </rPr>
      <t xml:space="preserve">http://www.grupozuliano.com.ve/site/index.php/inversiones/polinter
</t>
    </r>
    <r>
      <rPr>
        <sz val="12"/>
        <color rgb="FF000000"/>
        <rFont val="Calibri"/>
      </rPr>
      <t>www.asoquim.com</t>
    </r>
    <r>
      <rPr>
        <sz val="12"/>
        <color theme="1"/>
        <rFont val="Calibri"/>
      </rPr>
      <t xml:space="preserve">
Informe de la Junta Directiva 2020 de Grupo Zuliano C.A. (http://www.grupozuliano.com.ve/ASAMBLEA/GZ%209%20Informe%20Junta%20Directiva%202020.pdf)
https://transparencia.org.ve/project/epe-ii-estudio-sector-hidrocarburos/
https://vlexvenezuela.com/vid/poliolefinas-internacionales-polinter-306140942
https://transparencia.org.ve/wp-content/uploads/2016/07/Cuenta-2015.pdf</t>
    </r>
  </si>
  <si>
    <t xml:space="preserve">Polipropileno de Venezuela, S.A. (Propilven) </t>
  </si>
  <si>
    <t xml:space="preserve"> Petroquímica</t>
  </si>
  <si>
    <t> La producción y comercialización de Polipropileno, (resina termoplástica), siendo la única en su ramo en el país. </t>
  </si>
  <si>
    <t>Polipropileno:   Polipropileno Homopolímeros y Copolímeros</t>
  </si>
  <si>
    <t>Las operaciones de Propilven se iniciaron en el año 1991. cuenta con una capacidad instalada para producir 144.000 toneladas métricas anuales de Polipropileno, manteniendo unos elevados niveles de utilización de su capacidad técnica instalada y siendo el único productor venezolano de esta resina.</t>
  </si>
  <si>
    <t xml:space="preserve">Polipropileno de Venezuela, S.A., Propilven, es una empresa de capital mixto, fabricante de propileno. Es  la única en su ramo en el país. 
La capacidad de producción de la planta de 144.000 toneladas métricas anuales de polipropileno y derivados. La planta se encuentra sin reportar producción durante el año finalizado el 28 de febrero de 2020, debido principalmente a la suspensión e interrupción en el suministro de materia prima por parte de Pequiven, a partir de marzo de 2019. A lo largo del año, se han venido realizando ventas programadas del inventario de producto terminado. </t>
  </si>
  <si>
    <t> Propilven se encuentra ubicada en el Complejo El Tablazo, ahora denominado  Complejo Petroquímico Ana María Campos, en Los Puertos de Altagracia,   Zulia.</t>
  </si>
  <si>
    <t>00/00/1985</t>
  </si>
  <si>
    <t> Petroquímica de Venezuela, S.A. Pequiven, con el 49,4%; el Grupo Zuliano, C.A. con el 17,8%; Promotora Venoco, C.A., con el 17,8%; y Empresas del Grupo Mitsui de Japón, con 15% de las acciones.</t>
  </si>
  <si>
    <t>Inscrita por ante el Registro Mercantil de la Circunscripción Judicial del Distrito Federal y Estado Miranda, en fecha 06 de septiembre de 1985, bajo el N° 24, Tomo 29-A Sgdo., y posterior cambio de domicilio inscrita ante el Registro Mercantil Primero de la Circunscripción Judicial del Estado Zulia, el día 22 de febrero de 1990, bajo el N° 50, Tomo 17-A</t>
  </si>
  <si>
    <t xml:space="preserve">
Informe de la Junta Directiva 2020 de Grupo Zuliano C.A. (http://www.grupozuliano.com.ve/ASAMBLEA/GZ%209%20Informe%20Junta%20Directiva%202020.pdf)</t>
  </si>
  <si>
    <r>
      <rPr>
        <sz val="12"/>
        <color theme="1"/>
        <rFont val="Calibri"/>
      </rPr>
      <t xml:space="preserve">http://www.grupozuliano.com.ve/site/index.php/inversiones/propilven
www.asoquim.com
www.propilven.com
</t>
    </r>
    <r>
      <rPr>
        <sz val="12"/>
        <color rgb="FF000000"/>
        <rFont val="Calibri"/>
      </rPr>
      <t>https://transparencia.org.ve/wp-content/uploads/2018/11/EPE-II-Resumen-ejecutivo-Transparencia-Venezuela.pdf</t>
    </r>
    <r>
      <rPr>
        <sz val="12"/>
        <color theme="1"/>
        <rFont val="Calibri"/>
      </rPr>
      <t xml:space="preserve">
https://transparencia.org.ve/project/epe-ii-estudio-sector-hidrocarburos/
https://vlexvenezuela.com/vid/melva-hermoso-polipropileno-propilven-305596334</t>
    </r>
  </si>
  <si>
    <t>Polipropilenos del Sur, S.A.  (Propilsur) </t>
  </si>
  <si>
    <t>Producción de polipropileno.  .</t>
  </si>
  <si>
    <t>Polipropileno</t>
  </si>
  <si>
    <t>Propilsur fue concebida como una empresa mixta entre Pequiven y la empresa brasileña Braskem.  El proyecto original Propilsur preveía una planta de polipropileno con capacidad para producir 450 mil toneladas/año, que sería construida en el Complejo Industrial de Jose, en el estado de Anzoátegui. La última modificación que sufrió este proyecto, fue establecerla en  Falcón, en las adyacencia del Centro de Refinación Paraguaná. Es una empresa constituida pero no operativa por encontrarse en la fase de proyecto.  Este proceso está  paralizado por la falta de recursos por parte de Pequiven, y por la situación de los proyectos de Braskem y Odebrecht en Brasil y Venezuela. </t>
  </si>
  <si>
    <t>Adyacencias del Centro de Refinación de Paraguaná, Falcón.</t>
  </si>
  <si>
    <t xml:space="preserve">Pequiven 50% y Braskem 50%. </t>
  </si>
  <si>
    <r>
      <rPr>
        <sz val="12"/>
        <color theme="1"/>
        <rFont val="Calibri"/>
      </rPr>
      <t xml:space="preserve">www.pequiven
https://www.braskem.com.br/RI/detalhe-comunicados-e-fatos-relevantes/braskem-e-pequiven-anunciam-a-criacao-das-empresas-para-implantacao-de-projetos-petroquimicos-na-venezuela
https://transparencia.org.ve/project/epe-ii-estudio-sector-hidrocarburos/
</t>
    </r>
    <r>
      <rPr>
        <sz val="12"/>
        <color rgb="FF000000"/>
        <rFont val="Calibri"/>
      </rPr>
      <t>https://transparenciave.org/wp-content/uploads/2016/07/Memoria-20131-petroleo.pdf</t>
    </r>
  </si>
  <si>
    <t xml:space="preserve">Distribución de gas domiciliario </t>
  </si>
  <si>
    <t xml:space="preserve">Gas </t>
  </si>
  <si>
    <t>Gerente: Albin Alvarado</t>
  </si>
  <si>
    <t>Portuguesa | La oferta de gas doméstico disminuye desde hace seis meses (https://elpitazo.net/los-llanos/portuguesa-la-oferta-de-gas-domestico-disminuye-desde-hace-seis-meses/)</t>
  </si>
  <si>
    <t>http://diarioultimahoradigital.com.ve/2021/02/17/presidente-de-portugas-hay-que-denunciar-a-quienes-venden-las-bombonas-de-gas-con-sobreprecio/             
https://elpitazo.net/los-llanos/portuguesa-portugas-rebaja-tarifas-a-comunidades-vulnerables/</t>
  </si>
  <si>
    <t>Premezclados y Agregados de Carabobo, C.A. (PREMACA)</t>
  </si>
  <si>
    <t>Insumos para la construcción</t>
  </si>
  <si>
    <t>Todo lo relacionado a la extracción, transformación, fabricación, empaquetado, importación, exportación, distribución y comercialización de cemento y concreto premezclado, así como el transporte, almacenamiento, compra y venta de arena, piedra picada, granza, granzón, derivados de la piedra caliza y otros materiales de construcción; igualmente la compra, comercialización, representación y distribución de equipos, materiales, repuestos y accesorios requeridos para la industria
de la construcción</t>
  </si>
  <si>
    <t>Empresa de producción de agregados</t>
  </si>
  <si>
    <t>200.000,00         20.000 mil acciones de 10 Bs.s</t>
  </si>
  <si>
    <t>Presidenta: Ysbelia Noel C.; Vicepresidente: Yani Escalona M.; Directora Yanet Velasquez; directora: Ligia Mujica; directora: Omaira Ovalles</t>
  </si>
  <si>
    <t>Tomo 10-A RM315. Número: 41
del año 2019</t>
  </si>
  <si>
    <t>http://sgg.carabobo.gob.ve/gaceta/GACETANro7925.pdf</t>
  </si>
  <si>
    <t>Prendas y Textiles de Lara, C.A.</t>
  </si>
  <si>
    <t xml:space="preserve">Empresa para la producción de artículos textiles </t>
  </si>
  <si>
    <t>3001, Barquisimeto 3001</t>
  </si>
  <si>
    <t>https://www.elinformadorvenezuela.com/destacada/empresa-prendas-y-textiles-de-lara-se-suma-a-la-fabricacion-de-tapabocas-para-los-larenses/
https://www.instagram.com/prendasytextileslara/?hl=es</t>
  </si>
  <si>
    <t>Procesamiento Electrónico de Datos, S.A. (PROCEDATOS)</t>
  </si>
  <si>
    <t>Procesamiento de datos</t>
  </si>
  <si>
    <r>
      <rPr>
        <b/>
        <sz val="12"/>
        <color rgb="FF000000"/>
        <rFont val="Calibri"/>
      </rPr>
      <t xml:space="preserve">Presidente (E) </t>
    </r>
    <r>
      <rPr>
        <sz val="12"/>
        <color rgb="FF000000"/>
        <rFont val="Calibri"/>
      </rPr>
      <t xml:space="preserve">según Decreto Nº 4.092 de fecha 6/1/2020 en Gaceta Oficial Nº 41.793 de la misma fecha: Paola Carolina Gómez de Falcone
Según acta de asamblea extraordinaria realizada en Maracaibo el 24 de mayo de 2024 publicada en la Gaceta Oficial No. 43.050 del 20 de enero de 2025 , fueron designadas las siguientes personas como miembros de la Junta Directiva de PROCEDATOS:
</t>
    </r>
    <r>
      <rPr>
        <b/>
        <sz val="12"/>
        <color rgb="FF000000"/>
        <rFont val="Calibri"/>
      </rPr>
      <t>Presidente</t>
    </r>
    <r>
      <rPr>
        <sz val="12"/>
        <color rgb="FF000000"/>
        <rFont val="Calibri"/>
      </rPr>
      <t xml:space="preserve">: Ingeborg Susana Herrera Poleo
</t>
    </r>
    <r>
      <rPr>
        <b/>
        <sz val="12"/>
        <color rgb="FF000000"/>
        <rFont val="Calibri"/>
      </rPr>
      <t>Vicepresidente</t>
    </r>
    <r>
      <rPr>
        <sz val="12"/>
        <color rgb="FF000000"/>
        <rFont val="Calibri"/>
      </rPr>
      <t xml:space="preserve">: Jairo Rafael García Bedoya
</t>
    </r>
    <r>
      <rPr>
        <b/>
        <sz val="12"/>
        <color rgb="FF000000"/>
        <rFont val="Calibri"/>
      </rPr>
      <t>Vocales Principales:</t>
    </r>
    <r>
      <rPr>
        <sz val="12"/>
        <color rgb="FF000000"/>
        <rFont val="Calibri"/>
      </rPr>
      <t xml:space="preserve"> Damián Manuel López Murga, Gustavo Rafael Núñez Díaz, Stalin Agustín Da Silva Betancourt, Vianney Miguel Rojas García, Luis Alberto Verde Coronado
</t>
    </r>
    <r>
      <rPr>
        <b/>
        <sz val="12"/>
        <color rgb="FF000000"/>
        <rFont val="Calibri"/>
      </rPr>
      <t>Vocales suplentes:</t>
    </r>
    <r>
      <rPr>
        <sz val="12"/>
        <color rgb="FF000000"/>
        <rFont val="Calibri"/>
      </rPr>
      <t xml:space="preserve"> Derwin Amaro Dumont Puerta, Miguel Alexander López Mujica, Emelys Josefina Morillo de Torrealba, Edward Zaret Tussen Tussen, Inés del Carmen Caraballo Chacón, Rewmigio de Jesús Briceño Bastidas, María Elena Méndez Molleda</t>
    </r>
  </si>
  <si>
    <t>Inscrita por ante el Registro de Comercio que llevaba la secretaría del Juzgado Primero de primera Instancia en lo Civil y Mercantil de la Circunscripción Judicial del Estado Zulia, con fecha 17 de marzo de 1969 bajo el No. 70, Libro 65, Tomo 2</t>
  </si>
  <si>
    <r>
      <rPr>
        <sz val="12"/>
        <color theme="1"/>
        <rFont val="Calibri"/>
      </rPr>
      <t xml:space="preserve">Microjuris
</t>
    </r>
    <r>
      <rPr>
        <sz val="12"/>
        <color rgb="FF000000"/>
        <rFont val="Calibri"/>
      </rPr>
      <t>https://vlexvenezuela.com/vid/-389071928</t>
    </r>
  </si>
  <si>
    <t>Productora de Alcoholes Hidratados, C.A. (PRALCA)</t>
  </si>
  <si>
    <t>Producir Óxido de Etileno y Etilenglicol</t>
  </si>
  <si>
    <t>Óxido de Etileno y Etilenglicol</t>
  </si>
  <si>
    <t>En 1973, el entonces Instituto Venezolano de Petroquímica IVP, conjuntamente con varias empresas privadas nacionales y extranjeras decidieron la creación de PRALCA.  A finales de 2001 y luego de exitosas negociaciones, PRALCA es reestructurada, quedando hoy en día como accionistas PEQUIVEN, IPHL y Sofilago, manteniendo el status de empresa mixta.</t>
  </si>
  <si>
    <t>Esta empresa ha tenido serios problemas operativos por la falta de insumos,  problemas financieros y gerenciales.</t>
  </si>
  <si>
    <t>Av. Pedro Lucas Urribarri, Sector Punta Camacho,
Santa Rita, Edo. Zulia. Venezuela 4020</t>
  </si>
  <si>
    <t>Santa Rita</t>
  </si>
  <si>
    <r>
      <rPr>
        <b/>
        <sz val="12"/>
        <color theme="1"/>
        <rFont val="Calibri"/>
      </rPr>
      <t>Presidente</t>
    </r>
    <r>
      <rPr>
        <sz val="12"/>
        <color theme="1"/>
        <rFont val="Calibri"/>
      </rPr>
      <t>: José Briñez Mendoza</t>
    </r>
  </si>
  <si>
    <t>PEQUIVEN, International Petrochemical Holding Ltd (IPHL) y Sofilago</t>
  </si>
  <si>
    <t>Registro Mercantil de la Circunscripción Judicial del Distrito Federal y Estado Miranda en fecha 23 de marzo de 1973, bajo el N° 67, Tomo 8-A y posteriormente, en el Registro Mercantil Primero de la Circunscripción Judicial del Distrito Federal y Estado Miranda en fecha 23 de enero de 1991, bajo el N° 47, Tomo 19-A Pro</t>
  </si>
  <si>
    <t>Así operan las redes de corrupción en Pequiven: Caso caldera del Complejo Petroquímico Ana María Campos (https://www.maibortpetit.info/2019/09/asi-operan-las-redes-de-corrupcion-en.html)
Pequiven retiene 7 gandolas con materia prima que iba para el contrabando (+Fotos) (https://www.noticiascol.com/2018/02/04/pequiven-retiene-7-gandolas-con-materia-prima-que-iba-para-el-contrabando-fotos/)
En Pralca despidieron a 17 trabajadores (https://www.quepasa.com.ve/regionales/en-pralca-despidieron-a-17-trabajadores/)</t>
  </si>
  <si>
    <t>https://asoquim.com/business-directory/productora-de-alcoholes-hidratados-c-a-pralca/
http://pralca.web.ve/html/organizacion.html
https://transparencia.org.ve/project/epe-ii-estudio-sector-hidrocarburos/
https://vlexvenezuela.com/vid/alcoholes-hidratados-pralca-agnedy-283471443</t>
  </si>
  <si>
    <t>Productora de Sal, C.A.  (PRODUSAL)</t>
  </si>
  <si>
    <t>Producción de sal industrial para uso de la industria petroquímica y de sal para uso doméstico, ganadería y en la industria de alimentos</t>
  </si>
  <si>
    <t>Sal Industrial y sal para uso doméstico</t>
  </si>
  <si>
    <t>A finales de la década de 1980 un grupo empresarial privado zuliano inició los trabajos para construir una salina en la ciénaga Los Olivitos, en la Costa Oriental del Lago de Maracaibo con la intención de suplir la demanda de sal requerida por la industria petroquímica nacional. Posteriormente la empresa pasó a ser propiedad del Fondo de Inversiones de Venezuela.En 1994 Pequiven adquiere el 40% de las acciones al Fondo de Inversiones de Venezuela y en 1995 Cargill de Venezuela negocia con Pequiven y con el Fondo de Inversiones y  adquiere el 70% de las acciones, creándose así Productora de Sal C.A. Produsal. Produsal estuvo en etapa pre-operativa hasta 1999 cuando inicia sus operaciones comerciales.
Hoy Produsal ha incrementado su producción hasta surtir al 100% de la industria petroquímica nacional y ser líder del mercado de la sal industrial.</t>
  </si>
  <si>
    <t>Produsal es la mas importante empresa productora de sal de Venezuela, con una capacidad de alrededor 620.000 toneladas anuales.</t>
  </si>
  <si>
    <t xml:space="preserve">Costa Oriental del Lago de Maracaibo,  Cienaga de Los Olivitos.  Adyacencias del complejo petroquímico El Tablazo. Municipio Miranda, estado Zulia.  Oficinas:   Av. 5 de Julio C/Av. 9B, Edif. Banco Industrial, P-11, Maracaibo - Edo. Zulia-  Tlf: 0212 - 735.2145 / 2223   Fax: 0212 - 735.6762 </t>
  </si>
  <si>
    <t>00/00/1990</t>
  </si>
  <si>
    <t>US$  51 millones</t>
  </si>
  <si>
    <r>
      <rPr>
        <b/>
        <sz val="12"/>
        <color theme="1"/>
        <rFont val="Calibri"/>
      </rPr>
      <t>Presidente</t>
    </r>
    <r>
      <rPr>
        <sz val="12"/>
        <color theme="1"/>
        <rFont val="Calibri"/>
      </rPr>
      <t>: Emiliano Rujano</t>
    </r>
  </si>
  <si>
    <t>Cargill de Venezuela, C.A.  y Pequiven  </t>
  </si>
  <si>
    <t>Inscrita ante el Registro Mercantil Primero de la Circunscripción Judicial del Estado Zulia, bajo No. 35, Tomo 15-A, 19 de febrero de 1990, originalmente denominada SALINAS VENEZOLANAS COMPAÑÍA ANONIMA (SALVENCA), inscrita ante el mencionado registro16 de marzo de 1989, bajo el No. 14 Tomo 28-A. </t>
  </si>
  <si>
    <t>Produsal mantiene un programa de soporte a centros de salud, centros educativos y deportivos de las comunidades vecinas</t>
  </si>
  <si>
    <t>VENEZUELA: Los tóxicos salineros de "Produsal" nuevamente. Ataca al humedal "Ciénaga de los olivitos" y la pesquería (http://bloglemu.blogspot.com/2009/08/venezuela-los-toxicos-salineros-de.html)
FORO: “DIVERSIDAD ECOLÓGICA Y SOCIEDAD EN LA CIÉNAGA LOS OLIVITOS” (http://olivitos.blogspot.com/2002_10_06_archive.html)
GRUPO COMANDO ASALTÓ INSTALACIONES DE PRODUSAL EN EL MUNICIPIO MIRANDA CON SALDO DE UN HERIDO (https://www.entornointeligente.com/grupo-comando-asalt-instalaciones-de-produsal-en-el-municipio-miranda-con-saldo-de-un-herido/)</t>
  </si>
  <si>
    <r>
      <rPr>
        <sz val="12"/>
        <color theme="1"/>
        <rFont val="Calibri"/>
      </rPr>
      <t xml:space="preserve">https://www.pequiven.com/index.php/about/history/117-2016-2006
http://www.productoradesal.com.ve
</t>
    </r>
    <r>
      <rPr>
        <sz val="12"/>
        <color rgb="FF000000"/>
        <rFont val="Calibri"/>
      </rPr>
      <t>https://transparencia.org.ve/project/epe-ii-estudio-sector-hidrocarburos/</t>
    </r>
    <r>
      <rPr>
        <sz val="12"/>
        <color theme="1"/>
        <rFont val="Calibri"/>
      </rPr>
      <t xml:space="preserve">
https://transparencia.org.ve/wp-content/uploads/2018/11/EPE-II-Resumen-ejecutivo-Transparencia-Venezuela.pdf</t>
    </r>
  </si>
  <si>
    <t>Productora y Distribuidora Venezolana de Alimentos, S.A. (PDVAL)</t>
  </si>
  <si>
    <t>Tiene como finalidad ofrecer a la población venezolana productos de la cesta básica e insumos básicos para el hogar a precios regulados en diferentes puntos de venta habilitados en todo el territorio nacional, atendiendo toda la cadena de comercialización, que incluye producción, transporte, almacenamiento, distribución y venta final, lo que se traduce en una reducción paulatina de las importaciones e impulso de la capacidad de producción del país.</t>
  </si>
  <si>
    <t>Distribución minorista de alimentos</t>
  </si>
  <si>
    <t>Desde principios del año 2008, y en cumplimiento con las Líneas Estratégicas del Plan de Desarrollo Nacional con miras a lograr el "Desarrollo en el ámbito económico, social, político, territorial e internacional de proyectos apalancados por PDVSA", este Organismo inició la consolidación de filiales en el área industrial, agrícola y de servicios, entre otras. En ese sentido, se adquirieron y crearon empresas que comprenden actividades de construcción, ingeniería, urbanismo, agricultura, manufactura y comercialización de bienes de consumo masivo, todas en regímenes de libre competencia con el sector privado respectivo. El día 06 de Enero de 2008, el Presidente de la República Bolivariana de Venezuela, Hugo Chávez Frías anunció la creación de la Productora y Distribuidora Venezolana de Alimentos (PDVAL) con el objetivo de garantizar el abastecimiento de los alimentos, durante el Aló Presidente 299 que fue realizado desde el Centro de Formación Socialista Ezequiel Zamora, ubicado en Charallave, Estado Miranda.
La inauguración del primer PDVALito Comunal se realizó el 23 de Enero de 2008 en la parroquia 23 de Enero.
El 27 de Julio de 2010 PDVAL es adscrita al Ministerio del Poder Popular para la Alimentación, según Gaceta Oficial 39.474, mediante el Decreto 7.540.
El 8 de octubre de 2014 mediante el Decreto N° 1.285 publicado en Gaceta Oficial N° 40.513 de este martes 07 de octubre de 2014, la Presidencia de la República oficializó la creación de la empresa del Estado, bajo la forma de Sociedad Anónima, denominada Corporación Productora, Distribuidora y Mercadeo de Alimentos, S.A. (CORPO-PDMERCAL). Esta instancia estará adscrita al Ministerio del Poder Popular Para la Alimentación y estará integrará a la red de Mercados de Alimentos, CA.,  (Mercal), Productora y Distribuidora Venezolana de Alimentos (Pdval),  Abastos Bicentenario, Fundación Programa de Alimentos Estratégicos (Fundaproal) y Superintendencia Nacional de Silos Almacenes y Depósitos Agrícolas (Sada) y  Logística Casa, C.A. El objetivo de la empresa es planificar, fiscalizar y desarrollar los sistemas de producción, abastecimiento, y comercialización nacional de productos alimenticios para el consumo humano y productos de primera necesidad que permitan la óptima ejecución de las acciones tendientes al mejoramiento y eficiencia del sector alimentos.
En Gaceta Oficial 41.336 del 6 de febrero de 2017 se cede a título gratuito de 80,1% de Red de Abastos Bicentenario, S.A. a la Corporación Única de Servicios Productivos y Alimentarios, C.A.  (CUSPALCA) y se adscribe Productora y Distribuidora Venezolana de Alimentos S.A. (PDVAL) a esta Corporación</t>
  </si>
  <si>
    <t>Esquina Telares, Edificio PDVAL.
Parroquia: San José.
Municipio: Libertador del Distrito Capital</t>
  </si>
  <si>
    <t>Ingeniero; primo de Diosdado Cabello. Ocupó diferentes cargos públicos, entre los que se encuentran la presidencia de la dirección de Infraestructura, director principal de la Junta Directiva de la Fundación Misión Hábitat, director general de la oficina estratégica de seguimiento y evaluación de políticas públicas el Fondo de Desarrollo Endógeno (Fonendogeno) y del Instituto de Vivienda del estado Miranda. Desde septiembre del año 2014 es presidente de la empresa gubernamental Productora y Distribuidora Venezolana de Alimentos (Pdval).</t>
  </si>
  <si>
    <t>Productos Farmacéuticos para el Vivir Viviendo, C.A. (PROFARMACOS, C.A.)</t>
  </si>
  <si>
    <t>Tiene como objeto social la realización de todas aquellas actividades de índole mercantil, industrial, comercial y civil en proyectos de indole científica y tecnológica relacionados con la aplicación de la investigación y desarrollo de la producción y comercialización de medicamentos, tanto genéricos como de marcas, asi como la producción de insumos destinados a su elaboración</t>
  </si>
  <si>
    <t>Inicialmente creada con el nombre de Proula Medicamentos, era la empresa farmacéutica de la Universidad de los Andes, constituida para desarrollar, producir y comercializar medicamentos genéricos y de marca. PROULA Medicamentos es una compañía anónima, creada en 1992 y en operaciones productivas desde 1995. La compañia pasó a manos del Estado en el 2010 y cambió su nombre a Profármacos. A partir de esa fecha, la dirección y el financiamiento depende únicamente del Ministerio de Salud.</t>
  </si>
  <si>
    <t>Zona Industrial La Alegría, en el sector Llano de la Alegría parte baja, La Variante Lagunillas</t>
  </si>
  <si>
    <t>Un (1) Presidente o presidenta, cuatro (4) Directores o Directoras Principales, todos con sus respectivos suplentes</t>
  </si>
  <si>
    <r>
      <rPr>
        <b/>
        <sz val="12"/>
        <color theme="1"/>
        <rFont val="Calibri"/>
      </rPr>
      <t>Presidente</t>
    </r>
    <r>
      <rPr>
        <sz val="12"/>
        <color theme="1"/>
        <rFont val="Calibri"/>
      </rPr>
      <t xml:space="preserve"> según Providencia Nº 157 de fecha 22/07/2018 en Gaceta Oficial Nº 41.445 de fecha 23/07/2018: Humberto Dande Pelegrino Nicodemo
</t>
    </r>
    <r>
      <rPr>
        <b/>
        <sz val="12"/>
        <color theme="1"/>
        <rFont val="Calibri"/>
      </rPr>
      <t>Directores Principales:</t>
    </r>
    <r>
      <rPr>
        <sz val="12"/>
        <color theme="1"/>
        <rFont val="Calibri"/>
      </rPr>
      <t xml:space="preserve"> José Rafael Luna, Defren Guillermo Camejo Aguilar, Leonardo de Jesús García Ramírez y Alberto José Quintero 
 </t>
    </r>
    <r>
      <rPr>
        <b/>
        <sz val="12"/>
        <color theme="1"/>
        <rFont val="Calibri"/>
      </rPr>
      <t>Directores Suplentes</t>
    </r>
    <r>
      <rPr>
        <sz val="12"/>
        <color theme="1"/>
        <rFont val="Calibri"/>
      </rPr>
      <t xml:space="preserve">: Martha Aydalid Aldana, Larry José Blanco Pacheco, Reinaldo Enrique Zambrano Vergara y Gabriela Servilia Méndez Ramírez 
</t>
    </r>
    <r>
      <rPr>
        <b/>
        <sz val="12"/>
        <color theme="1"/>
        <rFont val="Calibri"/>
      </rPr>
      <t>Auditora Interna</t>
    </r>
    <r>
      <rPr>
        <sz val="12"/>
        <color theme="1"/>
        <rFont val="Calibri"/>
      </rPr>
      <t xml:space="preserve"> según Gaceta Oficial N° 42.137 de fecha 28/05/2021: Yrene Coromoto Guillén Andrade,.
</t>
    </r>
    <r>
      <rPr>
        <b/>
        <sz val="12"/>
        <color theme="1"/>
        <rFont val="Calibri"/>
      </rPr>
      <t>Responsable Patrimonia</t>
    </r>
    <r>
      <rPr>
        <sz val="12"/>
        <color theme="1"/>
        <rFont val="Calibri"/>
      </rPr>
      <t>l según Gaceta Oficial N° 42.002 de fecha 6/11/2020: María Petra Uzcátegui Marín</t>
    </r>
  </si>
  <si>
    <t>El dir. José Rafel Luna es decano de la Facultad de Farmacia de la ULA, fue candidato a diputado a la A.N por el PSUV en las elecciones de 2015</t>
  </si>
  <si>
    <t>El capital social de la compañía se dividirá: Por Órgano del Ministerio del Poder Popular para la Salud, la cantidad de un millón (1.000.000) de acciones; y por órgano del Ministerio para la Educación Universitaria, Ciencia y Tecnología la cantidad de doscientos cincuenta mil (250.000) acciones.</t>
  </si>
  <si>
    <t>Registro Mercantil Primero del Estado Mérida en fecha 13-01-1992, bajo N° 16 Tomo A-2</t>
  </si>
  <si>
    <t>Servicio Autónomo de Elaboraciones Farmacéuticas (SEFAR)</t>
  </si>
  <si>
    <t>Misión Barrio Adentro</t>
  </si>
  <si>
    <t>Farmacéutica pasó a manos del Ministerio de Salud y solo produjo 305 mil medicamentos en 5 años (https://efectococuyo.com/la-humanidad/farmaceutica-en-manos-del-ministerio-de-salud-solo-produjo-305-mil-medicamentos-en-5-anos/)
Corrupción en pandemia: La tragedia de Venezuela más allá de la COVID-19 (https://transparencia.org.ve/wp-content/uploads/2021/04/Corrupcio%CC%81n-en-pandemia-la-tragedia-de-Venezuela-mas-alla-de-la-COVID-19-.pdf)</t>
  </si>
  <si>
    <r>
      <rPr>
        <sz val="12"/>
        <color theme="1"/>
        <rFont val="Calibri"/>
      </rPr>
      <t xml:space="preserve">Microjuris
https://es-la.facebook.com/profarmacos.mpps
</t>
    </r>
    <r>
      <rPr>
        <sz val="12"/>
        <color rgb="FF000000"/>
        <rFont val="Calibri"/>
      </rPr>
      <t>https://transparencia.org.ve/wp-content/uploads/2016/07/1.-Memoria-2015-salud.pdf</t>
    </r>
  </si>
  <si>
    <t>Productos La Fina, C.A.</t>
  </si>
  <si>
    <t>Producir mantecas,  margarinas industriales para panadería, pastelería, industria galletera y heladera, además de margarina de mesa y cocina.</t>
  </si>
  <si>
    <t>Produce mantecas industriales y margarina</t>
  </si>
  <si>
    <t>Productos La Fina, fue fundada el 20 de febrero del año 2003 con capital 100% del estado venezolano e inició sus operaciones con la producción de margarina y manteca vegetal multiuso, momento en el que contaba con 20 trabajadores. 
En proceso de reestructuración en el año 2013</t>
  </si>
  <si>
    <t>Empresa operativa. El Ministerio de Alimentación menciona la alianza de la empresa Indugram y de Productos La Fina con la empresa Oro Rojo en labores de mantenimiento. Luego, aparecieron denuncias de los trabajadores en medios locales porque la alianza con Oro Rojo ocasionó intermitencia en la producción, incumplimiento del contrato colectivo y amenazas de la pérdida de 240 puestos de trabajo.</t>
  </si>
  <si>
    <t xml:space="preserve"> Cl. Unica, Galpón 4, Sector Zona Industrial, Tinaquillo, Cojedes</t>
  </si>
  <si>
    <t>Auge y (extraña) caída de la CVA (https://armando.info/Reportajes/Details/31)
Regionales: Exclusiva Para El Cojedeño Sepa Lo que Ocurre en INDUGRAM C.A- PRODUCTOS LA FINA C.A. (http://elcojedeno.blogspot.com/2015/02/regionales-exclusiva-para-el-cojedeno.html)
CASOS DE ESTUDIO (https://transparencia.org.ve/wp-content/uploads/2018/11/CASOS-sector-agroalimentario.pdf)
Trabajadores de la empresa estatal Indugram en Tinaquillo protestaron por mejoras laborales (https://www.termometronacional.com/venezuela/trabajadores-de-la-empresa-estatal-indugram-en-tinaquillo-protestaron-por-mejoras-laborales/)
Trabajadores de Indugram-La Fina exigen respeto a sus derechos y mejoras laborales (https://acicojedes.com/trabajadores-de-indugram-la-fina-exigen-respeto-a-sus-derechos-y-mejoras-laborales/)</t>
  </si>
  <si>
    <t xml:space="preserve">Microjuris
https://transparencia.org.ve/project/epe-ii-estudio-sector-agroalimentario/
La Fuerza Armada venezolana tiene luz propia en la corrupción (https://transparencia.org.ve/wp-content/uploads/2018/06/La-Fuerza-Armada-Venezolana-tiene-luz-propia-en-la-corrupci%C3%B3n.pdf)
https://transparencia.org.ve/wp-content/uploads/2020/10/Los-militares-y-su-rol-en-las-Empresas-Propiedad-del-Estado.pdf
https://transparencia.org.ve/wp-content/uploads/2020/07/III-PODER-MILITAR-CRIMEN-Y-CORRUPCIOON.pdf
https://www.venezuelapagina.com/1050724/Productos_Alimenticios/Tinaquillo/Productos_La_Fina_CA/
http://www.minpal.gob.ve/?p=30066
https://class987fm.com/2022/09/08/trabajadores-de-indugram-y-productos-la-fina-exigen-mejoras-ante-la-alianza-oro-rojo%EF%BF%BC/ </t>
  </si>
  <si>
    <t>Promotora del Desarrollo Urbano de la Región Zuliana, C.A. (PRODUZCA)</t>
  </si>
  <si>
    <t>Promover y Ejecutar Proyectos de Infraestructura de Carácter Social, así como el asesoramiento continuo a la colectividad, agrupada en Consejos Comunales</t>
  </si>
  <si>
    <t>En 1994 Pequiven adquiere el 40% de las acciones al Fondo de Inversiones de Venezuela y en 1995 Cargill de Venezuela negocia con Pequiven y con el Fondo y  adquiere el 70% de las acciones, creándose así Productora de Sal C.A. Produsal. La compañía estuvo en etapa pre-operativa hasta 1999 cuando inicia sus operaciones comerciales.</t>
  </si>
  <si>
    <t xml:space="preserve">Cabimas </t>
  </si>
  <si>
    <t>Inscrita ante el Registro Mercantil Primero de la Circunscripción Judicial del Estado Zulia, en fecha 11 de septiembre de 1980, bajo el No. 14, Tomo 29-A, domiciliada en Maracaibo, Municipio Maracaibo del Estado Zulia.</t>
  </si>
  <si>
    <t>Ministerio del Poder Popular de Planificación
 CORPOZULIA</t>
  </si>
  <si>
    <t>10 AÑOS DE LA GRAN MISIÓN VIVIENDA VENEZUELA: LOS OSCUROS CIMIENTOS DE UNA PROMESA (https://transparencia.org.ve/gmvv/)</t>
  </si>
  <si>
    <r>
      <rPr>
        <sz val="12"/>
        <color theme="1"/>
        <rFont val="Calibri"/>
      </rPr>
      <t xml:space="preserve">https://transparencia.org.ve/wp-content/uploads/2016/07/CUENTA-2014-MPPVH.pdf
https://vlexvenezuela.com/vid/promotora-desarrollo-regi-zuliana-produzca-413740786
</t>
    </r>
    <r>
      <rPr>
        <sz val="12"/>
        <color rgb="FF000000"/>
        <rFont val="Calibri"/>
      </rPr>
      <t>https://transparencia.org.ve/wp-content/uploads/2016/07/VIVIENDA-2012.pdf</t>
    </r>
  </si>
  <si>
    <t>Petróleo y petroquímica</t>
  </si>
  <si>
    <t>Ser el holding de PDVSA para inversiones relacionadas con la refinación, comercialización, transporte y almacenamiento de petróleo crudo ubicados en Europa (Alemania, Suecia, Reino Unido y Bélgica) y en el Caribe.</t>
  </si>
  <si>
    <t xml:space="preserve">
  Gasolina,
Destilados medios, 
  Residuales,
  Asfalto / Coque y productos industriales y petroquímicos</t>
  </si>
  <si>
    <t>Propernyn B.V. es una compañía de responsabilidad limitada cerrada organizada en 1994 bajo las leyes de las Antillas Neerlandesas. Propernyn tiene su domicilio y se rige por las leyes de las Antillas Neerlandesas. Propernyn es una subsidiaria de propiedad absoluta de Petróleos de Venezuela.
        Antes del 3 de noviembre de 2000, Propernyn era una subsidiaria de propiedad total de Venedu Holding N.V., propiedad exclusiva de PDVSA y organizada bajo las leyes de las Antillas Neerlandesas. Operan principalmente a través de dos de  subsidiarias de propiedad absoluta: PDV Holding, Inc. ("PDV Holding") y PDV Europa B.V. ("PDV Europa"). PDV Holding se estableció en 1997 como una compañía tenedora de las operaciones en los Estados Unidos. PDV Europa se estableció en 1982 como una sociedad de cartera para las operaciones en Europa. También posee dos instalaciones de almacenamiento y envío de petróleo crudo y productos derivados del petróleo en el Caribe.
        A partir del 3 de noviembre de 2000, de conformidad con una transferencia por parte de Venedu Holding N.V. de toda su participación accionaria en Propernyn a PDVSA, se convitión en una subsidiaria directa y totalmente propiedad de PDVSA. Además, a partir del 1 de diciembre de 2000, vendió y transfirió la totalidad de la participación accionaria en PDV Holding a PDVSA por un precio de compra de $ 3,315.1 millones, a cambio de la cancelación de los préstamos pagaderos  a PDVSA de $ 1,647.9 millones y una compensación de una distribución pagadera a PDVSA en esa fecha de $ 1,667.2 millones. No hubo ganancias ni pérdidas en la venta, ya que el precio de compra fue igual al valor en libros de la inversión en PDV Holding en esa fecha.</t>
  </si>
  <si>
    <t>De Propernyn B.V. dependen:  Propernyn Venezuela, Bonaire Petroleum Corporation N.V. (BOPEC) y PDV Europa B.V.</t>
  </si>
  <si>
    <t>La Haya da plazo hasta marzo para venta privada de acciones de filial de Pdvsa (https://talcualdigital.com/la-haya-da-plazo-hasta-marzo-para-venta-privada-de-acciones-de-filial-de-pdvsa/)</t>
  </si>
  <si>
    <t>https://www.sec.gov/Archives/edgar/data/906423/000091205702024404/a2082334z20-f.htm
https://talcualdigital.com/las-empresas-que-pdvsa-eliminara-o-vendera-segun-plan-de-reestructuracion/</t>
  </si>
  <si>
    <t>Propilenos de Falcón, C.A.   (PROFALCA)</t>
  </si>
  <si>
    <t>Producir propileno grado polímero, a partir del productos de la refinería de Cardón..</t>
  </si>
  <si>
    <t>Propileno grado polímero</t>
  </si>
  <si>
    <t>Propilenos de Falcón, C.A.  PROFALCA, fue creada entre Pequiven e inversionistas privados en 1997, entre los cuales estaban:    Proesca, filial de Petróleos de Venezuela,  con 35%,  Koch Industries International de EEUU, 35%,  Inelectra con 15% y 15%.  Posteriormente,  Pequiven aumenta su participación a 50%, y el Grupo Zuliano, absorbe el 50% restante. </t>
  </si>
  <si>
    <t xml:space="preserve">Empresa operativa, mixta,  con una capacidad de producción de 160.000 toneladas de propileno el cual se obtiene en grado polímero de las corrientes excedentarias de propano-propileno provenientes de las unidades de desintegración catalítica y coquización retardada de la refinería de Cardón.
La capacidad de producción de la planta de Profalca es de 160.000 toneladas métricas anuales de propileno grado polímero. Debido fundamentalmente a la falta de suministro de materia prima proveniente de la Refinería Cardón del Centro de Refinación Paraguaná, la planta se encuentra sin reportar producción desde marzo de 2018. </t>
  </si>
  <si>
    <t>Av. 1, Puerta Maravén, Punta Cardon, Falcon.  (0269) 2483652</t>
  </si>
  <si>
    <t>00/00/1997</t>
  </si>
  <si>
    <t>US $ 70 millones</t>
  </si>
  <si>
    <r>
      <rPr>
        <b/>
        <sz val="12"/>
        <color theme="1"/>
        <rFont val="Calibri"/>
      </rPr>
      <t>Presidente</t>
    </r>
    <r>
      <rPr>
        <sz val="12"/>
        <color theme="1"/>
        <rFont val="Calibri"/>
      </rPr>
      <t>: José Rafael Fuentes Monasterios</t>
    </r>
  </si>
  <si>
    <t>Pequiven 50%   Grupo Zuliano 50%</t>
  </si>
  <si>
    <t>Inscrita originalmente por ante el Registro Mercantil Quinto de la Circunscripción Judicial del Distrito Federal y Estado Miranda, en fecha 01 de abril de 1997, bajo el N° 23, Tomo 103-A, modificada por ante ese mismo Registro, en fecha 10 de noviembre de 1998, bajo el N° 84, Tomo 261-A-Qto., últimamente inscrita por ante el Registro Mercantil Segundo de la Circunscripción Judicial del Estado Falcón, en fecha 21 de junio de 1999, bajo el N° 70, Tomo 09-A</t>
  </si>
  <si>
    <t>Ha habido denuncias de irregularidades gerenciales en esa empresa, tales como contratación de empresas de ingenieria y construcción, en las cuales la gerencia tenía participación; contrataciones de personal ejecutivo ligadas a la gerencia.  (joserafaelfuentesmonasterio.blogspot.com/2008/07/la-triste-realidad-de-profalca.html)
Informe de la Junta Directiva 2020 de Grupo Zuliano C.A. (http://www.grupozuliano.com.ve/ASAMBLEA/GZ%209%20Informe%20Junta%20Directiva%202020.pdf)</t>
  </si>
  <si>
    <r>
      <rPr>
        <sz val="12"/>
        <color theme="1"/>
        <rFont val="Calibri"/>
      </rPr>
      <t xml:space="preserve">www.grupozuliano.com
https://transparencia.org.ve/wp-content/uploads/2018/11/EPE-II-Resumen-ejecutivo-Transparencia-Venezuela.pdf
https://transparencia.org.ve/project/epe-ii-estudio-sector-hidrocarburos/
</t>
    </r>
    <r>
      <rPr>
        <sz val="12"/>
        <color rgb="FF000000"/>
        <rFont val="Calibri"/>
      </rPr>
      <t>https://vlexvenezuela.com/vid/alcaldia-carirubana-propileno-profalca-301035498</t>
    </r>
  </si>
  <si>
    <t>Empresa de producción distribución y comercialización de proteínas</t>
  </si>
  <si>
    <t>Tinaquillo en la sede del mercado municipal</t>
  </si>
  <si>
    <t>Director: Carlos Linares</t>
  </si>
  <si>
    <t>https://lasnoticiasdecojedes.com/2020/07/25/proteico-sigue-batallando-por-la-alimentacion-de-los-cojedenos/
https://twitter.com/proteicocojedes?lang=es</t>
  </si>
  <si>
    <t>Proveeduría Socialista del Transporte Aragüeño Jacinto Peña, S.A.</t>
  </si>
  <si>
    <t>Comercializar respuestos y partes a transportistas, asociaciones civiles, cooperativas que presten servicio transporte terrestre publico cuyo domicilio fiscal que se encuentre en el Estado Aragua.</t>
  </si>
  <si>
    <t>Repuestos y partes a transportistas</t>
  </si>
  <si>
    <t>Fue creada el  15 de mayo de 2013 por el gobernador Tareck El Aissami con el objetivo de comercializar cauchos, tripas, protectores, baterías, lubricantes y filtros para los transportistas del transporte público. 03/03/2023 12:38 PM
En marzo de 2023, la gobernadora Karina Carpioa  reinauguró la Proveeduría del Transporte.</t>
  </si>
  <si>
    <t>Zona Industrial La Providencia,  Av. Intercomunal Turmero - Maracay. Frente al Euromercado</t>
  </si>
  <si>
    <t>Santiago Mariño</t>
  </si>
  <si>
    <t>Presidente: Yvan Enrique Bolívar Franco</t>
  </si>
  <si>
    <t>100% Gobernación de Aragua</t>
  </si>
  <si>
    <t>Registro Mercantil Primero de la
Circunscripción Judicial del Estado Aragua, quedando
registrado bajo el Nº 41, Tomo 41- A, publicado en la
Gaceta Oficial Ordinaria del Estado Aragua Nº 2068</t>
  </si>
  <si>
    <t>http://procuraduria.aragua.gob.ve/wp-content/uploads/2019/09/GAC-2767-2019.pdf</t>
  </si>
  <si>
    <t xml:space="preserve">Puertos de Sucre, S.A. </t>
  </si>
  <si>
    <t>Puertos</t>
  </si>
  <si>
    <t>Administrar, gerenciar, operar, mantener, promover, construir  y desarrollar  los puertos comerciales del Estado Sucre. 
Supervisar y realizar  vigilancia sobre los puertos privados sean estos de uso exclusivo del sector público o privado.
Ofrecer servicios eficientes, seguros y rápidos, orientando la promoción hacia el Caribe y Mercosur.</t>
  </si>
  <si>
    <t>Gerencia y administra los puertos del estado Sucre de uso comercial bajo su administración.</t>
  </si>
  <si>
    <t>Puertos de Sucre, S.A. es una empresa que gerencia y administra los puertos del estado Sucre de uso comercial bajo su administración.
La empresa “Puertos de Sucre, S.A.” fue creada el 18 de Febrero de 1994, en la oficina de Registro Mercantil del Municipio Sucre, Estado Sucre mediante acto de constitución convenido por el Gobernador  Dr. Ramón Martínez, en representación de la Gobernación del Estado Sucre; Además del Dr. Regulo Gómez en su condición de Secretario General del Gobierno y el Sr. Hernán Chinchilla, Presidente de la Fundación para el Desarrollo de Economía Social (F.U.N.D.E.S); con domicilio en la ciudad de Cumaná, podrá establecer filiales, oficinas, agencias y representaciones en cualquier lugar del país o del exterior. La empresa tendrá una duración de cincuenta (50) años, y su duración podrá ser prorrogada por período igual o menor al mencionado.
Al inicio de sus operaciones, la empresa Puertos de Sucre S.A., fue una dependencia del Ministerio de Hacienda. El 22 deDiciembre de 1.975, se creó el nstituto Nacional de Puertos (INP), ente adscrito al Ministerio de Transporte y Comunicaciones (MTC), bajo publicación en Gaceta oficial No.  1787 edición extraordinaria, como un organismo autónomo con personalidad jurídica  y  patrimonio propio distinto, e independiente del fisco nacional.
Posteriormente el ejecutivo regional bajo el marco legal contenido en la ley Orgánica  de Descentralización, Delimitación y Transferencia de Competencias del Poder Público, promulgala ley de Puertos del Estado Sucre, el 16 de marzo de 1992.
El poder ejecutivo del Estado Sucre, al diseñar la estructura de su política económica, buscó obtener una institución que además de administrar los puertos del Estado, propiciará la puerta comercial desde y hasta el exterior. Con esta nueva institución regional se esperaba que Sucre  y su sector empresarial obtuvieron importantes ventajasa e ingresos  monetarios adicionales.</t>
  </si>
  <si>
    <t>Empresa operativa . El Estado Sucre cuenta con cuatro importantes puertos: Puertos de Sucre , en Cumaná, con capacidad para recibir buques de hasta 200 ms de eslora (largo), tanto de carga general como a granel: el Puerto de Carúpano , con 98 ms. de muelle destinado al cabotaje y al turismo; el Puerto Internacional de Guiria con diez (10) muelles para recibir barcos de diferentes dimensiones y proximamente el muelle de Araya.</t>
  </si>
  <si>
    <t>Calle La Marina Sector Puerto Sucre Edif. Puerto Sucre. Final Av. Bermúdez
Cumaná, Estado Sucre</t>
  </si>
  <si>
    <t xml:space="preserve">Asamblea
Junta Directiva compuesta por por un (01) presidente: cuatro (04) directores principales y suplentes, elegidos por la Asamblea 
Presidencia
Gerencia General del Puerto
</t>
  </si>
  <si>
    <t>Presidente: Hernán Núñez</t>
  </si>
  <si>
    <t xml:space="preserve">Hernán Núñez es diputado a la Asamblea Nacional por el estado Sucre, perteneciente al PSUV e integrante de la Comisión Permanente de Administración y Servicios. 
En el año 2010 Hernán Núñez ganó una curul en la Asamblea Nacional para representar a Sucre por la oposición. Tres años después, saltó la talanquera y dejó las filas Voluntad Popular para integrarse al oficialismo.
Núñez fue denunciado en el parlamento venezolano por el diputado Erick Mago, bajo cargos de presunta estafa inmobiliaria. En estas elecciones parlamentarias quiere reelegirse como diputado por el circuito tres del estado Sucre, representando al Psuv y Gran Polo Patriótico. </t>
  </si>
  <si>
    <t>95% del capital de la gobernación y 5% restante de la Fundación para el Desarrollo Económico y Social, Fundes.</t>
  </si>
  <si>
    <t>Registro Mercantil de la Circunscripción Judicial del Estado Sucre, el 18 de febrero de 1.994, bajo el número 09, folios 35 al 46, tomo A-22</t>
  </si>
  <si>
    <t>Trabajadores de los Puertos del Estado Sucre van a conflicto (https://www.aporrea.org/actualidad/n179721.html)
En Venezuela trabajadores de Puertos de Sucre protestaron para exigir mayor inversión (https://mundomaritimo.cl/noticias/en-venezuela-trabajadores-de-puertos-de-sucre-protestaron-para-exigir-mayor-inversion)</t>
  </si>
  <si>
    <t>https://www.govserv.org/XX/Unknown/535859716474314/Puertos-de-Sucre%2C-S.A. www.bolipuertos.gob.ve 
https://es.scribd.com/document/257766727/resena-historica-puertos-de-sucre-c-a
https://www.govserv.org/XX/Unknown/535859716474314/Puertos-de-Sucre%2C-S.A.#location
https://www.facebook.com/PuertosdeSucre/
https://www.clubensayos.com/Temas-Variados/Historia-de-Puertos-de-Sucre-SA/3115213.html
https://elpitazo.net/sucesos/hernan-nunez-el-diputado-que-salto-la-talanquera-al-chavismo-y-quiere-reelegirse/
https://vlexvenezuela.com/vid/puertos-sucre-s-283404347</t>
  </si>
  <si>
    <t>Puertos del Alba, S.A.</t>
  </si>
  <si>
    <t>Construcción de infrestructura portuaria</t>
  </si>
  <si>
    <t>Modernización, recuperación, equipamiento y construcción de puertos tanto en la República Bolivariana de Venezuela como en la República de Cuba, así como también la elaboración de los correspondientes estudios, proyectos de ingeniería, planes de desarrollo y gestión de financiamiento para tales fines, y en general, la realización de todo acto de lícito comercio que guarde relación directa e indirecta con el objeto principal y que resulte necesario o conveniente.</t>
  </si>
  <si>
    <t>Ingeniería, procura y cosntrucción de puertos</t>
  </si>
  <si>
    <t>Mediante el Decreto Nº 6.839, por el cual se autoriza crear una empresa del Estado, bajo la forma de Sociedad Anónima, que se denominará Puertos del Alba, S.A., la cual tendrá su domicilio en la ciudad de Caracas y cuyo objeto será la modernización, recuperación, equipamiento y construcción de puertos tanto en la República Bolivariana de Venezuela como en la República de Cuba. El capital social será de Bs. 3.200.000,00 y tendrá una duración de 20 años. Ese Decreto derogó el Decreto Nº 5.380, publicado en la G.O. Nº 38.703, de fecha 12/06/2007, por medio del cual se crea una empresa del Estado, bajo la forma de Sociedad Anónima que se denominará Bolivariana de Puertos, S.A. El decreto N°6.839 fue publicado en la  Gaceta Oficial Nº 39.230 del 29 de julio de 2009.
La empresa Puertos del Alba, creada en julio de 2012 mediante una alianza entre Venezuela y Cuba para la construcción, recuperación y modernización de los principales puertos de uso comercial de ambas naciones, es la encargada de la gerencia técnica e inspección de los trabajados del proyecto de modernización de los terminales marítimos de Puerto Cabello, en el estado Carabobo, y La Guaira, en Vargas.</t>
  </si>
  <si>
    <t>Calle La Iglesia, Caracas 1050, Distrito Capital</t>
  </si>
  <si>
    <r>
      <rPr>
        <b/>
        <sz val="12"/>
        <color theme="1"/>
        <rFont val="Calibri"/>
      </rPr>
      <t>Presidente</t>
    </r>
    <r>
      <rPr>
        <sz val="12"/>
        <color theme="1"/>
        <rFont val="Calibri"/>
      </rPr>
      <t xml:space="preserve">: José Avelino Goncalves Goncalves
</t>
    </r>
    <r>
      <rPr>
        <b/>
        <sz val="12"/>
        <color theme="1"/>
        <rFont val="Calibri"/>
      </rPr>
      <t>Vicepresidente:</t>
    </r>
    <r>
      <rPr>
        <sz val="12"/>
        <color theme="1"/>
        <rFont val="Calibri"/>
      </rPr>
      <t xml:space="preserve"> Manuel Andrés Malmierca Alfaras
</t>
    </r>
    <r>
      <rPr>
        <b/>
        <sz val="12"/>
        <color theme="1"/>
        <rFont val="Calibri"/>
      </rPr>
      <t xml:space="preserve">Directores Principales </t>
    </r>
    <r>
      <rPr>
        <sz val="12"/>
        <color theme="1"/>
        <rFont val="Calibri"/>
      </rPr>
      <t xml:space="preserve">según Resolución Nº 12 de fecha 27/03/2015 en Gaceta Oficial Nº 40.631 de fecha 30/03/2015: Norys Amparo Negrón Rangel, José Ángel Villalta León y Eduardo Hernández Becerra
</t>
    </r>
    <r>
      <rPr>
        <b/>
        <sz val="12"/>
        <color theme="1"/>
        <rFont val="Calibri"/>
      </rPr>
      <t>Directores Suplentes</t>
    </r>
    <r>
      <rPr>
        <sz val="12"/>
        <color theme="1"/>
        <rFont val="Calibri"/>
      </rPr>
      <t xml:space="preserve"> según Resolución Nº 12 de fecha 27/03/2015 en Gaceta Oficial Nº 40.631 de fecha 30/03/2015: Gonzalo Lucena López, Ramón Alirio Durán González y Wenceslao Miguel Izquierdo González</t>
    </r>
  </si>
  <si>
    <t>51% Bolivariana de Puertos (BOLIPUERTOS), S.A. y  49% Grupo Empresarial de la Industria Portuaria  (ASPORT) de Cuba</t>
  </si>
  <si>
    <t xml:space="preserve"> Ministerio del Poder Popular para el Transporte</t>
  </si>
  <si>
    <t>Administración cubana de puertos desangra a Venezuela (https://www.elnuevoherald.com/ultimas-noticias/article2017213.html)
Nepotismo y militares en el poder en Venezuela (http://conviteac.org.ve/wp-content/uploads/2018/12/Informe-Nepotismo-y-Militarismo-1072016-2.pdf)</t>
  </si>
  <si>
    <t>Química, Biotecnología al Servicio Social, C.A. (QUIMBIOTEC)</t>
  </si>
  <si>
    <t>Misión
Somos una empresa del Estado venezolano, dedicada a la producción, comercialización y distribución de hemoderivados, fármacos recombinantes y especialidades farmacéuticas de calidad, que a través de procesos de investigación, innovación y formación cumple los estándares nacionales e internacionales requeridos por los sistemas de salud; con talento altamente calificado, consciente de su importancia en la satisfacción de las necesidades sociales y exigencias científico-tecnológicas e industriales del país.
Misión
Somos una empresa del Estado venezolano, dedicada a la producción, comercialización y distribución de hemoderivados, fármacos recombinantes y especialidades farmacéuticas de calidad, que a través de procesos de investigación, innovación y formación cumple los estándares nacionales e internacionales requeridos por los sistemas de salud; con talento altamente calificado, consciente de su importancia en la satisfacción de las necesidades sociales y exigencias científico-tecnológicas e industriales del país.</t>
  </si>
  <si>
    <t>Hemoderivados</t>
  </si>
  <si>
    <t>Fundada en 1988, QUIMBIOTEC es fruto del esfuerzo y espíritu innovador de un grupo de investigadores del área de hematología del IVIC, con líneas de interés en el fraccionamiento de la sangre para el mejor uso del plasma. En 1998 se concretó la construcción de la PPDS y el registro y liberación de diversos productos. En el 2003 se conceptualizó el proyecto de construcción de la PPFR, que contó con el  apoyo institucional y financiero del Estado venezolano y cuya construcción culminó en 2014. Es la única empresa productora de medicamentos hemoderivados y fármacos recombinantes en el país.
Forma parte del Conglomerado Productivo de Salud del Estado Venezolano y está adscrita al Ministerio del Poder Popular para la Salud. Cuenta con una Planta Productora de Derivados Sanguíneos (PPDS), cuya materia prima fundamental es el plasma humano, y una Planta Productora de Fármacos Recombinantes (PPFR), con instalaciones en un área de más de 5.000 metros cuadrados, dotadas de equipos de alta tecnología para la producción.</t>
  </si>
  <si>
    <t>Km. 11, Carretera Panamericana Altos de Pipe, Ivic,  Edo. Miranda</t>
  </si>
  <si>
    <r>
      <rPr>
        <sz val="12"/>
        <color rgb="FF000000"/>
        <rFont val="Calibri"/>
      </rPr>
      <t xml:space="preserve">Mediante Resolución No. 386 del 23 de septiembre de 2024  del inisterio del Poder Popular para la Salud. y publicada en la Gaceta Oficial No. 42.978 del 4 der octubre de 2024, la cual se designa al ciudadano Jesús Rafael Brito Arévalo, como </t>
    </r>
    <r>
      <rPr>
        <b/>
        <sz val="12"/>
        <color rgb="FF000000"/>
        <rFont val="Calibri"/>
      </rPr>
      <t>Presidente</t>
    </r>
    <r>
      <rPr>
        <sz val="12"/>
        <color rgb="FF000000"/>
        <rFont val="Calibri"/>
      </rPr>
      <t xml:space="preserve"> de la Compañía Anónima Química, Biotecnología al Servicio Social Quimbiotec, C.A.,
</t>
    </r>
    <r>
      <rPr>
        <b/>
        <sz val="12"/>
        <color rgb="FF000000"/>
        <rFont val="Calibri"/>
      </rPr>
      <t>Cuentadante y Responsable Patrimonial</t>
    </r>
    <r>
      <rPr>
        <sz val="12"/>
        <color rgb="FF000000"/>
        <rFont val="Calibri"/>
      </rPr>
      <t xml:space="preserve"> según Gaceta Oficial N° 42.002 de fecha 6/11/2020: Keyla Sinaí García Rojas</t>
    </r>
  </si>
  <si>
    <t>El 7 de marzo de 2022,fue nombrado Jesús Rafael Brito Arévalo, como Viceministro de Recursos, Tecnología y Regulación, del Ministerio del Poder Popular para la Salud</t>
  </si>
  <si>
    <t>Juicio a extrabajadoras de Quimbiotec por supuesta malversación transcurre entre demoras e irregularidades (https://efectococuyo.com/la-humanidad/entre-demoras-e-irregularidades-juzgan-a-ex-trabajadoras-de-qumbiotec-acusadas-de-supuesta-corrupcion/)
Presas dos exdirectivas de Quimbiotec por utilización ilícita de divisas (https://www.noticiascandela.informe25.com/2015/07/presas-dos-exdirectivas-de-quimbiotec.html)
Quimbiotec, ocaso de una experiencia productiva (https://www.revistasic.gumilla.org/2016/quimbiotec-ocaso-de-una-experiencia-productiva/)
Sr. presidente: acabaron con la empresa Quimbiotec (https://www.aporrea.org/actualidad/a265689.html)
Quimbiotec: Sra. Fiscal/Sr. Defensor – Casos de “privación de libertad” sin sentencia!!! (https://www.arsenalterapeutico.com/2016/12/08/sra-fiscalsr-defensor-casos-de-privacion-de-libertad-sin-sentencia/)
Al Presidente Maduro: Expediente X de Quimbiotec, C. A. (Parte V): Los gritos del silencio (https://www.aporrea.org/contraloria/n282598.html)
¿Porqué es criminal la parálisis y la destrucción de Quimbiotec? (https://www.analitica.com/entretenimiento/bienestar/porque-es-criminal-la-paralisis-y-la-destruccion-de-quimbiotec/)
Caso Quimbiotec: Exigimos justicia y pedimos libertad para Susana Rodríguez y Yadira Naranjo (https://www.arsenalterapeutico.com/2015/10/03/caso-quimbiotec-exigimos-justicia-y-pedimos-libertad-para-susana-rodriguez-y-yadira-naranjo/)</t>
  </si>
  <si>
    <r>
      <rPr>
        <sz val="12"/>
        <color theme="1"/>
        <rFont val="Calibri"/>
      </rPr>
      <t xml:space="preserve">Microjuris
</t>
    </r>
    <r>
      <rPr>
        <sz val="12"/>
        <color rgb="FF000000"/>
        <rFont val="Calibri"/>
      </rPr>
      <t>http://www.quimbiotec.gob.ve/</t>
    </r>
  </si>
  <si>
    <t>Radio Margarita, C.A.</t>
  </si>
  <si>
    <t>Radiodifusión</t>
  </si>
  <si>
    <t>Información y entretenimiento</t>
  </si>
  <si>
    <t>Dirección: Vía Cueva del Bufón, Girardot, La Asuncion, Nueva Esparta
La Asunción
Número de teléfono:
(0295) 2422445</t>
  </si>
  <si>
    <r>
      <rPr>
        <b/>
        <sz val="12"/>
        <color theme="1"/>
        <rFont val="Calibri"/>
      </rPr>
      <t>Gerente General</t>
    </r>
    <r>
      <rPr>
        <sz val="12"/>
        <color theme="1"/>
        <rFont val="Calibri"/>
      </rPr>
      <t>: Lic. Emigdio Malaver</t>
    </r>
  </si>
  <si>
    <t>Radio Mundial, C.A.</t>
  </si>
  <si>
    <t>Calle New York con Av. Río de Janeiro Edf. Manzanillo Las Mercedes. Estado, Miranda. Ciudad, Caracas. Municipio, Baruta</t>
  </si>
  <si>
    <t xml:space="preserve">Presidente según resolución 072 de fecha 24/08/2021 en Gaceta Oficial N° 42.196 de la misma fecha: Alejandro Silva Villamizar </t>
  </si>
  <si>
    <t>Periodista Alejandro Silva Villamizar, ganador del Premio Nacional de Periodismo 2016, mención radio</t>
  </si>
  <si>
    <t>Inscrita en el Registro Mercantil Segundo de la Circunscripción Judicial del Distrito Federal y Estado Miranda, en fecha 14 de abril de 1975, bajo el Nº17, tomo 29-A</t>
  </si>
  <si>
    <r>
      <rPr>
        <sz val="12"/>
        <color theme="1"/>
        <rFont val="Calibri"/>
      </rPr>
      <t xml:space="preserve">Microjuris
</t>
    </r>
    <r>
      <rPr>
        <sz val="12"/>
        <color rgb="FF000000"/>
        <rFont val="Calibri"/>
      </rPr>
      <t>https://vlexvenezuela.com/vid/gloria-pisani-radio-mundial-yvke-289056466</t>
    </r>
  </si>
  <si>
    <t>Radio Nacional de Venezuela, C.A.</t>
  </si>
  <si>
    <t>Fue creada el 29 de julio de 1936 por decreto presidencial de Eleazar López Contreras. Su primera emisión fue en diciembre de ese año desde el Palacio de Miraflores.1​ Tenía por nombre Radio Difusora Nacional de Venezuela (RDNV) y salía al aire por la frecuencia de 630 kHz en amplitud modulada.1​ En 1941 contaba con una unidad móvil y equipos de transmisión modernos.1​ Para 1943 usaba un transmisor de dos kilovatios.
En 1945, la emisora es adscrita a la Dirección de Cultura del Ministerio de Educación.1​ En aquel año, la estación poseía una orquesta sinfónica, grupos de cámara, solistas y un teatro experimental. En 1946, el Teatro Nacional es acondicionado como estudios de RDNV. El horario de transmisión era de once de la mañana a dos de la tarde, y desde cinco de la tarde hasta las once de la noche.
En 1947, RDNV es trasladada a una nueva sede en el centro de Caracas, entre las esquinas de Llaguno y Cuartel Viejo, y se instala aparte una planta radiotransmisora de 10 kilovatos de potencia en el sector de Los Magallanes de Catia.1​ En ese mismo año, la emisora es mudada a la urbanización Santa Eduvigis en Caracas y tiene un transmisor de un kilovatio, para operar en 630 kHz y otro de diez kilovatios, para la banda de 60 metros.1​ En 1948, el control de la radio es transferida al Ministerio de Interior.
El 8 de julio de 1987, Radio Nacional de Venezuela se convierte en servicio autónomo mediante Decreto Presidencial Nº 1.643, publicado en Gaceta Oficial de la República de Venezuela Nº 33.755* , de la misma fecha.1​ RNV quedó adscrita a la Oficina Central de Información (OCI).
Desde el 20 de agosto de 2002, RNV pasa a depender del Ministerio de Comunicación y la Información.​ Desde entonces, se inició un proceso de expansión de frecuencias de la cadena en distintas partes de Venezuela.</t>
  </si>
  <si>
    <t>Chapellín, Caracas</t>
  </si>
  <si>
    <t>Sntp denuncia despidos ilegales en VTV y Radio Nacional de Venezuela (https://efectococuyo.com/la-humanidad/sntp-denuncia-despidos-ilegales-en-vtv-y-radio-nacional-de-venezuela/)</t>
  </si>
  <si>
    <r>
      <rPr>
        <sz val="12"/>
        <color theme="1"/>
        <rFont val="Calibri"/>
      </rPr>
      <t xml:space="preserve">Microjuris
</t>
    </r>
    <r>
      <rPr>
        <sz val="12"/>
        <color rgb="FF000000"/>
        <rFont val="Calibri"/>
      </rPr>
      <t>http://www.radiomundial.com.ve/content/somos-yvke</t>
    </r>
  </si>
  <si>
    <t>La estación de radio oficial del Ministerio del Poder Popular para la Defensa . Emisora de radio que transmite en frecuencia modulada.</t>
  </si>
  <si>
    <t>Ministerio de la Defensa, Fuerte Tiuna, Caracas, Venezuela</t>
  </si>
  <si>
    <t>http://www.minci.gob.ve/radio-tiuna-102-9-fm-11-anos-impulsando-la-comunicacion-popular/</t>
  </si>
  <si>
    <t>Radio Zulia, C.A.</t>
  </si>
  <si>
    <t>Transmite desde la av. 5 con calle 96, Frente a la Plaza Bolívar de Maracaibo</t>
  </si>
  <si>
    <r>
      <rPr>
        <b/>
        <sz val="12"/>
        <color theme="1"/>
        <rFont val="Calibri"/>
      </rPr>
      <t>Gerente General</t>
    </r>
    <r>
      <rPr>
        <sz val="12"/>
        <color theme="1"/>
        <rFont val="Calibri"/>
      </rPr>
      <t>: Lic. Óscar Pérez</t>
    </r>
  </si>
  <si>
    <t>Radiodifusora Los Andes, C.A.</t>
  </si>
  <si>
    <t>Entre av. Gonzalo Picón y Av. Urdaneta</t>
  </si>
  <si>
    <t>Radiodifusora Los Andes (https://poderopediave.org/organizacion/radiodifusora-los-andes/)</t>
  </si>
  <si>
    <t>Reciclaje Cuba Venezuela, S.A. (RECUVENSA)</t>
  </si>
  <si>
    <t>Reciclaje</t>
  </si>
  <si>
    <t>Reciclar el material ferroso y no ferroso</t>
  </si>
  <si>
    <t>Reciclaje de chatarras, partes, piezas, componentes, equipos y materiales reciclables, así como ofrecer servicios de recolección, distribución y transporte de productos reciclables</t>
  </si>
  <si>
    <t xml:space="preserve"> PDVSA Industrial (60%) y la Unión de Empresas de Recuperación de Materias Primas “UERMP” (40%) Cuba</t>
  </si>
  <si>
    <t>Inscrita ante el Registro Mercantil Primero de la Circunscripción Judicial del Distrito Capital y Estado Bolivariano de Miranda, en fecha 12 de mayo de 2010, quedando anotada bajo el Nro. 29, Tomo 89-A, domiciliada en la ciudad de Caracas – Distrito Capital.</t>
  </si>
  <si>
    <t>Reactor vendido como chatarra aún está en El Palito esperando ser enviado al extranjero (http://www.venezuelaaldia.com/2018/10/28/reactor-vendido-como-chatarra-aun-esta-en-el-palito-a-la-espera-de-ser-enviado-al-extranjero/)
REHENES de la gran corrupción (https://transparencia.org.ve/wp-content/uploads/2019/05/Capi%CC%81tulo-3.-Rehenes-de-la-Gran-Corrupcio%CC%81n.-TV-1.pdf)
[ENTRELUCHAS] ENATUB ¡En emergencia! (https://www.laizquierdadiario.com.ve/ENTRELUCHAS-ENATUB-En-emergencia)</t>
  </si>
  <si>
    <r>
      <rPr>
        <sz val="12"/>
        <color theme="1"/>
        <rFont val="Calibri"/>
      </rPr>
      <t xml:space="preserve">https://talcualdigital.com/las-empresas-que-pdvsa-eliminara-o-vendera-segun-plan-de-reestructuracion/
</t>
    </r>
    <r>
      <rPr>
        <sz val="12"/>
        <color rgb="FF000000"/>
        <rFont val="Calibri"/>
      </rPr>
      <t>https://vlexvenezuela.com/vid/reciclajes-cuba-recuvensa-inspectora-440574318</t>
    </r>
    <r>
      <rPr>
        <sz val="12"/>
        <color theme="1"/>
        <rFont val="Calibri"/>
      </rPr>
      <t xml:space="preserve">
https://transparencia.org.ve/wp-content/uploads/2018/11/EPE-II-Sector-Hidrocarburos-1.pdf</t>
    </r>
  </si>
  <si>
    <t xml:space="preserve">Red - Ven S.A. </t>
  </si>
  <si>
    <t>Comercialización de equipos</t>
  </si>
  <si>
    <t xml:space="preserve"> Compra, venta, distribución, transporte y alquiler equipos de computación conectados a Internet por redes de cable o inalámbricas; representar firmas nacionales o extranjeras, prestar servicios de mantenimiento de equipos de computación; importar y exportar equipos de computación; organizar, establecer y realizar negocios en cualquier sitio de la República Bolivariana de Venezuela o en el extranjero, actuar como contratista general o subcontratista; designar agentes distribuidores, concesionarios, corresponsales.</t>
  </si>
  <si>
    <t>Equipos de telecomunicaciones e informática</t>
  </si>
  <si>
    <t>Fue creada por el presidente Hugo Chávez, en junio de 2012, como una empresa conjunta integrada por el sector privado y la Compañía Anónima Nacional Teléfonos de Venezuela (CANTV), con la finalidad de desarrollar productos tecnológicos. Esta empresa se crea con una composición accionaria igual a 51% de la CANTV y 49% de la empresa privada RedVen. 
Los principales objetivos de esta Empresa son impulsar la soberanía tecnológica y la transferencia de conocimientos a la población venezolana, difundir los conocimientos a las comunidades trabajando con el concepto de los operadores comunitarios, que es la creación en cada una de las comunidades del país de unidades productivas que tengan entre una de sus funciones prestar servicio a las comunidades.</t>
  </si>
  <si>
    <t xml:space="preserve">Calle Sergio Medina, casa Nº 7, Sector Centro, La Victoria	</t>
  </si>
  <si>
    <t>Jose Felix Ribas</t>
  </si>
  <si>
    <t>51% de la CANTV y 49%  RedVen</t>
  </si>
  <si>
    <t>Ministerio del Poder Popular para la Ciencia y la Tecnología
CANTV</t>
  </si>
  <si>
    <t>http://pymesvenezuela.com/ficha/red-ven-sa-112011
https://transparencia.org.ve/project/epe-ii-estudio-sector-telecomunicaciones/</t>
  </si>
  <si>
    <t>Red de Abastos Bicentenario, S.A.</t>
  </si>
  <si>
    <t>Misión
Garantizar el acceso oportuno y la disponibilidad suficiente y estable de alimentos, servicios y productos de calidad a precio justo, para dar cumplimiento a lo establecido en la Constitución de la República Bolivariana de Venezuela en materia de Soberanía y Seguridad Alimentaria.
Visión
Ser referencia nacional e internacional como Empresa Socialista en la distribución equitativa de alimentos y productos, que contribuyan al buen vivir de la población, fundamentados en principios y valores de la Revolución Bolivariana con la participación de las comunidades organizadas.
Objetivo
Construir un nuevo modelo de Empresa Socio-Productiva, que permita el fomento de valores sociales, donde trabajadores y comunidad organizada; encuentren nuevas formas de innovación laboral y participación protagónica, para garantizar el suministro oportuno de alimentos u otros productos a precios accesibles y de alta calidad, para toda la población venezolana</t>
  </si>
  <si>
    <t>Venta minorista de alimentos</t>
  </si>
  <si>
    <t>El 13 de febrero de 2010 el ex-Presidente Hugo Chávez anunció que el Gobierno compraría el 80% de acciones de CATIVEN y, de esta forma, pasaría a tenerel control sobre los Supermercados CADA. Chávez se refirió así a las conversaciones mantenidas con el grupo francés “CASINO”, titular de dicho porcentaje accionarial de la empresa venezolana CATIVEN, a raíz de la expropiación de “Exito”. El resto de accionistas, que ostentan el 20% del capital social, son Empresas Polar y la colombiana Exito.  Chávez autorizó al VicePresidente Elías Jaua para cerrar la negociación con el grupo francés. Con esta decisión el Gobierno Nacional paso a tener  la mayoría accionaria, y  a ser dueño de todos los supermercados Cada, los Hipermercados Éxito, así como sus canales de distribución y flotas de camiones.
El 22 de febrero de 2011 mediante Decreto N° 8.071 publicado en la Gaceta Oficial Nº 39.621 ,  se adscribe la Red de Abastos Bicentenario , S.A. al Ministerio del Poder Popular para la Alimentación, la empresa del Estado denominada «Cadena de Tiendas Venezolanas Cativen, S.A» (ahora Red de Abastos Bicentenario, S.A. RABSA). La empresa del Estado CADENA DE TIENDAS VENEZOLANAS, CATIVEN, S.A., se denominará en adelante RED DE ABASTOS BICENTENARIO, S.A., y tendrá por objeto realizar, por sí misma o mediante terceros, o asociada a terceros, toda actividad tendente a: la producción, abastecimiento, comercialización, acondicionamiento y distribución nacional y/o internacional de alimentos para el consumo humano y/o animal con incidencia en el consumo humano y productos de uso y consumo humano, garantizando un abastecimiento estable, permanente y creciente de dichos productos. También, podrá llevar a cabo operaciones sobre cualquier especie o producto derivado de los reinos animal, vegetal y mineral, según fuere el caso, a saber: cría, reproducción, siembra, cultivo, recolección, tratamiento; producción, procesamiento, acondicionamiento, transformación, perfeccionamiento, procura, importación, reimportación, exportación, reexpedición, empaquetado, envasado, embalado, rotulado, transporte, distribución, depósito, almacenaje, ventas al mayor y/o al detal o cualquier otra actividad conexa o forma de comercialización lícita, haciéndose la salvedad de que las anteriores operaciones son transcritas a título meramente enunciativo, por cuanto la naturaleza de las actividades que pretende ejecutar la sociedad mercantil no da cabida a señalamientos taxativos. El domicilio de la empresa será la ciudad de Caracas, Distrito Capital, y su capital social estará dividido de la siguiente manera: la República Bolivariana de Venezuela, por órgano del Ministerio del Poder Popular para la Alimentación y Geant International B.V. tendrán una participación de ochenta coma uno por ciento (80,1%) y diecinueve coma nueve por ciento (19,9%), respectivamente.
El 8 de octubre de 2014 mediante el Decreto N° 1.285 publicado en Gaceta Oficial N° 40.513 de este martes 07 de octubre de 2014, la Presidencia de la República oficializó la creación de la empresa del Estado, bajo la forma de Sociedad Anónima, denominada Corporación Productora, Distribuidora y Mercadeo de Alimentos, S.A. (CORPO-PDMERCAL). Esta instancia estará adscrita al Ministerio del Poder Popular Para la Alimentación y estará integrará a la red de Mercados de Alimentos, CA.,  (Mercal), Productora y Distribuidora Venezolana de Alimentos (Pdval),  Abastos Bicentenario, Fundación Programa de Alimentos Estratégicos (Fundaproal) y Superintendencia Nacional de Silos Almacenes y Depósitos Agrícolas (Sada) y  Logística Casa, C.A. El objetivo de la empresa es planificar, fiscalizar y desarrollar los sistemas de producción, abastecimiento, y comercialización nacional de productos alimenticios para el consumo humano y productos de primera necesidad que permitan la óptima ejecución de las acciones tendientes al mejoramiento y eficiencia del sector alimentos.
En Gaceta Oficial 41.336 del 6 de febrero de 2017 se cede a título gratuito de 80,1% de Red de Abastos Bicentenario, S.A. a la Corporación Única de Servicios Productivos y Alimentarios, C.A.  (CUSPALCA) y se adscribe Productora y Distribuidora Venezolana de Alimentos S.A. (PDVAL) a esta Corporación.</t>
  </si>
  <si>
    <t>De las 49 tiendas que llegó a sumar la Red de Abastos Bicentenario Sociedad Anónima (Rabsa), hoy ninguna está abierta al público. En los últimos dos años, la gerencia –en manos del Estado desde 2010– desmanteló el proyecto liquidando locales o entregándolos a Tiendas Clap, ahora Salva Food. Según Armando Info, las tiendas CLAP son manejadas por la compañía Salva Foods 2015 del empresario colombiano Carlos Rolando Lizcano, socio de Alex Saab y de Álvaro Pulido Vargas. 
En 2020 algunas tiendas cerraron, entre ellas las de Fuerte Tiuna, y una de las más grandes, la de Terrazas del Ávila, se convirtió en el Megasis, de empresarios iraníes.  
En Maracaibo Abastos Bicentenario se transformó en Hipermercado La Grande en 2018 de la familia Namur, aliados del gobernador Omar Prieto.
Ver ALIADOS PRIVADOS en control de empresas estatales (https://transparenciave.org/wp-content/uploads/2021/12/Aliados-privados-en-control-de-empresas-estatales-1.pdf)</t>
  </si>
  <si>
    <t>3ra. Transv. Las Delicias, Torre Financiera BIV, Planta Baja, Sabana  Grande, Caracas</t>
  </si>
  <si>
    <t>Ministerio del Poder Popular para la Alimentación y Geant International B.V. tienen una participación de ochenta coma uno por ciento (80,1%) y diecinueve coma nueve por ciento (19,9%), respectivamente.</t>
  </si>
  <si>
    <t xml:space="preserve">http://www.abastosbicentenario.gob.ve/
https://poderopediave.org/?s=Red+de+Abastos+Bicentenario%2C+S.A.
Microjuris
https://transparencia.org.ve/project/epe-ii-estudio-sector-agroalimentario/
La Fuerza Armada venezolana tiene luz propia en la corrupción (https://transparencia.org.ve/wp-content/uploads/2018/06/La-Fuerza-Armada-Venezolana-tiene-luz-propia-en-la-corrupci%C3%B3n.pdf)
https://transparencia.org.ve/wp-content/uploads/2020/10/Los-militares-y-su-rol-en-las-Empresas-Propiedad-del-Estado.pdf
https://transparencia.org.ve/wp-content/uploads/2020/07/III-PODER-MILITAR-CRIMEN-Y-CORRUPCIOON.pdf
http://www.abastosbicentenario.gob.ve/
https://armando.info/Reportajes/Details/2475      
https://talcualdigital.com/a-la-calladita-el-chavismo-reprivatiza-empresas-que-expropio-y-llevo-al-colapso/ 
https://twitter.com/OmarPrietoGob/status/1075791450087063552
https://transparencia.org.ve/wp-content/uploads/2021/12/Aliados-privados-en-control-de-empresas-estatales-1.pdf
</t>
  </si>
  <si>
    <t>Red de Transmisiones de Venezuela, C.A. (RED TV)</t>
  </si>
  <si>
    <t>Mantenimiento de equipos</t>
  </si>
  <si>
    <t>Mantenimiento de las redes de transporte, comunicaciones, radiodifusión y servicios auxiliares de la Compañía Anónima Venezolana de Televisión, Corporación Venezolana de Telecomunicaciones (COVETEL), la Nueva Televisión del Sur (T.V. SUR) y el Servicio Autónomo Radio Nacional de Venezuela, a fin de lograr el adecuado funcionamiento de las referidas redes, y de cualquier otra red de comunicación de radio y televisión de órganos u entes del Estado, adscritos o se adscriban al Ministerio de Comunicación e Información.</t>
  </si>
  <si>
    <t>Servicios de transmisión y difusión de la señales de televisión</t>
  </si>
  <si>
    <t>Creada en el año 2005, mediante el Decreto N° 3.898, adscrita al Ministerio del Poder Popular para la Comunicación e Información, con un capital social estará constituido en un cien por ciento (100%) por aportes de la República Bolivariana de Venezuela, con domicilio en la ciudad de Caracas, pudiendo establecer oficinas, sucursales y agencias dentro de la República o fuera de ella, publicado en la  Gaceta Nº 38.271  del 13 de septiembre 2005.</t>
  </si>
  <si>
    <t>Los Ruices, Av. Principal de los Ruices, VTV, piso 2</t>
  </si>
  <si>
    <t>Mediante la Resolución N° 020,  se designaron a las ciudadanas y ciudadanos Karina Coromoto Dirino Mirena, Simón Elías Arrechider Moreno, Yohannyl Rodríguez Rivero, entre otros, como Miembros Principales y Suplentes de la Junta Directiva de la sociedad mercantil «Red de Transmisiones de Venezuela (REDTV), C.A.». Resolución publicada en la Gaceta Nº 42.359 del 20 de abril de 2022</t>
  </si>
  <si>
    <r>
      <rPr>
        <sz val="12"/>
        <color theme="1"/>
        <rFont val="Calibri"/>
      </rPr>
      <t xml:space="preserve">Microjuris
</t>
    </r>
    <r>
      <rPr>
        <sz val="12"/>
        <color rgb="FF000000"/>
        <rFont val="Calibri"/>
      </rPr>
      <t>https://www.linkedin.com/company/red-de-transmisiones-de-venezuela-c-a/?originalSubdomain=ve</t>
    </r>
    <r>
      <rPr>
        <sz val="12"/>
        <color theme="1"/>
        <rFont val="Calibri"/>
      </rPr>
      <t xml:space="preserve">
http://pymesvenezuela.com/ficha/red-de-transmisiones-de-venezuela-redtv-ca-92957</t>
    </r>
  </si>
  <si>
    <t>Refidomsa – PDV,  S.A.</t>
  </si>
  <si>
    <t>Satisfacer la demanda de los clientes con productos de calidad, energéticos y derivados del petróleo en forma eficiente, responsable y rentable, y realizar sus operaciones tomando en consideración especial y prioritaria:</t>
  </si>
  <si>
    <t>Producción e importación de productos terminados, derivados del petróleo: Gasolina s/plomo (Premium y regular), Gas licuado de petróleo (GLP), Kerosene/Jet A-1, Gasoil-Diesel (regular, Premium y óptimo), Fuel oil</t>
  </si>
  <si>
    <t>La Refinería Dominicana de Petróleo PDV, S.A., también conocida por su acrónimo oficial Refidomsa PDV, es una refinería de petróleo y terminal de importación de productos derivados del petróleo, dedicada a la comercialización de combustibles en la República Dominicana, constituida por dos socios accionarios, el Estado Dominicano, con el 51% de las acciones; y PDV Caribe, con el 49%.
En 1967 surge en el país la Refinería Dominicana de Petróleo para la importación y refinación del petróleo crudo, y en fecha 18 de agosto de 1970 se constituye en una sociedad comercial por acciones, conforme a las leyes de la Republica Dominicana.
En 1969, el Estado Dominicano, mediante la aprobación del Congreso Nacional, firma un acuerdo de participación societaria -50%-50%- con la Shell International Petroleum Company.
En 1972 se produce el despegue industrial de la Refinería y, en 1973, la planta es oficialmente inaugurada por el Gobierno Dominicano.
En los años 80 se firma el Acuerdo de San José y se reestructuran las instalaciones de la planta para procesar el crudo virgen de México.
En el 2008, el Estado Dominicano adquiere la totalidad de las acciones mediante acuerdo con la SHELL, convirtiéndose la Refinería en propiedad estatal.
En el 2010 el Gobierno Dominicano traspasa el 49%  de las acciones de la Sociedad Refinería Dominicana de Petróleo a PDV Caribe quedando Refidomsa con el 51% de las acciones, por 131 millones de dólares
De acuerdo con la Dirección General de Impuestos Internos (DGII), la Refidomsa es una de las principales empresas que tributan impuestos al Estado Dominicano. En 2013 fue la empresa de mayor recaudación del Impuesto Selectivo al Consumo (ISC) y la octava de mayor recaudación del Impuesto sobre la Renta (ISLR) 
El 20/08/2021, República Dominicana compra a PDVSA el 49% de acciones de Refidomsa por $88,1 millones, precio ventajoso para el gobierno de República Dominicana. La venta de las acciones fue para honrar los compromisos financieros adquiridos con acreedores.</t>
  </si>
  <si>
    <t xml:space="preserve">
Empresa operativa. El gobierno dominicano compró las acciones de PDV Caribe. Venezuela ya no forma parte de Refidomsa
Ver ALIADOS PRIVADOS en control de empresas estatales (https://transparenciave.org/wp-content/uploads/2021/12/Aliados-privados-en-control-de-empresas-estatales-1.pdf)</t>
  </si>
  <si>
    <t>Carretera Sánchez Km. 17.5, Zona Industrial. Haina, San Cristóbal, República Dominicana.
809-472-9800 | Fax 809-957-3566 | / info@refidomsa.com.do</t>
  </si>
  <si>
    <t>República Dominicana</t>
  </si>
  <si>
    <t>Gobierno de República Dominicana</t>
  </si>
  <si>
    <r>
      <rPr>
        <b/>
        <sz val="12"/>
        <color theme="1"/>
        <rFont val="Calibri"/>
      </rPr>
      <t>President</t>
    </r>
    <r>
      <rPr>
        <sz val="12"/>
        <color theme="1"/>
        <rFont val="Calibri"/>
      </rPr>
      <t xml:space="preserve">e: Leonardo Aguilera
</t>
    </r>
    <r>
      <rPr>
        <b/>
        <sz val="12"/>
        <color theme="1"/>
        <rFont val="Calibri"/>
      </rPr>
      <t>Vicepresidente:</t>
    </r>
    <r>
      <rPr>
        <sz val="12"/>
        <color theme="1"/>
        <rFont val="Calibri"/>
      </rPr>
      <t xml:space="preserve"> Raul Li Causi Pérez </t>
    </r>
  </si>
  <si>
    <t>PDV Caribe, S.A. 49% y Estado Dominicano 51%. 
En agosto 2021, el Gobierno de República Dominicana compró el 49% de PDV Caribe, siendo dueña del 100% de Refidomsa</t>
  </si>
  <si>
    <t>Venezuela. Operación saqueo: Cómo el antichavismo roba los activos del país bolivariano para financiar el golpe (https://kaosenlared.net/venezuela-operacion-saqueo-como-el-antichavismo-roba-los-activos-del-pais-bolivariano-para-financiar-el-golpe/)
Gobierno venezolano revela trama de corrupción para robo millonario al Estado que vincula a Guaidó (https://www.telesurtv.net/news/venezuela-corrupcion-robo-estado-juan-guaido-planchart-marrero-20190325-0027.html)
República Dominicana niega tener deuda con Venezuela por petróleo o derivados (http://www.bancaynegocios.com/republica-dominicana-niega-tener-deuda-con-venezuela-por-petroleo-o-derivados/)
Denuncian presidente de Refidomsa pone en riesgo la asociación con PDVSA y Petrocaribe (https://www.diariohispaniola.com/noticia/413/nacional/denuncian-presidente-de-refidomsa-pone-en-riesgo-la-asociacion-con-pdvsa-y-petrocaribe.html)
PDVSA se convirtió en un socio incómodo en refinerías de Jamaica y República Dominicana (http://www.petroguia.com/pet/noticias/petr%C3%B3leo/pdvsa-se-convirti%C3%B3-en-un-socio-inc%C3%B3modo-en-refiner%C3%ADas-de-jamaica-y-rep%C3%BAblica)
República Dominicana compra a PDVSA acciones de refinería por $88,1 millones (https://efectococuyo.com/economia/pdvsa-refineria-dominicana/)
PDVSA no recibió ni un dólar por venta de Refidomsa pero habría reducido deuda en $ 360,9 millones (PDVSA no recibió ni un dólar por venta de Refidomsa pero habría reducido deuda en $ 360,9 millones)
Rep. Dominicacana compra refinería a PDVSA a precio "ventajoso" ($ 88,1 millones) (https://www.noticierodigital.com/forum/viewtopic.php?t=183117#p1972198)
ALIADOS PRIVADOS en control de empresas estatales (https://transparenciave.org/wp-content/uploads/2021/12/Aliados-privados-en-control-de-empresas-estatales-1.pdf)</t>
  </si>
  <si>
    <t xml:space="preserve"> http://www.refidomsa.com/nosotros/historia
(https://es.wikipedia.org/wiki/Refidomsa)
http://www.petroguia.com/pet/noticias/petr%C3%B3leo/pdvsa-se-convirti%C3%B3-en-un-socio-inc%C3%B3modo-en-refiner%C3%ADas-de-jamaica-y-rep%C3%BAblica
https://transparencia.org.ve/wp-content/uploads/2021/12/Aliados-privados-en-control-de-empresas-estatales-1.pdf </t>
  </si>
  <si>
    <t>Visión
Iniciar las operaciones de Refinería del Pacífico con procesos eficientes y eficaces, cumpliendo estándares de calidad y responsabilidad social, para satisfacer la demanda interna de combustibles y exportar los excedentes.
Misión
Diseñar y construir el Complejo Refinador y Petroquímico Eloy Alfaro, bajo estándares internacionales de calidad y seguridad, conforme al marco legal y políticas nacionales, administrando eficientemente los recursos, desarrollando procesos altamente tecnificados, asegurando el cuidado ambiental, con talento humano capacitado y comprometido, para contribuir con el desarrollo del país.</t>
  </si>
  <si>
    <t>Refinación de petróleo</t>
  </si>
  <si>
    <t>7 de enero de 2008, se suscribió el Memorando de Entendimiento entre Petróleos de Venezuela S. A. y Petroleros del Ecuador.  En la Cláusula Primera OBJETO, se estableció que: “Las partes acuerdan negociar los términos y condiciones de la creación de una empresa de economía mixta bajo la Gráfico de alianza estratégica, para la construcción de un nuevo complejo refinador en el Pacífico Ecuatoriano, República del Ecuador, lo cual incluiría el acta constitutiva y estatutos sociales, el Plan de Negocios, Políticas y Procedimientos de la empresa mixta”.
Refinería del Pacífico Eloy Alfaro RDP-CEM es una empresa mixta compuesta por la estatal Empresa Pública de Hidrocarburos del Ecuador (Petroecuador) y la estatal Petróleos de Venezuela (PDVSA). Fue creada en 2008 para diseñar, construir, comisionar y poner en marcha el complejo de refinación y petroquímica Eloy Alfaro.
El 23 de junio de 2010, mediante resolución DIR-EPP-011-2010-06-23, el Directorio de PETROECUADOR EP, declaró a la empresa de Economía Mixta Refinería del Pacífico, con capital accionario mayoritario del Estado, Empresa Subsidiaria de la Empresa Pública de hidrocarburos del Ecuador EP PETROECUADOR.
En Julio de 2010 se terminaron los estudios de Línea Base Ambiental mediante los cuales se definió que el sitio más idóneo desde el punto de vista de impacto socio ambiental para la construcción de la nueva Refinería, era el Sector El Aromo ubicado entre los cantones de Manta y Montecristi en la provincia de Manabí.
En 2019 se anuncia su proceso de liquidación</t>
  </si>
  <si>
    <t>Oficina Matriz Manta:
Av. Flavio Reyes, entre calles 28 y 29, Edificio Platinum, segundo piso.
Manta – Ecuador.
info@rdp.ec
(593-5) 370 – 0360 al 9 / Fax (593-5) 262-0623</t>
  </si>
  <si>
    <r>
      <rPr>
        <b/>
        <sz val="12"/>
        <color theme="1"/>
        <rFont val="Calibri"/>
      </rPr>
      <t xml:space="preserve">Presidente: </t>
    </r>
    <r>
      <rPr>
        <sz val="12"/>
        <color theme="1"/>
        <rFont val="Calibri"/>
      </rPr>
      <t>Alberto Merizalde Vizcaíno</t>
    </r>
  </si>
  <si>
    <t>PDVSA Ecuador:49% - E.P. Petroecuador: 51%</t>
  </si>
  <si>
    <t>Ministerio del Poder Popular de Petróleo 
PDVSA 
PDVSA Ecuador
PDV Andina</t>
  </si>
  <si>
    <t>Cuadro de presuntos delitos destacados y principales responsabilidades: refinería del pacífico (http://www.cpccs.gob.ec/wp-content/uploads/2019/02/cuadro-de-responsabilidades-pacifico-para-prensa.pdf)
Cinco proyectos con Venezuela que se hundieron en el camino (Para hacer uso de este contenido cite la fuente y haga un enlace a la nota original en Primicias.ec: https://www.primicias.ec/noticias/economia/cinco-proyectos-con-venezuela-que-se-hundieron-en-el-camino/)</t>
  </si>
  <si>
    <t xml:space="preserve">
https://www.sumarium.es/2020/04/28/reforma-petrolera-de-el-aissami-eliminara-12-filiales-no-medulares-para-pdvsa-y-crearan-filial-en-rusia/
http://www.rdp.ec/
Mecanismos de integración energética regional promovidos por la revolución bolivariana, pdf
https://www.primicias.ec/noticias/economia/cinco-proyectos-con-venezuela-que-se-hundieron-en-el-camino/
https://www.bnamericas.com/es/perfil-empresa/refineria-del-pacifico-eloy-alfaro-rdp-cem</t>
  </si>
  <si>
    <t xml:space="preserve">Refinería ISLA S.A. </t>
  </si>
  <si>
    <t>La misión de Refineria Isla es refinar el crudo y procesar la materia prima de manera eficiente, competitiva, segura y ambientalmente responsable, entregando nuestros productos y servicios a tiempo, de acuerdo con las cantidades requeridas y la calidad especificada, teniendo en cuenta las oportunidades de mercado, valorando el trabajo de nuestra gente y el bienestar de la comunidad, para asegurar la sostenibilidad de Refineria Isla, integrada en el mercado latinoamericano y caribeño, y por la presente logrando el máximo valor para el accionista.</t>
  </si>
  <si>
    <t xml:space="preserve">La refinería Isla es una refinería de petróleo venezolana ubicada en Curazao. Aunque no está dentro del territorio venezolano forma parte del "circuito venezolano" dirigido por PDVSA. Tiene una capacidad para refinar 335.000 barriles diarios de petróleo.
Esta refinería comenzó a construirse en 1916 por la Royal Dutch Shell para procesar el petróleo venezolano en territorio neerlandés. Terminada en 1918 funcionaría hasta 1985 año en que el gobierno local decide crear un contrato de arrendamiento el cual se adjudica PDVSA.
A finales de 2019 la empresa estatal petrolera Petróleos de Venezuela (Pdvsa), luego de más de tres décadas de trabajo conjunto, rompió relaciones con la Refinería di Koursou (RdK).
En marzo de 2020, la refinería estatal de Curazao (Refinería di Kosou) ha solicitado un arbitraje contra PDVSA  ante el International Centre for Dispute Resolution (ICDR) en EE.UU. por la gestión llevada a cabo por la venezolana en la refinería de la isla. Según información recogida por Reuters (ver “Curacao seeks $162 million from PDVSA for refinery operations“, 23.03.2020), así fue confirmado el 23 de marzo por Marcelino de Lannoy, ejecutivo de Refinería di Korsou, y se estarían reclamando 162 millones de dólares.
El 31 de diciembre del 2019,  finalizó el contrato de operaciones de la refinería Isla con Pdvsa. Marcelino de Lannoy, director gerente de la refinería Isla, notificó que hasta que Klesch logre tomar las riendas de la refinería, Rdk asumirá las operaciones durante seis meses. Rdk y conglomerado de productos industriales Klesch Group concretaron un acuerdo para hacerse cargo de la refinería. El contrato implica la venta de las instalaciones e incluso el arrendamiento del terreno a largo plazo.
</t>
  </si>
  <si>
    <t>Willemstad, Curazao</t>
  </si>
  <si>
    <t>Arrendamiento</t>
  </si>
  <si>
    <t>Curazao</t>
  </si>
  <si>
    <r>
      <rPr>
        <b/>
        <sz val="12"/>
        <color theme="1"/>
        <rFont val="Calibri"/>
      </rPr>
      <t>Director Gerente</t>
    </r>
    <r>
      <rPr>
        <sz val="12"/>
        <color theme="1"/>
        <rFont val="Calibri"/>
      </rPr>
      <t>: Marcelino de Lannoy</t>
    </r>
  </si>
  <si>
    <t>https://es.wikipedia.org/wiki/Refiner%C3%ADa_Isla
https://www.eluniversal.com/economia/58667/refineria-isla-de-curazao-rompio-relaciones-con-pdvsa
https://www.spglobal.com/platts/es/market-insights/latest-news/oil/090519-curacao-refinery-negotiating-with-klesch-to-replace-pdvsa-as-operator
https://ciarglobal.com/arbitraje-contra-pdvsa-de-curazao-por-162m/</t>
  </si>
  <si>
    <t>Reforestadora Dos Refordos, C.A.</t>
  </si>
  <si>
    <t>Sembrar y reforestar árboles</t>
  </si>
  <si>
    <t>Reforestación de Árboles, Poda, Mantenimiento de Áreas Verdes, Rehabilitación de Especies Vegetales, Poda y Reforestación de Árboles, Áreas Verdes, Cuidados, Siembra de Árboles</t>
  </si>
  <si>
    <t>Esta empresa ocupada en octubre de 2018 por el gobierno nacional a través de las resoluciones Nros. 618, 619, 621 del Ministerio del Poder Popular para el Proceso Social del Trabajo junto con ella también fueron ocupadas: Colombates, C.A.; Corrugadora Suramericana, C.A.; CORRUGADORA LATINA C.A., SMURFIT KAPPA, C.A., AGROPECUARIA SMURFIT KAPPA CARTON DE VENEZUELA, ESCUELA TÉCNICA AGROPECUARIA SMURFIT KAPPA CARTON DE VENEZUELA).
El 19 de diciembre de 2019 mediante la resolución Nº 552 del Ministerio del Poder Popular para el Proceso Social de Trabajo, publicada en la  Gaceta Nº 41.785, a través de esta normativa se prorrogó la vigencia de la Junta Administradora Especial de la entidad de trabajo «Reforestadora Dos Refordos, C.A.», conforme a lo previsto en la parte in fine del párrafo tercero del artículo 149 del Decreto con Rango, Valor y Fuerza de Ley Orgánica de Trabajo, los Trabajadores y las Trabajadoras: «La vigencia de la Junta Administradora Especial será hasta de un año, pudiendo prorrogarse si las circunstancias lo ameritan.</t>
  </si>
  <si>
    <t>Av. Libertador, entre Av. 30 y Calle 21, C.C. Ciudad Cristal, El Pilar, Acarigua</t>
  </si>
  <si>
    <t>Resolución Nº 552</t>
  </si>
  <si>
    <t>Inscrita en el Registro Mercantil de la Circunscripción Judicial del Distrito Federal y estado Miranda, en fecha 05/12/1989, bajo el N° 75, Tomo 81-A Sgdo.-</t>
  </si>
  <si>
    <r>
      <rPr>
        <sz val="12"/>
        <color theme="1"/>
        <rFont val="Calibri"/>
      </rPr>
      <t>Microjuris
https://infoguia.com/is.asp?emp=reforestadora-dos-refordos-acarigua&amp;clte=99609063&amp;ciud=44
https://vlexvenezuela.com/vid/soiedad-reforestadora-refordos-tierras-300865334</t>
    </r>
    <r>
      <rPr>
        <sz val="12"/>
        <color theme="1"/>
        <rFont val="Calibri"/>
      </rPr>
      <t xml:space="preserve">
</t>
    </r>
    <r>
      <rPr>
        <sz val="12"/>
        <color rgb="FF000000"/>
        <rFont val="Calibri"/>
      </rPr>
      <t>https://www.bancaynegocios.com/nombran-juntas-administradoras-de-smurfit-y-empresas-relacionada</t>
    </r>
    <r>
      <rPr>
        <sz val="12"/>
        <color rgb="FF000000"/>
        <rFont val="Calibri"/>
      </rPr>
      <t>s/</t>
    </r>
  </si>
  <si>
    <t>Rotomoldeos, S.A.</t>
  </si>
  <si>
    <t>Fabricar tanques plásticos</t>
  </si>
  <si>
    <t>Tanques plásticos</t>
  </si>
  <si>
    <t xml:space="preserve">RUHR OEL GmbH  </t>
  </si>
  <si>
    <t>Procesar crudos pesados y extrapesados</t>
  </si>
  <si>
    <t>Derivados y productos petroquímicos</t>
  </si>
  <si>
    <t>En los años 1983 fue creada la empresa Ruhr Oel and Gas exactamente el 21 de abril se firmó un acuerdo entre PDVSA con Veba Öl AG que era copropietaria para manejar un grupo de cuatro refinerías alemanas para procesar crudos pesados y extrapesados procedentes de Venezuela. Fue en el gobierno de Luis Herrera Campins que aceptó que le fuesen transferidas 50% de las acciones a PDVSA por deudas más de 900 millones de marcos alemanes y un programa de inversiones superiores a los 3 mil millones de marcos durante tres años. En octubre de 2010, el gobierno del fallecido presidente Hugo Chávez, vende su parte accionaria a la empresa Rosneft,la venta supera los 1,600 millones de dólares​. La Ruhr Oel, que tiene una capacidad global de 1,04 millones de b/d de procesamiento, Pdvsa posee 50% de la refinería Gelsenkirchen, 19% de Schwedt, 13% de Neustadt y 12% de Karlsruhe; participaciones que le permiten a PDVSA suministrar unos 240 mil b/d. La Ruhr Oel cubre un 20% de la demanda de derivados y productos petroquímicos del mercado alemán.
El expresidente de PDVSA Luis Giusti, Giusti sostuvo que las actuales autoridades de PDVSA decidieron la venta debido a «una especie de angustia y desesperación por ver de dónde se saca dinero.</t>
  </si>
  <si>
    <t>Participación en la empresa fue vendido a Rosneft</t>
  </si>
  <si>
    <t>Johannastrasse 2-8 Gelsenkirchen, D-45899 Germany</t>
  </si>
  <si>
    <t xml:space="preserve">GmbH  </t>
  </si>
  <si>
    <t>50% PDVSA</t>
  </si>
  <si>
    <t>https://htr.noticierodigital.com/2010/10/luis-giusti-vendieron-acciones-de-pdvsa-en-ruhr-oel-para-ver-de-donde-sacan-dinero/
https://htr.noticierodigital.com/2010/10/luis-giusti-vendieron-acciones-de-pdvsa-en-ruhr-oel-para-ver-de-donde-sacan-dinero/
https://www.wikiwand.com/es/Petr%C3%B3leos_de_Venezuela</t>
  </si>
  <si>
    <t>Rusoro Mining</t>
  </si>
  <si>
    <t>Adquisición, exploración, desarrollo y operación de propiedades auríferas</t>
  </si>
  <si>
    <t>Fue fundada en marzo del año 2000. Sus principales actividades son adquisición, exploración, desarrollo y operación de propiedades auríferas.
La minera rusa, Rusoro Mining, compró el yacimiento Choco por 525 millones de dólares a la empresa sudafricana Gold Fields en el 2008, alentada por la promesa de Chávez de excelentes condiciones. Rusoro Mining, que adquirió las licencias mineras entre 2006 y 2008, la compañía tenía reservas totales de oro de 5.584.000 onzas en Venezuela, así como otros recursos estimados de 6.805.000 onzas.
En 2010, una ley del Banco Central de Venezuela, la obliga a vender el 60% de su producción y destinar otro 30% para el consumo doméstico, lo que redujo sus márgenes para exportación.
Rusoro Mining de Venezuela, era controlada por el grupo ruso Agapov, Empresa minera de capitales rusos constituida en Vancouver, Canadá. Rusoro Mining Ltd. Sus principales activos se encontraban en el estado de Bolívar, el sureste de Venezuela, que incluían las minas de oro en operación: la mina el Choco 10 (con un 95%) y la mina Isidora (con un 50%). 
Luego del Decreto 8.413 de “nacionalización del oro” del 2011, MINERVEN asumió las operaciones de las empresas transnacionales que no aceptaron migrar a un esquema de empresa mixta, y se nacionalizó activos de Rusoro Mining. 
En 2012 la compañía presentó una solicitud de arbitraje internacional contra el gobierno de Venezuela. El 22 de agosto de 2018, la empresa obtuvo una victoria en su demanda de arbitraje internacional contra Venezuela, y aceptó los casi $ 1.3 mil millones ofrecidos por el gobierno de Maduro como solución por la confiscación de los activos de producción de oro de la empresa en 2011, a través de una cuota inicial de US$ 100m, seguido de pagos mensuales durante un período de cinco años a partir de enero 2019.
Se envió un pago inicial de $ 100 millones el 18 de diciembre de 2018, y después de este pago se suspendió la ejecución legal de la adjudicación, Rusoro no ha informado pagos adicionales. Por lo tanto, y según el acuerdo de conciliación, la empresa canadiense tiene derecho a reanudar los procedimientos legales para cobrar el laudo del CIADI.
A fines de marzo de 2021, pudo obtener una reinstalación del laudo arbitral en su totalidad. En un comunicado de prensa, Rusoro dijo que esta decisión permitirá a la gerencia continuar buscando el reconocimiento y ejecución del laudo, cuyo valor es ahora de aproximadamente $ 1.58 mil millones. Esto es el cálculo de lo que representa el monto original de la adjudicación de $ 967.77 millones, más $ 612.23 de interés estimado por la compañia.</t>
  </si>
  <si>
    <t xml:space="preserve"> Reinstalación del laudo arbitral por parte de la empresa Ruso-canadiense Rusoro Mining</t>
  </si>
  <si>
    <t>Callao, estado Bolívar. Mina el Choco 10 y la mina Isidora</t>
  </si>
  <si>
    <t>Minerven</t>
  </si>
  <si>
    <t>Minera pide a Venezuela indemnización de $ 1500 millones por minas expropiadas por Hugo Chávez (https://primerinforme.com/2021/04/05/minera-pide-a-venezuela-indemnizacion-de-1500-millones-por-minas-expropiadas-por-hugo-chavez/)
El oro que faltaba (http://www.opinionynoticias.com/opinionpolitica/25517-el-oro-que-faltaba)
La historia de cómo la canadiense Rusoro exige ahora más de $1.500 millones por expropiaciones mineras en Venezuela (https://nuevaprensaamerica.com/2021/04/la-historia-de-como-la-canadiense-rusoro-exige-ahora-mas-de-1-500-millones-por-expropiaciones-mineras-en-venezuela/)</t>
  </si>
  <si>
    <r>
      <rPr>
        <sz val="12"/>
        <color theme="1"/>
        <rFont val="Calibri"/>
      </rPr>
      <t>https://poderopediave.org/empresa/rusoro-mining-ltd/
https://www.reuters.com/article/mineria-venezuela-rusia-idARN0218524220100602 
https://latam-mining.com/que-paso-con-rusoro-mining-en-venezuela/
https://elestimulo.com/elinteres/venezuela-pierde-intento-para-desestimar-el-laudo-del-arbitraje-con-rusoro/</t>
    </r>
    <r>
      <rPr>
        <sz val="12"/>
        <color theme="1"/>
        <rFont val="Calibri"/>
      </rPr>
      <t xml:space="preserve">
</t>
    </r>
    <r>
      <rPr>
        <sz val="12"/>
        <color rgb="FF000000"/>
        <rFont val="Calibri"/>
      </rPr>
      <t>https://jfarmesto.com/wp-content/uploads/2017/02/2016-08-22-laudo.p</t>
    </r>
    <r>
      <rPr>
        <sz val="12"/>
        <color rgb="FF000000"/>
        <rFont val="Calibri"/>
      </rPr>
      <t>df</t>
    </r>
  </si>
  <si>
    <t>SABL I, Ltd</t>
  </si>
  <si>
    <t>https://talcualdigital.com/las-empresas-que-pdvsa-eliminara-o-vendera-segun-plan-de-reestructuracion/
https://www.sumarium.es/2020/04/28/reforma-petrolera-de-el-aissami-eliminara-12-filiales-no-medulares-para-pdvsa-y-crearan-filial-en-rusia/</t>
  </si>
  <si>
    <t>SABL II, Ltd</t>
  </si>
  <si>
    <t>Seguros Horizonte, S.A.</t>
  </si>
  <si>
    <t>Misión
“Ofrecer productos de seguro, reaseguro, fianza y fideicomiso, a usuarios y usuarias del sector público y privado, garantizando la prestación de un servicio con calidad, que permita la búsqueda del interés social con responsabilidad y contribuyendo al logro de los fines económicos, de bienestar y seguridad integral de la población venezolana”.
Visión
Ampliar la base de usuarios de la Actividad Aseguradora y consolidarnos como la empresa líder en el mercado de pólizas colectivas y flotas; garantizando a la población venezolana el acceso eficaz a los servicios generados, a través de una actividad aseguradora incluyente y justa; así como contribuir a su derecho a la Seguridad Social, la Salud, la Vida y Desarrollo Integral, mediante el uso eficiente de los recursos disponibles para la búsqueda del interés colectivo, en el marco del Sistema Socialista de la Actividad Aseguradora que formará parte de la Red Nacional Socialista de Seguridad y Asistencia Social Mixta”..</t>
  </si>
  <si>
    <t>Pólizas de seguro y reaseguro</t>
  </si>
  <si>
    <t>Fundada el 4 de Diciembre de 1956, la empresa Seguros Horizonte S.A., es un ente descentralizado adscrito al Ministerio de la Defensa, siendo el Instituto de Previsión Social de la Fuerza Armada Nacional Bolivariana (IPSFA) su principal accionista (99%), con trayectoria de 60 años ininterrumpidos en el mercado nacional e internacional. Ofrece productos y servicios excelentes, amparando la vida y los bienes de los asegurados.</t>
  </si>
  <si>
    <t>Av. Libertador, Caracas</t>
  </si>
  <si>
    <t>99% Instituto de Previsión Social de la Fuerza Armada (IPSFA)</t>
  </si>
  <si>
    <t>Inscrito su documento constitutivo en el Registro Mercantil de la Primera Circunscripción que llevaba el entonces Juzgado de Primera Instancia en lo Mercantil del Distrito Federal, en fecha 04 de diciembre de 1956, bajo el N° 76, Tomo 17-A, modificada su denominación, según Asamblea Extraordinaria de Accionistas, celebrada en fecha 18 de junio de 2012, debidamente inscrita en el Registro Mercantil Segundo de la Circunscripción Judicial del Distrito Capital, el día 25 de octubre de 2012, bajo el N° 14, tomo 297-A Segundo.</t>
  </si>
  <si>
    <t xml:space="preserve">Destapan olla de corrupción en Seguros Horizontes (http://www.notiactual.com/destapan-olla-de-corrupcion-en-seguros-horizontes/)
Seguros horizonte | Una aseguradora que abarca muchos espacios donde se denuncia la corrupción (http://segurosybanca.com/seguros-horizonte-una-aseguradora-que-abarca-muchos-espacios-donde-se-denuncia-la-corrupcion/)
¡No a Seguros Horizontes! Docentes trancaron accesos a la UCV (http://www.caraotadigital.net/nacionales/no-seguros-horizontes-docentes-trancan-accesos-la-ucv-en-protesta/)
Contextus, la empresa vinculada a Escarrá y presunta “fachada” para “trama de corrupción” (http://efectococuyo.com/politica/contextus-la-empresa-vinculada-a-escarra-y-presunta-fachada-para-trama-de-corrupcion/)
A un año del incidente del helicóptero MI17V5 los familiares de fallecidos siguen sin respuestas (https://www.aporrea.org/ddhh/n319205.html)
</t>
  </si>
  <si>
    <t>Microjuris
https://www.seguroshorizonte.com/nosotros/
La Fuerza Armada venezolana tiene luz propia en la corrupción (https://transparencia.org.ve/wp-content/uploads/2018/06/La-Fuerza-Armada-Venezolana-tiene-luz-propia-en-la-corrupci%C3%B3n.pdf)
https://transparencia.org.ve/wp-content/uploads/2020/10/Los-militares-y-su-rol-en-las-Empresas-Propiedad-del-Estado.pdf
https://transparencia.org.ve/wp-content/uploads/2020/07/III-PODER-MILITAR-CRIMEN-Y-CORRUPCIOON.pdf
http://www.controlciudadano.org/web/wp-content/uploads/Red-de-Empresas-Militares-en-Venezuela.pdf
https://vlexvenezuela.com/vid/decision-n-ap71-r-785582633
https://transparenciave.org/wp-content/uploads/2021/11/Presencia-Militar-en-el-Estado-Venezolano.pdf</t>
  </si>
  <si>
    <t>Seguros Miranda, C.A.</t>
  </si>
  <si>
    <t>Anteriormente llamada Seguros Federal, C.A. fue expropiada en el año 2010 de acuerdo al Decreto 7.933 publicado en la Gaceta Oficial 39.580 de fecha 23-12-2010. 
“Seguros Miranda, C.A.,” forma parte de la red del Sistema Socialista de la Actividad Aseguradora, nace a raíz de la reorganización de Seguros Federal, C.A., como empresa Pública, de conformidad con el Decreto Presidencial N° 4.014, mediante el cual se ordena el cambio de denominación de la Sociedad Mercantil “Seguros Federal, C.A” a “Seguros Miranda, C.A.”, en fecha 23 de octubre de 2019; se adscribe al Ministerio del Poder Popular de Economía y Finanzas. Está inscrita bajo el Nro. 71, en el Registro de Empresas de Seguros que al efecto lleva la Superintendencia de la Actividad Aseguradora, encontrándose la empresa autorizada para operar en los ramos de Seguros Generales y Seguros de Vida.</t>
  </si>
  <si>
    <t>Av. Francisco de Miranda, Centro Plaza Torre D, Piso 8, 17, 21. Los Palos Grandes, Caracas - Venezuela.</t>
  </si>
  <si>
    <t>Junta directiva integrada por un presidente, cuatro miembros principales con sus respectivos suplentos, los cuales serán designados por el Ministro en competencia de Economía y Finanzas.</t>
  </si>
  <si>
    <r>
      <rPr>
        <b/>
        <sz val="12"/>
        <color theme="1"/>
        <rFont val="Calibri"/>
      </rPr>
      <t xml:space="preserve">Presidente encargado </t>
    </r>
    <r>
      <rPr>
        <sz val="12"/>
        <color theme="1"/>
        <rFont val="Calibri"/>
      </rPr>
      <t xml:space="preserve">según Resolución N° 008-2021 de fecha 24/3/2021 en Gaceta Oficial Nº 42.095 de fecha 25/03/2021: Yenfri Emilio Albarracin Escalante
</t>
    </r>
    <r>
      <rPr>
        <b/>
        <sz val="12"/>
        <color theme="1"/>
        <rFont val="Calibri"/>
      </rPr>
      <t>Directores principales</t>
    </r>
    <r>
      <rPr>
        <sz val="12"/>
        <color theme="1"/>
        <rFont val="Calibri"/>
      </rPr>
      <t xml:space="preserve"> según Resolución N° 039-202 de fecha 12/11/2020 Gaceta Oficial Nº 42.009 de fecha 17/11/2020: Roman Daniel Maniglia Darwich, Larry Daniel Devoe Márquez, Omar Orozco Colmenares, Héctor Andrés Obregon Pérez
</t>
    </r>
    <r>
      <rPr>
        <b/>
        <sz val="12"/>
        <color theme="1"/>
        <rFont val="Calibri"/>
      </rPr>
      <t xml:space="preserve">Directores Suplentes </t>
    </r>
    <r>
      <rPr>
        <sz val="12"/>
        <color theme="1"/>
        <rFont val="Calibri"/>
      </rPr>
      <t>según Resolución N° 039-202 de fecha 12/11/2020 Gaceta Oficial Nº 42.009 de fecha 17/11/2020: Katherine Jhoana Abreu Prato, Carlos Jojsé Rivas Navas, Norka Margarita Quintana Sifontes, Isabel Leonela Liberatore Rodríguez</t>
    </r>
  </si>
  <si>
    <t>Yenfri Emilio Albarracin Escalante, fue designado como Director General del Sector Bancario, adscrito al Viceministerio del Sistema Bancario y Asegurador, según G.O. Nº 41.993 de fecha26/10/2020. Además fue Director Suplente de Bolivariana de Seguros y Reasegurados, S.A., segùn G.O. Nº 42.022 de fecha 4/12/2020.</t>
  </si>
  <si>
    <r>
      <rPr>
        <sz val="12"/>
        <color theme="1"/>
        <rFont val="Calibri"/>
      </rPr>
      <t xml:space="preserve">Microjuris
</t>
    </r>
    <r>
      <rPr>
        <sz val="12"/>
        <color rgb="FF000000"/>
        <rFont val="Calibri"/>
      </rPr>
      <t>http://www.segurosmiranda.com.ve/</t>
    </r>
  </si>
  <si>
    <t>Seguros Guayana, C.A.</t>
  </si>
  <si>
    <t>Seguros Guayana C.A. fue creada el 21 de octubre de 1974 ofreciendo sus primeros paquetes accionarios por intermedio de su fundador el Grupo Orinoco
Seguros Guayana C.A. fue una empresa aseguradora que fue intervenida por el Ministerio de Industrias y Producción Nacional en noviembre de 2019. El Ministerio de Industrias y Producción Nacional designó una Junta Interventora Especial para las empresas aseguradoras Multinacional de Seguros, Seguros Guayana, Interbank Seguros y Adriática de Seguros. Multinacional de Seguros, Seguros Guayana, Interbank Seguros y Adriática Seguros pasaron a formar parte del sector público, al menos de manera temporal, luego de que el Tribunal Supremo de Justicia (TSJ) decretara su intervención y ordenara al Gobierno que designara unos administradores ad hoc en la mismas, mientras se resuelve una demanda que la estatal Corporación Venezolana de Guayana (CVG) interpuso contra una de ellas por presuntamente no pagarle a la estatal Corporación Venezolana de Guayana por los daños que sufrió una celda en 2004, pese a tenerla asegurada a todo riesgo. Estas empresas eran propiedad del empresario Tobías Carrero. Tobías Carrero, gracias a sus vínculos con el fallecido Luis Miquilena llegó a hacerse con los contratos de seguros de varias dependencias gubernamentales al inicio del gobierno del también desaparecido Hugo Chávez. Sin embargo, una vez que se produjo la ruptura entre Miquilena y Chávez a finales de 2001 lo convirtieron en blanco de los ataques del oficialismo.</t>
  </si>
  <si>
    <t>Av. Las Américas, Manzana 10, Parcela 05, UD-229. Edif. Seguros Guayana, Alta Vista Norte. Puerto Ordaz, Estado Bolívar., Caroní, Bolivar</t>
  </si>
  <si>
    <t>21/10/1974</t>
  </si>
  <si>
    <t xml:space="preserve"> Inscrita por ante el Registro de comercio llevado por el Juzgado de Primera Instancia en lo Civil y Mercantil de la Circunscripción Judicial del estado Bolívar, en fecha 21 de octubre de 1974, bajo el Nro. 768, folios vto. del 60 al 65, tomo 8 del libro de Registro de Comercio respectivo.</t>
  </si>
  <si>
    <t>Servicio de Mantenimiento Automotriz, C.A. (SEMALARA)</t>
  </si>
  <si>
    <t>Mantenimiento</t>
  </si>
  <si>
    <t>Es una empresa destinada al servicio de mantenimiento para vehículos y maquinarias</t>
  </si>
  <si>
    <t>Presidente: Erika Betancourt</t>
  </si>
  <si>
    <t>https://www.laprensalara.com.ve/nota/5804/2019/09/melendez-anuncia-nuevos-cambios-en-su-gabinete
http://plataformaperiodistalara.blogspot.com/2018/01/clel-aprobo-creacion-de-empresas-y.html
https://twitter.com/csemalara?lang=es</t>
  </si>
  <si>
    <t>Servicios Unidos Petroleros, S.A.</t>
  </si>
  <si>
    <t>Ministerio del Poder Popular para el Petróleo
PDVSA
PDVSA Ing. y Construcción, S.A.</t>
  </si>
  <si>
    <t>Servicios y Mantenimiento Patria Nueva, C.A. (SEMPANCA)</t>
  </si>
  <si>
    <t>Servicios de construcción para la extracción de petróleo</t>
  </si>
  <si>
    <t>Avenida Cristóbal Colón con calle Padre Olivares</t>
  </si>
  <si>
    <r>
      <rPr>
        <b/>
        <sz val="12"/>
        <color theme="1"/>
        <rFont val="Calibri"/>
      </rPr>
      <t>Presidente</t>
    </r>
    <r>
      <rPr>
        <sz val="12"/>
        <color theme="1"/>
        <rFont val="Calibri"/>
      </rPr>
      <t>: Oswaldo Antonio Quintero</t>
    </r>
  </si>
  <si>
    <t>Registro Mercantil Segundo de la Circunscripción Judicial del estado Zulia, en fecha 15 de febrero de 2007, bajo el N°. 79, Tomo 5-A</t>
  </si>
  <si>
    <t>http://pymesvenezuela.com/ficha/servicios-y-mantenimiento-patria-nueva-ca-93257</t>
  </si>
  <si>
    <t>Serviço de Navegação da Bacia do Prata (SNBP), S.A.</t>
  </si>
  <si>
    <t>El servicio de navegación de la Cuenca del Plata fue una autarquía federal creada por el Decreto Ley Nº 5.252, de 16 de febrero , 1943 , responsable de la navegación en el Paraná río y el río Paraguay . Tenía sede en la ciudad de Corumbá. Tomó el control de las líneas de Lloyd Brasileiro entre Río de Janeiro y Mato Grosso , a través del estuario de platino.
El 17 de abril de 1944 es firmado por el Decreto Getúlio Vargas No. 6428 , que incorpora los buques SNBP, el ferrocarril Guaira Porto Mendes, así como los materiales e instalaciones fijas, las instalaciones portuarias y todo instalaciones, pertenecientes a Cia Matte Larangeira . Por el mismo decreto se toma el Distrito de Guaíra. La Compañía de Viação São Paulo-Mato Grosso, responsable de la navegación en Alto-Paraná, también se incorpora .
En 1946, el SNBP se encargó del transporte, desde Montevideo a Corumbá , de los materiales necesarios para la construcción del Ferrocarril Brasil-Bolivia. Los trabajos propuestos nunca se llevaron a cabo y las condiciones de operación empeoraron mucho con los años . El ferrocarril Matte Laranjeira se extinguió prácticamente en 1955 y fue erradicado en 1959. En 1963, Cia Siderúrgica Guairá (hoy Gerdau), adquiere por subasta, maquinaria, locomotoras y rieles .
La empresa Serviço de Navegação da Bacia do Prata fue fundada en 1967-06-28 con sede en Ladario. La compañía opera en el envío de carga interior.</t>
  </si>
  <si>
    <t>En el documento "Reestructuración integral de PDVSA y simplificación de su estructura" de marzo de 2020 aparece como empresa filial de Fluvialba International Limited, en el mismo documento dse propone la venta de las participaciones de PDVSA América S.A.; en sus respectivas filiales y compañías</t>
  </si>
  <si>
    <t>Av. 14 de Marco, 1700, Centro
Ladário; Mato Grosso do Sul; Código Postal: 79370-000</t>
  </si>
  <si>
    <t>https://www.wikiwand.com/pt/Servi%C3%A7o_de_Navega%C3%A7%C3%A3o_da_Bacia_do_Prata
https://www.sumarium.es/2020/04/28/reforma-petrolera-de-el-aissami-eliminara-12-filiales-no-medulares-para-pdvsa-y-crearan-filial-en-rusia/
https://www.jusbrasil.com.br/diarios/302518177/trt-24-judiciario-17-06-2020-pg-1380?ref=serp
https://www.emis.com/php/company-profile/BR/Servico_de_Navegacao_da_Bacia_do_Prata_SA_pt_1154533.html</t>
  </si>
  <si>
    <t>Cojedes | Comunidades rechazan dolarización de precios del gas por la Gobernación (https://www.elpitazo.net/los-llanos/cojedes-comunidades-rechazan-dolarizacion-de-precios-del-gas-por-la-gobernacion/)</t>
  </si>
  <si>
    <t>https://ciudadcojedesredes.wordpress.com/2021/01/26/servigas-taguanes-avanza-hacia-la-normalizacion-del-servicio/
https://www.descifrado.com/2020/05/11/gobernacion-de-cojedes-anuncio-el-aumento-del-precio-del-gas-domestico/</t>
  </si>
  <si>
    <t>Servmar, S.A.</t>
  </si>
  <si>
    <t>Transportar carga por vías de navegación interiores</t>
  </si>
  <si>
    <t>Servicios de transporte de carga</t>
  </si>
  <si>
    <t>SERVMAR S.A.se encuentra en Ciudad de Buenos Aires, Argentina y forma parte de la industria de servicios de transporte de agua. SERVMAR S.A.tiene 4 empleados en total en todas sus ubicaciones y genera $ 2.20 millones en ventas (USD).</t>
  </si>
  <si>
    <t xml:space="preserve">Madero Eduardo Av 1020, 5, Capital Federal (1106), Capital Federal, Argentina </t>
  </si>
  <si>
    <r>
      <rPr>
        <b/>
        <sz val="12"/>
        <color theme="1"/>
        <rFont val="Calibri"/>
      </rPr>
      <t>Presidente:</t>
    </r>
    <r>
      <rPr>
        <sz val="12"/>
        <color theme="1"/>
        <rFont val="Calibri"/>
      </rPr>
      <t xml:space="preserve"> Miguel Humberto Tarazona Gómez
</t>
    </r>
    <r>
      <rPr>
        <b/>
        <sz val="12"/>
        <color theme="1"/>
        <rFont val="Calibri"/>
      </rPr>
      <t xml:space="preserve">Vicepresidente: </t>
    </r>
    <r>
      <rPr>
        <sz val="12"/>
        <color theme="1"/>
        <rFont val="Calibri"/>
      </rPr>
      <t xml:space="preserve">Ángel Manuel Morales Plasencia
</t>
    </r>
    <r>
      <rPr>
        <b/>
        <sz val="12"/>
        <color theme="1"/>
        <rFont val="Calibri"/>
      </rPr>
      <t>Directores Principales</t>
    </r>
    <r>
      <rPr>
        <sz val="12"/>
        <color theme="1"/>
        <rFont val="Calibri"/>
      </rPr>
      <t>: Vicente Miguel Sarli, Darío Oscar Zanello</t>
    </r>
  </si>
  <si>
    <t>https://www.dnb.com/business-directory/company-profiles.servmar_sa.ef91cacfbaa6712f30cf7300a233659d.html</t>
  </si>
  <si>
    <t>Siderúrgica del Orinoco Alfredo Maneiro, C.A. (SIDOR)</t>
  </si>
  <si>
    <t>Visión 
Ser la empresa socialista siderúrgica del Estado venezolano, que prioriza el desarrollo del Mercado nacional con miras a los mercados del ALBA, andino, caribeño y del MERCOSUR, para la fabricación de productos de acero con alto valor agregado, alineada con los objetivos estratégicos de la Nación, a los fines de alcanzar la soberanía productiva y el desarrollo sustentable del país.
Misión 
Comercializar y fabricar productos de acero con altos niveles de productividad, calidad y sustentabilidad, abasteciendo prioritariamente al sector transformador nacional como base del desarrollo endógeno, con eficiencia productiva y talento humano altamente calificado, comprometido en la utilización racional de los recursos naturales disponibles; para generar desarrollo social y bienestar a los trabajadores, a los clientes y a la Nación.</t>
  </si>
  <si>
    <t>Acero, cabillas, perfiles,  derivados, tubos</t>
  </si>
  <si>
    <t>La creación de la Siderúrgica del Orinoco, C.A. se remonta hacia los años de 1926 y 1947 con el descubrimiento de los yacimientos de mineral de hierro en los cerros El Pao y Bolívar, respectivamente . En1926 se descubren los yacimientos de mineral de hierro en el cerro El Pao, Estado Bolívar. En 1947 se descubren los yacimientos de mineral de hierro en el cerro Bolívar, Estado Bolívar. En 1951 se e forma el Instituto Venezolano del Hierro y del Acero, empresa privada que inició los estudios preliminares para la instalación de una industria siderúrgica. En 1953 El Gobierno venezolano toma la decisión de construir una Planta Siderúrgica en Guayana y luego contrata con la firma Innocenti —de Milán, Italia—, para la construcción de una planta siderúrgica con capacidad de producción de 560 mil toneladas de lingotes de acero. En 19060  se crea la Corporación Venezolana de Guayana (CVG), y se le asignan las funciones del Instituto Venezolano del Hierro y el Acero. El 9 de julio de 1962  se realiza la primera colada de acero, en el horno N° 1 de la Acería Siemens-Martin. Yes en 1964 que se crea la empresa estatal CVG Siderúrgica del Orinoco C.A. (Sidor), y se le confía la operación de la planta existente. Luego de la creación de SIDOR 
Desde 1970  se inaugura la planta de tubos centrifugados, con capacidad de 30.000 t/turno. Se aumenta la capacidad de los hornos Siemens-Martin a 1,2 millones de toneladas de acero líquido. Se inaugura la línea de estaño y cromado electrolítico de la Planta de Producción Planos. Obtención de la primera Marca Norven en Venezuela, para las barras (Cabillas) de Sidor.
Posteriormente desde 1974 hasta 1981  se inicia la Construcción del Plan IV que incluyó las operaciones en la Planta de Productos Planos; ampliación de Sidor para elevar su capacidad a 4,8 millones de toneladas de acero; la entrada en operación la Planta de Pellas, y los primeros hornos de las acerías eléctricas;  puesta en marcha de la Planta de Reducción Directa Midrex, la Acería Eléctrica, la Colada Continua de Palanquillas, y los Laminadores de Barras y Alambrón; inicio a operaciones la Planta de Reducción Directa HyL y la Planta de Cal;  y se completa operación la ampliación de la Planta de Productos Planos.
En 1997 el  Gobierno venezolano privatiza Sidor a través de licitación pública que es ganada por el Consorcio Amazonia, integrado por empresas latinoamericanas, lideradas por la trasnacional argentina Ternium, propiedad del grupo multinacional Techint . Se inauguran tres nuevos hornos en la Acería de Planchones y se concluye el proyecto de automatización del Laminador en Caliente con una inversión de más de 123 millones de dólares. Se Récord de producción en plantas de Reducción Directa, Acería de Planchones, Tren de Alambrón y distintas instalaciones de Productos Planos, entre ellas, el Laminador en Caliente, que superó la capacidad de diseño después de 27 años. Asimismo, la Siderúrgica estableció nuevas marcas en producción facturable total de Alambrón y Laminados en Caliente. En el año 200 se establece récord histórico de exportaciones: 2,3 millones de toneladas; y récord mensual de exportaciones: más de 200.000 toneladas y récord histórico de Producción de Acero Líquido: 4,3 Millones de toneladas.
Estatización
El 9 de abril de 2008 el Presidente Hugo Chávez decidió estatizar Sidor debido al largo conflicto sindical que paralizaba la empresa, desde hacía 15 meses. En 2016 la producción de acero disminuyó 71% respecto del año anterior, alcanzando 0.31 millones de toneladas, que representan menos que 7% de su capacidad de producción. Por causa de la crisis energética la producción estuvo totalmente paralizada por varios meses, pero hasta la producción mensual máxima estuvo debajo de la producción promedia del año anterior.
Estuvo adscrita al Ministerio del Poder Popular para Industrias Básicas, Estratégicas y Socialista. En el Decreto extraordinario N° 6.382 del 15 de junio de 2018 se modifica la denominación del Ministerio del Poder Popular para Industrias Básicas, Estratégicas y Socialistas, por la de Ministerio del Poder Popular de Industrias y Producción Nacional, esta empresa aparece adscrita al Ministerio del Poder Popular de Industrias y Producción Nacional.</t>
  </si>
  <si>
    <t>Empresa operativa. Su capacidada xde producción a finales de 2017 cayó a 0,309 toneladas año, más de 90% de su capacidad de producción. La mayoría de sus áreas operativas estuvieron paralizadas en el año 2017. Luego de un 2019 sin un gramo de producción de acero, el 2020 fue para la Siderúrgica del Orinoco Alfredo Maneiro (Sidor) otro periodo en el foso. Al cierre del año, el registro de producción rozó las 17.000 toneladas de acero líquido, un monto que no llega ni a 1% de la capacidad instalada de la importante estatal en el sur del país, de acuerdo con un trabajo realizado por el medio Correo del Caroní.
El Presidente de la República, Nicolás Maduro, ordenó la intervención de la Corporaciòn Venezolana de Guayana (CVG).  La intervención se produce dos días después de la detención del presicente de la CVG, Pedro Maldonado, y otros cinco directivos, como producto de las investigaciones sobre la corrupción en instituciones públicas que viene realizando el Gobierno.
A partir del del 31 de marzo de 2023, se designó a Héctor José Silva Hernández presidente de la Junta Interventora de la Corporación Venezolana de Guayana, el cual decidió nombrar a un nuevo presidente de SIDOR , luego de la detención del presidente de la Siderúrgica del Orinoco (Sidor), Néstor Astudillo. Héctor Silva es un abogado que ha desempeñado diversos cargos en la administración pública, relacionados, principalmente, con finanzas y comercio exterior, fue designado en 2020 como jefe responsable del Centro Internacional de Inversión Productiva de Venezuela, antes ejerció la presidencia del Banco de Comercio Exterior (Bancoex).
En mayo de 2023, se conoció extraoficialmente la Inminente privatización de SIDOR a manos de la empresa Jindal Steel and Power Limited, de La India. Hasta la fecha esto no ha sido confirmado. Todos los trabajadores con más de 55 años, las mujeres; y 60 años, los hombres, serán pasados a jubilación. Las gerencias de mantenimiento, equipos móviles y transporte serán privatizadas.
El acuerdo de inversión de Jindal incluye también a Ferrominera, ya que la empresa Indú esta interesada primordialmente en materia prima: mineral de hierro, pellas y HRD.
En agosto de 2023, líderes sindicales denuncian que la administración de Nicolás Maduro negocia la privatización de la estatal Siderúrgica del Orinoco (Sidor), mediante una operación de compraventa con la empresa Jindal Steel &amp; Power (JSP) de India, en un acuerdo que incluiría un contrato de operación que arroparía también a la empresa Ferrominera del Orinoco (https://talcualdigital.com/sindicalistas-denuncian-que-maduro-entregara-sidor-a-una-empresa-de-india/)</t>
  </si>
  <si>
    <t> Zona industrial de Matanzas, sobre el margen derecha del río Orinoco, a 282 km de su desembocadura en el océano Atlántico. Puerto Ordaz, estado Bolívar</t>
  </si>
  <si>
    <t>Presidente, vicepresidente, directores principales y suplentes, representantes de los accionistas clase B</t>
  </si>
  <si>
    <r>
      <rPr>
        <b/>
        <sz val="12"/>
        <color rgb="FF000000"/>
        <rFont val="Calibri"/>
      </rPr>
      <t xml:space="preserve">Presidente </t>
    </r>
    <r>
      <rPr>
        <sz val="12"/>
        <color rgb="FF000000"/>
        <rFont val="Calibri"/>
      </rPr>
      <t xml:space="preserve">según Providencia Administrativa N°014 de la Vicepresidencia de la República y la Junta Interventora de la CVG de fecha 17/04/2023 en Gaceta Oficial N° 42.612 del 20/04/2023:  Sandi Adelmar Villarroel Rodríguez. En la Gaceta Oficial N° 42.616 del 26/04/2023 se ratifica esta decisión pero se corrige por falla en los originales (error en el número de cédula de identidad).
</t>
    </r>
    <r>
      <rPr>
        <b/>
        <sz val="12"/>
        <color rgb="FF000000"/>
        <rFont val="Calibri"/>
      </rPr>
      <t xml:space="preserve">
Presidente anterior </t>
    </r>
    <r>
      <rPr>
        <sz val="12"/>
        <color rgb="FF000000"/>
        <rFont val="Calibri"/>
      </rPr>
      <t>según Resolución Nº 008 de fecha 13/02/2020 en Gaceta Oficial Nº 41.836 de fecha 10/03/2020: Néstor Rolando Astudillo Leal
Presidente según Providencia Administrativa N°0046 del MINISTERIO DEL PODER POPULAR
 DE INDUSTRIAS Y PRODUCCIÓN NACIONAL y el  Presidente de la CVG  de fecha 23/12/2024 publicada en Gaceta Oficial N° 43038 del 2/01/2025, designa a los siguientes ciudadanos como miembros principales y suplentes de la Junta Directiva:
Miembros principales: Ana Thaís Mediomundo de Peña, Lennig Leonardo González González, Román Daniel Maniglia Darwich, Christiam Moisés Hernández Verdecanna
Miembros suplentes: Kenia Marlén Herrerra Contreras, Douglas Rafael Camacho Párica, Ivy Valentina García Uribe, Jhonny José Velásquez Chacón, José Luis Machado Castro</t>
    </r>
  </si>
  <si>
    <t>Villarroel Rodríguez es Coronel del Ejército, entre otros cargos, se desempeñó como gerente general de Comercialización de la Compañía Anónima Venezolana de Industrias Militares (Cavim), en el año 2017. Actualmente, Villarroel Rodríguez también forma parte de la Junta Interventora de la Corporación Venezolana de Guayana (CVG), la cual fue presentada y ratificada durante la visita  a Ciudad Guayana de la vicepresidenta ejecutiva de la República Delcy Rodríguez. El Diario de Guayana
Néstor Astudillo viene del sector siderúrgico; fue Gerente de mantenimiento  de SIDOR.  Astudillo fue director de Promoacero y de Ferresidor.</t>
  </si>
  <si>
    <t>80% de las acciones pertenecen a la Estatal. Accionistas clase B (ex trabajadores, jubilados, pensionados y herederos)</t>
  </si>
  <si>
    <t>Registro Mercantil de la Circunscripción Judicial del Distrito Federal y Estado Miranda, en fecha 19 de abril de 1964, bajo el Nº 86, Tomo 13-A Pro</t>
  </si>
  <si>
    <t xml:space="preserve">Gran Misión Vivienda  y Misión Alimentación </t>
  </si>
  <si>
    <t>Antes de la reestatización la empresa tenía 5.500 trabajadores formalmente y habían unos 3.500 tercerizados, para un total de 9000. Según reporte de la empresa en 2016 tenía 19.020 empleados</t>
  </si>
  <si>
    <t>Microjuris
https://es.wikipedia.org/wiki/Sider%C3%BArgica_del_Orinoco
http://www.sidor.com/  
http://www.asambleanacional.gob.ve/uploads/documentos/doc_57788535b8056d6f7dd3ee41f28f996a0c827602.pdf
https://transparencia.org.ve/project/epe-ii-estudio-sector-metalurgia/
https://poderopediave.org/organizacion/sidor/
https://talcualdigital.com/sidor-produjo-en-todo-2020-el-equivalente-a-un-dia-y-medio-de-2007/
https://eldiariodeguayana.com.ve/nuevo-presidente-de-sidor-coronel-sandi-villarroel-rodriguez/</t>
  </si>
  <si>
    <t>Silos de Portuguesa, S.A. (SILPORSA)</t>
  </si>
  <si>
    <t>Procesamiento de harina de maíz y almacenamiento</t>
  </si>
  <si>
    <t>Presidente: Rosa Fernández</t>
  </si>
  <si>
    <t>http://www.portuguesa.gob.ve/index.php/regionales/119-portuguesa-produce-mas-200-mil-toneladas-de-harina-precocida-al-mes</t>
  </si>
  <si>
    <t>Sísmica Bielovenezolana S.A.</t>
  </si>
  <si>
    <t>Fortalecer las actividades primarias de exploración y producción de hidrocarburos e incrementar la independencia operativa nacional</t>
  </si>
  <si>
    <t>Levantamiento y registro  de información sobre el perfil sísmico terrestre</t>
  </si>
  <si>
    <t>En Diciembre 2007 fue suscrita la constitución de la primera empresa mixta de servicios petroleros entre Petróleos de Venezuela S.A. (PDVSA) y Belarusneft, como parte de los acuerdos bilaterales entre Venezuela  y la República de Belarús. Esta nueva asociación, se materializó en la conformación de Sísmica Bielovenezolana S.A.</t>
  </si>
  <si>
    <t>Empresa operativa, se desconoce su capacidad de prestación de servicios actual.</t>
  </si>
  <si>
    <t>Av. Intercomunal del Tigre, vía el Tigrito, entre galpones de EPC empresa Skanka y Américan Diesel, Calle Antigua</t>
  </si>
  <si>
    <t>Simón Rodríguez</t>
  </si>
  <si>
    <t xml:space="preserve">CVP 60%, 40% y Consorcio Nacional Petrolero S.R.L. </t>
  </si>
  <si>
    <t>Registro Mercantil Quinto de la Circunscripción Judicial del Distrito Capital y Estado Miranda, en fecha 30 de noviembre de2007, bajo el N°2, Tomo 1725</t>
  </si>
  <si>
    <t>En empresa mixta Sísmica Bielovenezolana se están violando los derechos de los trabajadores (https://prensapcv.wordpress.com/2014/05/28/en-empresa-mixta-sismica-bielovenezolana-se-estan-violando-los-derechos-de-los-trabajadores/)
Protestan por séptima vez en Pdvsa Sísmica Bielovenezolana en menos de 3 meses (https://diarioelvistazo.com/protestan-por-septima-vez-en-pdvsa-sismica-bielovenezolana-en-menos-de-3-meses/)</t>
  </si>
  <si>
    <r>
      <rPr>
        <sz val="12"/>
        <color theme="1"/>
        <rFont val="Calibri"/>
      </rPr>
      <t xml:space="preserve">Microjuris
https://www.linkedin.com/company/bieloven/
</t>
    </r>
    <r>
      <rPr>
        <sz val="12"/>
        <color rgb="FF000000"/>
        <rFont val="Calibri"/>
      </rPr>
      <t>http://www.pdvsa.com/index.php?option=com_content&amp;view=article&amp;id=2473:4896&amp;catid=10&amp;Itemid=589&amp;lang=es</t>
    </r>
  </si>
  <si>
    <t>Sistema Ambiental Neoespartano de Aseos y Residuos, S.A. (SANEAR)</t>
  </si>
  <si>
    <t>Prestar servicios públicos de gestión integral de los residuos y desechos sólido</t>
  </si>
  <si>
    <t xml:space="preserve">Esta empresa fue constituida de acuerdo con las normas del Derecho Privado, con forma de compañía anónima, en la cual el Estado tiene una participación mayor al cincuenta por ciento (50%) del capital social, a través de la Gobernación del estado Nueva Esparta y las alcaldías del estado Nueva Esparta. Con personalidad jurídica y patrimonio propio, la empresa se constituyó con el objeto de prestar de manera efectiva y oportuna los servicios públicos de gestión integral de los residuos y desechos sólidos a la población de los municipios Antolín del
Campo, Arismendi, Díaz, García, Gómez, Maneiro, Marcano, Mariño (Disposición Final), Península de Macanao, Tubores y Villalba del estado Nueva Esparta.
Mediante el Decreto Nº 3.416 de fecha 10 de mayo de 2018,  se ordenó al Ministerio del Poder Popular para Ecosocialismo y Aguas, en ejercicio de sus funciones de regulación y control de la prestación del servicio de gestión integral de residuos y desechos sólidos, proceda a la intervención y apertura del correspondiente procedimiento administrativo sancionatorio a la empresa Sistema Ambiental Neoespartano de Aseo y Residuos, C.A., (SANEAR), publicado en la Gaceta Oficial de la República Bolivariana de Venezuela N°  6.374 Extraordinario de fecha 11 de mayo de 2018. </t>
  </si>
  <si>
    <t>Edificio del Servicio Autónomo Neoespartano de Siniestros (Sanes) en la calle San Rafael de Porlamar, municipio Mariño</t>
  </si>
  <si>
    <t xml:space="preserve"> Mediante la Resolución Nº 347, se designaron a las ciudadanas y ciudadanos  integrantes de la Junta Interventora de la empresa Sistema Ambiental Neoespartano de Aseo y Residuos, S.A., (SANEAR):  :Jesús Miguel Castillo Golding; Nathaly Isabel Verde Ríos; Alfredo José Arvelo Aponte y Ana María Del Valle Morgado Rojas, publicada en la Gaceta Nº 41.494 del  2- de octubre de 2018 </t>
  </si>
  <si>
    <t>Mayor al cincuenta por ciento (50%) del capital social, a través de la Gobernación del estado Nueva Esparta y las alcaldías del estado Nueva Esparta</t>
  </si>
  <si>
    <t xml:space="preserve"> Inscrita ante la Oficina de Registro Mercantil Segundo de la Circunscripción Judicial del Estado Bolivariano de Nueva Esparta, bajo el Nº 41, Tomo 70-A, de fecha dieciséis (16) de octubre de 2013.</t>
  </si>
  <si>
    <t xml:space="preserve">Ministerio del Poder Popular para el Ecosocialismo </t>
  </si>
  <si>
    <t>http://visionecomundo.blogspot.com/2013/12/fotosvideo-gob-carlos-mata-figueroa.html
https://transparencia.org.ve/wp-content/uploads/2018/11/EPE-II-Sector-basura.pdf
https://pandectasdigital.blogspot.com/2018/05/decreto-n-3416-mediante-el-cual-se.html
http://www.elsoldemargarita.com.ve/posts/post/id:126182
http://www.minec.gob.ve/minea-interviene-la-empresa-sanear-en-nueva-esparta/</t>
  </si>
  <si>
    <t xml:space="preserve">Distriboción de combustibles </t>
  </si>
  <si>
    <t xml:space="preserve">Empresa encargada de la gestión para la distribución de combustible </t>
  </si>
  <si>
    <t xml:space="preserve"> Av. 7 Marques del Pumar con Calle Arzobispo Mendez, Av 7 Marques del Pumar, Barinas</t>
  </si>
  <si>
    <t>El Sistema de Suministro de Combustible (Siscom) se encuentra viciado, porque los propios funcionarios que lo integran se prestan para abastecer vehículos que se encuentran fuera de la respectiva cola que deben hacer. Esta situación produce que los funcionarios se aprovechen para obtener beneficio propio. Al vender gasolina subsidiada con un ostensible ganancia (venta con sobreprecio) (https://lanoticiadebarinas.com/locales/cesar-tablante-denuncio-corrupcion-equipamiento-combustible/)</t>
  </si>
  <si>
    <t>https://www.bancaynegocios.com/ejecutivo-transfiere-administracion-de-empresas-a-gobernacion-de-barinas/ Actuación de seguimiento practicada a la Empresa Socialista 
www.contraloriaestadobarinas.gob.ve › images › pdf</t>
  </si>
  <si>
    <t>Sistema de Transporte Masivo de Barquisimeto, C.A. (TRANSBAR, C.A.)</t>
  </si>
  <si>
    <t xml:space="preserve">Empresa de transporte masivo de pasajeros, para conectar a la entidad </t>
  </si>
  <si>
    <t>Carrera 5 con calle 4, Edif. Transbarca, Zona Industrial II, Barquisimeto, estado Lara.</t>
  </si>
  <si>
    <r>
      <rPr>
        <b/>
        <sz val="12"/>
        <color theme="1"/>
        <rFont val="Calibri"/>
      </rPr>
      <t>Presidente</t>
    </r>
    <r>
      <rPr>
        <sz val="12"/>
        <color theme="1"/>
        <rFont val="Calibri"/>
      </rPr>
      <t>: G/B Miguel Gallegos</t>
    </r>
  </si>
  <si>
    <t>https://transparencia.org.ve/project/que-paso-con-el-transbarca-en-lara-preguntas-los-usuarios/
No existe procedimiento penal ni administrativo para presidente de Transbarca (https://www.elimpulso.com/2017/12/16/no-existe-procedimiento-penal-administrativo-presidente-transbarca/)
Transparencia Venezuela: Corrupción en el sector transporte deja a pié a los venezolanos (https://runrun.es/noticias/334102/transparencia-venezuela-corrupcion-en-el-sector-transporte-deja-a-pie-a-los-venezolanos/)
Conoce algunos antecedentes irregulares de gestión del candidato Henri falcón (http://www.radiomundial.com.ve/article/conoce-algunos-antecedentes-irregulares-de-gesti%C3%B3n-del-candidato-henri-falc%C3%B3n)
Frente Anticorrupción denuncia a ex fiscal superior de Lara por engavetar casos de corrupción (https://www.lacleenlinea.com.ve/2017/09/frente-anticorrupcion-denuncia-ex.html)
Sindicato Transbarca denuncia: terrorismo laboral contra la clase trabajadora (https://www.aporrea.org/trabajadores/n284734.html)
Sistema de transporte masivo de Barquisimeto (Lara) que recibió la inversión de 800 millones de dólares para su respectiva construcción. La nación está pagando actualmente 30 millones de dólares anuales por este monto asignado. 
En este guiso están involucrado, presuntamente, el gobernador de Lara (Henri Falcón); el ex gobernador Luis Reyes Reyes; Oswaldo Rojas (designado por el gobernador Falcón para presidir Transbarca); y Ramón Carrizales e Isidro Rondón, anteriores ministros de Infraestructura, quienes de acuerdo con la ley debieron hacer seguimiento al buen curso de la obra (malversación, peculado).
https://larazon.net/2015/04/morales-fortuna-de-alejandro-andrade-debe-repatriarse/
Funcionarios del INTT investigarán denuncias de Zuleta (https://www.elimpulso.com/2016/10/01/funcionarios-del-intt-investigaran-denuncias-de-zuleta/)
DENUNCIAS LARGAS HORAS DE ESPERA EN TRANSBARCA (https://www.laprensalara.com.ve/nota/15625/2020/05/denuncias-largas-horas-de-espera-en-transbarca)</t>
  </si>
  <si>
    <t>Microjuris
http://www.mppt.gob.ve/entes-adscritos/
http://www.mppt.gob.ve/catg/entes/transbarca/
La Fuerza Armada venezolana tiene luz propia en la corrupción (https://transparencia.org.ve/wp-content/uploads/2018/06/La-Fuerza-Armada-Venezolana-tiene-luz-propia-en-la-corrupci%C3%B3n.pdf)
https://transparencia.org.ve/wp-content/uploads/2020/10/Los-militares-y-su-rol-en-las-Empresas-Propiedad-del-Estado.pdf
https://transparencia.org.ve/wp-content/uploads/2020/07/III-PODER-MILITAR-CRIMEN-Y-CORRUPCIOON.pdf</t>
  </si>
  <si>
    <t>Sistema de Transporte Superficial del Estado Falcón (TRANSFALCON)</t>
  </si>
  <si>
    <t>La empresa de transporte fue creada por la Gobernación del estado Falcón, mediante un convenio con el Ministerio del Poder Popular para Transporte Terrestre, arrancando operaciones en Punto Fijo con la ruta Ciudad Federación-Centro, con 14 modernas unidades Yutong traídas al país gracias a un convenio suscrito entre Venezuela y la República Popular China.
Las obras del sistema empezaron en marzo de 2014, la primera etapa que abarcaba localidades como Ciudad Federación en Punto Fijo, fue inaugurada formalmente por autoridades nacionales, regionales y municipales el 27 de marzo de 2014. Siendo el cuarto sistema de este tipo en el país, tras el Trolmérida, Transbarca y BusCaracas.</t>
  </si>
  <si>
    <t>Punto Fijo, Falcón,</t>
  </si>
  <si>
    <t>Irregularidades en TransFalcón  (malversación) ( https://www.lamananadigital.com/retardos-en-el-servicio-y-chanchullos-denuncian-usuarios-de-transfalcon-en-paraguana/)</t>
  </si>
  <si>
    <t>https://www.lavozdefalcon.info.ve/transfalcon-consolida-aniversario-personal-altura/
https://es.wikipedia.org/wiki/TransFalc%C3%B3n</t>
  </si>
  <si>
    <t>Sistema Hidráulico Yacambú Quíbor, C.A.</t>
  </si>
  <si>
    <t>Objetivos
Terminar e las obras de regulación y trasvase del Sistema Hidráulico Yacambú Quibor
Garantizar la conservación de las cuencas para alargar la vida útil del embalse y optimizar el manejo del recurso hídrico.
Fomentar el desarrollo agrícola del Valle de Quibor
Contribuir con el suministro de agua potable al Sistema Barquisimeto</t>
  </si>
  <si>
    <t>Construcción de Sistema hidráulico</t>
  </si>
  <si>
    <t>Es una empresa pública creada el 20 de septiembre de 1989, mediante la resolución del Consejo de Ministro Nro. 248 de fecha 23 de noviembre de 1988. SHYQ,CA es el ente del Estado que realiza las actividades de planificación, coordinación y fomento para el desarrollo y ejecución del Proyecto Yacambú Quibor. Los primeros pasos del proyecto se ejecutaron en 1973-74, los cuales estuvieron llenos de contratiempos técnicoadministrativos.
Desde el año 2000 se comenzó a hablar de este proyecto. El proyecto fue redactado a principios de 2000 y cinco años después se empezó a ejecutar. Para la fecha tenía un costo de 20 millones de dólares y la mitad de la suma fue aprobada por el Gobierno nacional a principios del año 2002, dinero que recibió del Banco Central de Venezuela. Se tenía previsto invertir 10 millones de dólares en la primera fase del proyecto, que consistía en cuatro sedimentadores, un sistema de rebombeo que trabajaría con cuatro motores y una chimenea, pero esta última fue modificada por un tanque de 5 millones de litros para distribuir agua a la población de Río Tocuyo y a productores de la zona cercana. Los caudales que aportarían agua hacia este gran proyecto serían el embalse de Atarigua, con 500 litros por segundo; el río Curarigüita con 350 litros y entre los pequeños tributarios 300 litros más para obtener 1.100 litros por segundo. El proyecto también requería de una subestación de electricidad -afirmó Rojas- porque Corpoelec no podía ofrecer garantía de servicio por tratarse de una demanda muy alta de energía que pudiese haber dejado a Carora sin fluido eléctrico. La segunda fase de la propuesta consistía en ampliar la red de distribución de Aregue, parroquia Chiquinquirá, hacia las Palomitas y San Félix, ubicado en la Otra Banda parroquia Altagracia; el cual contaría con un sistema de monitoreo digitalizado para mantener un control absoluto sobre el agua enviada a través del sistema de rie
Obra que se le invirtió recursos y aparentemente está abandonada.
Estuvo adscrita al Ministerio del Poder Popular para el Ambiente y al Ministerio del Poder Popular para Ecosocialismo y Aguas.
El 15 de junio de 2018 mediante el Decreto N° 3.466 publicado en la Gaceta Nº 6.382 se crea el Ministerio del Poder Popular de Atención de las Aguas  se modifica la denominación del Ministerio del Poder Popular para el Ecosocialismo y Aguas por la de Ministerio del Poder Popular para el Ecosocialismo, y se crea el Ministerio del Poder Popular de Atención de las Aguas y se adscriben al Ministerio del Poder Popular de Atención de las Aguas entre otros entes a Sistema Hidráulico Yacambú Quibor, C.A.</t>
  </si>
  <si>
    <t>Empresa operativa. Empresa sin información sobre su situación actual. La fecha en la que se inicio la obra fue el 1 de enero de 2005 pero nunca se culminó</t>
  </si>
  <si>
    <t>Avenida 20 entre calles 17 y Av. Vargas,
Edif Torre BOD, Piso 10, Oficina 107.
Municipio Iribarren. Parroquia Catedral.
Sector Centro. Barquisimeto, estado Lara.</t>
  </si>
  <si>
    <t xml:space="preserve">Presidencia
Dirección General
Dirección de Gestión Administrativa
Gerencia de Obras
Auditor Interno
Dirección de Gestión Humana
Dirección de Consultoría Jurídica
Dirección de Tecnología de la Información y Comunicación 
Dirección de Gestión Socio Ambiental
Dirección de Atención Ciudadana y Gestión Comunicacional                                    
Dirección de Proyectos y Administración de Contrato
Dirección de Planificación y Presupuesto
Dirección de Seguimiento y Control </t>
  </si>
  <si>
    <t>Ministerio del Poder Popular de Atención de las Aguas (91,60%) y por la Gobernación del estado Lara (8.40%)</t>
  </si>
  <si>
    <t>Registro Mercantil de la Circunscripción del Estado Lara el 20 de septiembre de 1989, bajo el N° 47, Tomo 10-A</t>
  </si>
  <si>
    <t>En ruinas quedó el proyecto Yacambú- Quíbor (http://www.elimpulso.com/noticias/regionales/en-ruinas-quedo-el-proyecto-yacambu-quibor)
Gobierno fue advertido de lo que pasaría en Yacambú (http://confirmado.com.ve/gobierno-fue-advertido-de-lo-que-pasaria-en-yacambu/)
Denuncian liquidación de bienes del Sistema Hidráulico Yacambú-Quíbor (https://www.noticiasbarquisimeto.com/denuncian-liquidacion-de-bienes-del-sistema-hidraulico-yacambu-quibor/)
LARA | EL AGUA DE LOS LARENSES ESTÁ EN MANOS DE DIOS (https://transparencia.org.ve/project/lara-el-agua-de-los-larenses-esta-en-manos-de-dios/)
Destituida directiva del Sistema Hidráulico Yacambú-Quíbor (http://www.elimpulso.com/home/destituida-directiva-del-sistema-hidraulico-yacambu-quibor)
Vivir sin agua (http://factor.prodavinci.com/vivirsinagua/index.html)
La corrupción y la ineficiencia mantienen paralizado al Sistema Hidráulico Yacambú Quibor (https://www.lacleenlinea.com.ve/2017/09/la-corrupcion-y-la-ineficiencia.html)
Contraloría y Asamblea Nacional revelan corrupción en el Sistema Hidráulico Yacambú Quibor (http://www.lacleenlinea.com.ve/2018/06/contraloria-y-asamblea-nacional.html)
Funcionarios estadounidenses reciben denuncia del Sistema Hidráulico Yacambú Quíbor (https://www.elimpulso.com/2015/05/08/funcionarios-estadounidenses-reciben-denuncia-del-sistema-hidraulico-yacambu-quibor/)
Sistema Hidráulico Yacambú Quíbor es bomba de tiempo (http://www.elimpulso.com/noticias/regionales/sistema-hidraulico-yacambu-quibor-es-bomba-de-tiempo)
AN determinó responsabilidad por corrupción en complejo Yacambú-Quíbor (http://www.elinformador.com.ve/2016/12/08/an-determino-responsabilidad-por-corrupcion-en-complejo-yacambu-quibor/)
Denuncian que la represa Yacambú se paralizó por corrupción (http://www.el-nacional.com/noticias/sociedad/denuncian-que-represa-yacambu-paralizo-por-corrupcion_206582)
Sistema Hidráulico Yacambú- Quíbor sumergido en retrasos y conflictos (http://www.elimpulso.com/noticias/regionales/sistema-hidraulico-yacambu-quibor-sumergido-en-retrasos-y-conflictos)
Funcionarios estadounidenses reciben denuncia del Sistema Hidráulico Yacambú Quíbor (http://www.elimpulso.com/noticias/regionales/funcionarios-estadounidenses-reciben-denuncia-del-sistema-hidraulico-yacambu-quibor)
Sistema Hidráulico Río Tocuyo-Las Huertas inconcluso y abandonado (http://diarioelcaroreno.com.ve/web/2018/05/31/sistema-hidraulico-rio-tocuyo-las-huertas-inconcluso-y-abandonado/)
Sistema hidráulico Río Tocuyo-Las Huertas está abandonado (http://www.elinformador.com.ve/2016/08/08/sistema-hidraulico-rio-tocuyo-las-huertas-esta-abandonado/)</t>
  </si>
  <si>
    <r>
      <rPr>
        <sz val="12"/>
        <color theme="1"/>
        <rFont val="Calibri"/>
      </rPr>
      <t>http://200.11.230.165/
www.elinformador.com.v
https://transparencia.org.ve/project/epe-ii-estudios-sector-agua/</t>
    </r>
    <r>
      <rPr>
        <sz val="12"/>
        <color theme="1"/>
        <rFont val="Calibri"/>
      </rPr>
      <t xml:space="preserve">
</t>
    </r>
    <r>
      <rPr>
        <sz val="12"/>
        <color rgb="FF000000"/>
        <rFont val="Calibri"/>
      </rPr>
      <t>https://www.laprensalara.com.ve/nota/50652/2022/08/temas-parlamentarios-agua-de-dos-cerritos-se-ago</t>
    </r>
    <r>
      <rPr>
        <u/>
        <sz val="12"/>
        <color rgb="FF1155CC"/>
        <rFont val="Calibri"/>
      </rPr>
      <t>ta</t>
    </r>
  </si>
  <si>
    <t>Sistema Integral de Transporte Superficial, S.A. (SITSSA)</t>
  </si>
  <si>
    <t>Misión:
Prestar un servicio de transporte público de pasajeros, en las modalidades interurbano, urbano, turístico y estudiantil, utilizando de manera eficiente los recursos del Estado, con vehículos e infraestructura de alta tecnología y personal calificado.
Visión:
Ser una empresa estratégica del Estado Venezolano, con alcance nacional. Orientada a la prestación de un servicio de transporte público de pasajeros, con calidad y con sentido de justicia social, que contribuya a mejorar la calidad de vida del pueblo venezolano.
Objetivos:
Estudiar y emitir opinión sobre los asuntos sometidos a su conocimiento por cualquier dependencia o institución involucrada en servicios de transporte público, planeamiento y revisión técnica.
Coordinar la aplicación correcta de las políticas de transporte público, su planificación estratégica, la revisión técnica, así como la regulación legal establecida por los órganos competentes en la materia.
Velar porque la actividad del transporte público, su planeamiento, revisión técnica, sus sistemas operacionales y el equipamiento requerido, sean acordes con los sistemas tecnológicos más modernos para garantizar la calidad de los servicios requeridos por el desarrollo de transporte público urbano, interurbano, turístico, estudiantil y especial.
Promover el desarrollo y la capacitación del recurso humano involucrado en la actividad, en concordancia con los requerimientos de un sistema moderno de transporte público.
Consolidar la Infraestructura de SITSSA y de las nuevas rutas a desarrollar para su incorporación a las ya existentes</t>
  </si>
  <si>
    <t>Servicios de transporte mediante buses urbanos, interurbanos y especiales</t>
  </si>
  <si>
    <t>Eel Sistema Integral de Transporte Superficial, (Sitssa), es la empresa de transporte del Estado venezolano, adscrita al Ministerio del Poder Popular para Transporte Terrestre (MPPTT). Inicia sus actividades administrativas con estructura organizativa básica, aprobada en Junta Directiva del 15 de junio de 2007. Sitssa inició sus operaciones comerciales el 28 de Agosto de 2007, con el primer despacho que parte desde las instalaciones del Terminal de Oriente "Antonio José de Sucre" como centro de operaciones, cuyos espacios e instalaciones estaban siendo recuperados y adaptados a las necesidades de la naciente empresa de transporte, hacia la ciudad de Maracay.</t>
  </si>
  <si>
    <t>Autopista Petare Guarenas, Urb. Turumo, Terminal de Oriente Antonio José de Sucre, estado Miranda.</t>
  </si>
  <si>
    <t>Registro Mercantil V de la Circunscripción Judicial del Distrito Capital y estado Miranda, bajo el Nº 13 Tomo 1580A, en fecha 22 de mayo de 2007</t>
  </si>
  <si>
    <t xml:space="preserve">Microjuris
http://www.sitssa.gob.ve/sitssa/index.php/institucion/sobre-sitssa
La Fuerza Armada venezolana tiene luz propia en la corrupción (https://transparencia.org.ve/wp-content/uploads/2018/06/La-Fuerza-Armada-Venezolana-tiene-luz-propia-en-la-corrupci%C3%B3n.pdf)
https://transparencia.org.ve/wp-content/uploads/2020/10/Los-militares-y-su-rol-en-las-Empresas-Propiedad-del-Estado.pdf
https://transparencia.org.ve/wp-content/uploads/2020/07/III-PODER-MILITAR-CRIMEN-Y-CORRUPCIOON.pdf
Imprenta Nacional </t>
  </si>
  <si>
    <t>Repuestos de automóviles</t>
  </si>
  <si>
    <t>Venta de insumos y respuestos al transporte público</t>
  </si>
  <si>
    <t>San Juan de Los Morros, Guárico</t>
  </si>
  <si>
    <t>http://guarico.gob.ve/pagina_oficial/?p=16916 http://radiomiraflores.net.ve/?p=685</t>
  </si>
  <si>
    <t>Sistema Urbano de Procesamiento, Recoleccion y Aseo de Caracas, S.A. (SUPRA-CARACAS)</t>
  </si>
  <si>
    <t>Misión
Preservar el medio ambiente para mejorar la calidad de vida de los caraqueños, así como mantener la ciudad libre de residuos sólidos, con alta eficiencia y mejora continua de los procesos, en busca de la identificación de los trabajadores con la empresa para lograr eficazmente los objetivos organizacionales.
Visión
Mantenerse como la empresa líder en servicios medioambientales de gran sentido social, enmarcada en los más altos principios de moral, ética profesional, con excelente clima organizacional, para satisfacer las necesidades de los caraqueños, en la recolección y saneamiento de todas las calles de la ciudad capital. Para conseguir el logro anterior, SUPRA - CARACAS cuenta con un personal altamente calificado, leal, con una visión clara y estratégica, identificado y comprometido con una filosofía de trabajo orientada siempre a la participación activa y social del pueblo en el desarrollo de los proyectos, sin importar la envergadura de los mismos y al logro de todos los objetivos propuestos por la organización.
Objetivo General
Operar eficazmente como ente clave del negocio de recolección de basura y desechos sólidos, así como también de la limpieza y saneamiento de toda la</t>
  </si>
  <si>
    <t>Recolección de basura</t>
  </si>
  <si>
    <t>SUPRACARACAS es una empresa prestadora del servicio de aseo urbano, recolección de residuos sólidos, barrido, limpieza y lavado de áreas públicas del Distrito Capital para el suministro de soluciones integrales en materia medioambiental. Fundada
en agosto del año 2011, por disposición del Presidente Hugo Rafael Chávez Frías. Inició sus actividades dotada de unidades con tecnología innovadora en la recolección, transporte de basura y desechos sólidos.</t>
  </si>
  <si>
    <t>Empresa operativa. Opera la planta de transferencia de Las Mayas y no permite el
uso de esta planta al resto de los municipios de la ciudad de
Caracas.</t>
  </si>
  <si>
    <t>Planta de Transferencia Las Mayas, Turmerito 1, carretera vía La Mariposa, parroquia Coche, sector Las Mayas, Caracas.</t>
  </si>
  <si>
    <r>
      <rPr>
        <b/>
        <sz val="12"/>
        <color theme="1"/>
        <rFont val="Calibri"/>
      </rPr>
      <t>Presidente:</t>
    </r>
    <r>
      <rPr>
        <sz val="12"/>
        <color theme="1"/>
        <rFont val="Calibri"/>
      </rPr>
      <t xml:space="preserve"> José López</t>
    </r>
  </si>
  <si>
    <t>CASOS DE ESTUDIO Sector basura (https://transparencia.org.ve/wp-content/uploads/2018/11/CASOS-sector-basura.pdf)
Supra Caracas: Trabajadores denuncian corrupción y desmantelamiento de la flota de camiones (https://www.aporrea.org/trabajadores/n360720.html)
Trabajadores de Supra Caracas dispuestos a paralizar ante "tanta desidia y corrupción" (https://www.aporrea.org/trabajadores/n357961.html)
Más de Bs.S 5 millones habría recibido la Alcaldía de Libertador para limpiar Caracas (https://www.descifrado.com/2018/10/07/mas-de-bs-s-5-millones-habria-recibido-la-alcaldia-de-libertador-para-limpiar-caracas/)
PoliChacao detiene a recolectores de basura de la alcaldía de Caracas (https://www.radiofeyalegrianoticias.com/polichacao-detiene-a-recolectores-de-basura/)
Reportaje: ¿Qué hay detrás de la deficiente recolección de basura en Caracas? (https://www.aporrea.org/actualidad/n357282.html)
Denuncian que Erika Farías y Nahum Fernández quebraron Supra Caracas (https://www.elnacional.com/venezuela/denuncian-que-erika-farias-y-nahum-fernandez-quebraron-supra-caracas/)
Llamado al Presidente Maduro de los trabajadores de Supra Caracas: Exigen cese de atropellos y auditoría a la empresa (https://www.aporrea.org/trabajadores/n359313.html)
Vecinos de Coche y Las Mayas denuncian a Supra por mal manejo de la basura (https://larazon.net/2014/11/vecino-de-coche-y-las-mayas-denuncian-a-supra-por-mal-manejo-de-la-basura/)
Jesús Armas denuncia: Parroquias de Libertador se ahogan en basura ante incompetencia de Supra-Caracas (https://caigaquiencaiga.net/jesus-armas-denuncia-parroquias-de-libertador-se-ahogan-en-basura-ante-incompetencia-de-supra-caracas/)
Solo entre el 15% y 20% de los camiones de basura de Caracas están operativos, denuncian vecinos (https://efectococuyo.com/la-humanidad/solo-entre-el-15-y-20-de-los-camiones-de-basura-de-caracas-estan-operativos-denuncian-vecinos/)
Especial ND | Dueños de comercios pagan hasta 60 dólares en aseo urbano, mientras Caracas se ahoga en basura (https://www.noticierodigital.com/tag/supra-caracas/)
Especial ND: Seis años después de su creación, Supra Caracas está en la ruina (https://htr.noticierodigital.com/2018/01/especial-nd-seis-anos-despues-creacion-supra-caracas-esta-la-ruina/)</t>
  </si>
  <si>
    <t>Microjuris
https://transparencia.org.ve/project/epe-ii-estudio-sector-basura/
http://ciudadccs.info/2021/05/05/supra-caracas-impulsa-reordenamiento-de-las-rutas-de-recoleccion-de-desechos/
https://www.caracas.gob.ve/alcaldiaDeCCS/supra-caracas/entes/supracaracas/supra-caracas</t>
  </si>
  <si>
    <t>SM PHARMA, C.A.</t>
  </si>
  <si>
    <r>
      <rPr>
        <b/>
        <sz val="12"/>
        <color theme="1"/>
        <rFont val="Calibri"/>
      </rPr>
      <t xml:space="preserve">Misión
</t>
    </r>
    <r>
      <rPr>
        <sz val="12"/>
        <color theme="1"/>
        <rFont val="Calibri"/>
      </rPr>
      <t>Ser la empresa líder venezolana especializada en productos para la salud y bienestar, con reconocimiento nacional e internacional por ser referentes en calidad, innovación y crecimientos sostenidos.</t>
    </r>
  </si>
  <si>
    <t>Analgésicos, antipiréticos, diclofenac, dipirona, fluídos terápeuticos, antibióticos y antihipertensivos</t>
  </si>
  <si>
    <t>La historia data desde 1963, cuando Esteban Santa Marta del Río, de origen español y padre del presidente de la organización Raimundo Santa Marta, funda la empresa bajo su mismo nombre, para desarrollar la explotación maderera. En 1978 se crea Laboratorios Farmacéuticos SM C.A., pequeña empresa fabricante de OTC (over the counter por sus siglas en inglés), que incluye los medicamentos no sujetos a prescripción médica. Con el tiempo se amplía y se especializa en la producción de medicamentos de alta gama. El grupo Santa María también fueron los propietarios del restaurante Tascafé, las tiendas Tomy y perfumerías Le Point ubicadas en los distintos centros comerciales de Maracaibo.
El 3 de septiembre de 2018, de Omar Prieto, gobernador del Zulia para sese momento, anunció la ocupación de la Fábrica de Medicamentos SM Pharma, empresa que fue acusada por sus trabajadores de incurrir en irregularidades administrativas. Ya el 11 de abril de 2018, la Gobernación paralizó la producción del laboratorio, los trabajadores informaron que “al lugar llegaron arbitrariamente funcionarios policiales a notificar la toma de la empresa, sin ningún acta u oficio que confirme el procedimiento”.  Desde 2005, el Sindicato Bolivarianos de Trabajadores de la Industria Químico Farmacéutica del Estado Zulia (SIBOTRAIQFAZ), afiliado a la Federación de Trabajadores de la Industria Químico Farmacéutico (Fetrameco).
Raimundo Santamarta, empresario español propietario del laboratorio farmacéutico SM Pharma, ubicado en Maracaibo, estado Zulia, en el occidente de Venezuela, presentó un arbitraje internacional contra el país por la expropiación de la empresa en septiembre de 2018. En el proceso -que fue iniciado el 17 de enero de conformidad con el Reglamento de Arbitraje de la Comisión de las Naciones Unidas para el Derecho Mercantil Internacional (Cnudmi)- B. Cremades y Asociados (Madrid) y WDA legal (Miami) asisten a SM Pharma.</t>
  </si>
  <si>
    <t>Empresa operativa. «En el 2020 cerramos el año con 52 millones de dosis, este año 2021 estamos superando las 72 millones de dosis, y nuestra meta está bien encaminada para el cierre del año», adelantó Jorge Hernández, Gerente de Planta del Laboratorio SM Pharma (https://www.vtv.gob.ve/motor-farmaceutico-laboratorio-sm-pharma-produccion-72-millones-dosis-medicamentos/)</t>
  </si>
  <si>
    <t>Calle 99M, Maracaibo 4001, Zulia
Teléfono: 0412-4225353</t>
  </si>
  <si>
    <t>Un (1) Presidente,
Un (1) Gerente General
Un (1) Consultor Jurídico
Junta administradora conformada por un presidente y dos directores</t>
  </si>
  <si>
    <t xml:space="preserve"> Inscrita por ante el Registro Mercantil Primero de la Circunscripción Judicial del Estado Zulia, en fecha 15 de julio de 1977, bajo el No.20, Tomo 20ª</t>
  </si>
  <si>
    <t>Ministerio del Poder Populat de Industrial y Producción Nacional</t>
  </si>
  <si>
    <t>Maduro confisca la española SM Pharma y el Gobierno le acusa de "dañar a los venezolanos" (https://www-elespanol-com.nproxy.org/espana/20190209/maduro-confisca-espanola-sm-pharma-gobierno-venezolanos/374962702_0.html)
SM Pharma y el arbitraje contra Venezuela (https://lexlatin.com/noticias/sm-pharma-entabla-arbitraje-contra-estado-venezolano-tras-ser-expropiada)
SM Pharma, otro ejemplo de cómo el chavismo “vuelve leña” todo lo que toca (https://www.lapatilla.com/2022/10/23/sm-pharma-otro-ejemplo-de-como-el-chavismo-vuelve-lena-todo-lo-que-toca/)</t>
  </si>
  <si>
    <t>Microjuris
http://tureporte.com/conozca-la-historia-del-laboratorio-sm-pharma-que-allano-la-gobernacion/
http://virtual.urbe.edu/tesispub/0106924/cap01.pdf
https://www.vtv.gob.ve/motor-farmaceutico-laboratorio-sm-pharma-produccion-72-millones-dosis-medicamentos/
https://vlexvenezuela.com/vid/tagliaferro-exeario-davalillo-pharma-303285426</t>
  </si>
  <si>
    <t>Smurfit Kappa Cartón de Venezuela, S.A. 
(Corporación Cartones de Venezuela, S.A. (Cartoven))</t>
  </si>
  <si>
    <t>Satisfacer las soluciones de empaque existentes en el país y las islas del Caribe, así como cualquier otra necesidad que exista a nivel internacional, siempre y cuando se tanga capacidad libre en las unidades productivas.</t>
  </si>
  <si>
    <t>Papel y empaques de cartón</t>
  </si>
  <si>
    <t>Smurfit Kappa Cartón de Venezuela es una filial de Smurfit Kappa Group (SKG), una empresa irlandesa líder en la fabricación de embalajes elaborados con papel, con más de 65 años en Venezuela. El 28 de agosto de 2018, la Superintendencia Nacional para la Defensa de los Derechos Socioeconómicos (SUNDDE) notificó una medida de ocupación temporal sobre la planta ubicada en el estado Carabobo. Tras la medida del gobierno, el 6 de octubre de 2018, los trabajadores de la planta protestaron en defensa de sus puestos de trabajo y para dar su apoyo a la empresa.
Es una empresa que se dedicaba a la elaboración de productos de cartón a partir de fibras de madera provenientes de sus propias plantaciones de pino y eucaliptus, y de plantaciones de terceros, ubicadas en los estados Monagas y Anzoátegui. Era una de las pocas empresas que aprovechaban los productos desechados o no maderables provenientes de plantaciones de pino.
Mediante Resolución No. 618 del 16 de octubre de 2018 y publicada en la Gaceta Oficial No. 41.505 del 18 de octubre de 2018, el Ministro del Poder Popular para el Proceso Social de Trabajo ordenó la ocupación de esta empresa
La empresa ahora se denomina Corporación Cartones de Venezuela, S.A. (Cartoven)</t>
  </si>
  <si>
    <t>Empresa parcialmente operativa, se desconoce su capacidad actual de producción, aunque antes de iniciarse las investigaciones por casos de corrupción, y según declaraciones del Ministro del Poder Popular para el Proceso Social de Trabajo, Eduardo Piñate, ministro del Trabajo, Cartones de Venezuela producía treinta toneladas diarias del material estratégico, esta capacidad de producción no ha podido ser verificada.
Leoner Azuaje Urrea, presidente de la empresa, fue detenido por su presunta participación en hechos de corrupción con Cartones de Venezuela. El 20 de abril de 2023 se conoció que Azuaje Urrea se quitó la vida estando bajo custodia de la Policía Nacional Contra la Corrupción</t>
  </si>
  <si>
    <t>Av. Domingo Olavarría, Local Smurfit Kappa Cartón de Venezuela, Zona Industrial, Valencia</t>
  </si>
  <si>
    <t> Resolución No. 618</t>
  </si>
  <si>
    <t xml:space="preserve"> 41.505 </t>
  </si>
  <si>
    <t>Gobierno de Venezuela ocupa por 90 días filial de Smurfit Kappa (https://lexlatin.com/noticias/gobierno-de-venezuela-ocupa-por-90-dias-filial-de-smurfit-kappa)
Smurfit Kappa afirma que perdió el control sobre su empresa en Venezuela (https://talcualdigital.com/smurfit-kappa-afirma-que-perdio-el-control-sobre-su-empresa-en-venezuela/)
Detienen a dos gerentes de Smurfit Kappa en Carabobo (https://elestimulo.com/elinteres/detienen-a-dos-gerentes-de-smurfit-kappa-en-carabobo/)
Smurfit Kappa rechazó las denuncias realizadas desde el gobierno tras su intervención (https://www.descifrado.com/2018/10/10/smurfit-kappa-rechazo-las-denuncias-realizadas-desde-el-gobierno-tras-su-intervencion/)
Expresidente de Cartones de Venezuela, detenido por trama de corrupción, se habría quitado la vida en su celda (https://contrapunto.com/sucesos-4/uno-de-los-vinculados-a-la-trama-de-corrupcion-de-cartones-de-venezuela-se-habria-quitado-la-vida-en-su-celda/)
¿Qué es Cartones de Venezuela? La empresa investigada por corrupción que surgió de la ocupación del gobierno de una productora irlandesa¿Qué es Cartones de Venezuela? La empresa investigada por corrupción que surgió de la ocupación del gobierno de una productora irlandesa (https://elvigilanteweb.com/cartones-de-venezuela-empresa-que-es/) 
¡Caiga quien Caiga! Más detenidos por la trama de corrupción PDVSA – Cripto y Cartones de Venezuela (https://notiprensadigital.com/caiga-quien-caiga-mas-detenidos-por-la-trama-de-corrupcion-pdvsa-cripto-y-cartones-de-venezuela/)
Empresas ocupadas por el Estado, la vía más expedita a la confiscación (https://transparenciave.org/empresas-ocupadas-empresas-fracasadas/)
Leoner Azuaje Urrea, presidente de la empresa, fue detenido por su presunta participación en hechos de corrupción con Cartones de Venezuela. Este jueves 20 de abril se conoció que Azuaje Urrea se quitó la vida estando bajo custodia de la Policía Nacional Contra la Corrupción. En este caso, Tarek William Saab ordenó iniciar las investigaciones por la muerte de Azuaje Urrea (https://www.infobae.com/venezuela/2023/04/20/murio-en-una-prision-en-venezuela-el-chavista-leoner-azuaje-urrea-habia-sido-detenido-hace-dos-dias-acusado-de-corrupcion/).
Cartón de Venezuela: una empresa irlandesa que expropió el gobierno chavista-madurista (https://elpitazo.net/politica/carton-de-venezuela-una-empresa-irlandesa-que-expropio-el-gobierno-chavista-madurista/)
Ospino | Trabajadores de Cartonve toman finca en exigencia del pago de pasivos laborales (https://portuguesareporta.com/regionales/34412-2/)
La verdad sobre Cartones de Venezuela: Una de las 5 tramas de corrupción que investiga la Fiscalía (https://www.laiguana.tv/articulos/1137588-verdad-cartones-venezuela-trama-corrupcion/)</t>
  </si>
  <si>
    <t>Microjuris
http://www.bancaynegocios.com/gobierno-ordena-ocupacion-temporal-de-la-empresa-smurfit-kappa/
http://www.bancaynegocios.com/smurfit-kappa-lanza-a-perdida-sus-activos-en-venezuela/
https://poderopediave.org/empresa/smurfit-kappa-carton-de-venezuela/
https://www.el-carabobeno.com/planta-smurfit-kappa-cartones-de-venezuela-pasa-a-manos-de-los-trabajadores/
https://vlexvenezuela.com/vid/rubith-perez-rafael-smurfit-kappa-carton-475798978</t>
  </si>
  <si>
    <t>Sociedad de Capital de Riesgo Venezuela C.A.</t>
  </si>
  <si>
    <t>Misión
Apoyar tecnicas y financieramente la información, desarrollo y consolidación de pequeñas y medianas empresas innovadoras constituidas por acciones , como socio temporal.
Visión
Ser una empresa consolidada del Estado Venezolano con una cartera sana en cuanto a riesgo , mediante el apoyo a la mediana y pequeña empresa que permita la formación de un óptima red productiva.</t>
  </si>
  <si>
    <t>Financiamiento temporal</t>
  </si>
  <si>
    <t>Urbanización Los Ruices, Calle Los Laboratorios, Edif. Torre Beta piso , ofic. 102 y 104</t>
  </si>
  <si>
    <r>
      <rPr>
        <b/>
        <sz val="12"/>
        <color theme="1"/>
        <rFont val="Calibri"/>
      </rPr>
      <t>Presidente</t>
    </r>
    <r>
      <rPr>
        <sz val="12"/>
        <color theme="1"/>
        <rFont val="Calibri"/>
      </rPr>
      <t xml:space="preserve">: Luis Eduardo Marcano </t>
    </r>
  </si>
  <si>
    <t>Inscrita por ante el Registro Mercantil Quinto de la Circunscripción Judicial del Distrito Capital y Estado Miranda, en fecha 14 de noviembre de 2001, bajo el N° 74, Tomo 607-A—Qto.</t>
  </si>
  <si>
    <t xml:space="preserve">Ministerio del Poder Popular de Economía y Finanzas </t>
  </si>
  <si>
    <r>
      <rPr>
        <sz val="12"/>
        <color theme="1"/>
        <rFont val="Calibri"/>
      </rPr>
      <t xml:space="preserve">http://www.mppef.gob.ve/sociedad-de-capital-de-riesgo-venezuela/
</t>
    </r>
    <r>
      <rPr>
        <sz val="12"/>
        <color rgb="FF000000"/>
        <rFont val="Calibri"/>
      </rPr>
      <t>https://vlexvenezuela.com/vid/riesgo-scr-resupeca-revestimientos-compa-288060750</t>
    </r>
    <r>
      <rPr>
        <sz val="12"/>
        <color theme="1"/>
        <rFont val="Calibri"/>
      </rPr>
      <t xml:space="preserve">
http://www.mppef.gob.ve/sociedad-de-capital-de-riesgo-venezuela/</t>
    </r>
  </si>
  <si>
    <t>Sociedad de Garantías Reciprocas  para la Pequeña y Mediana Empresa  del Estado Aragua S.A. (S.G.R. ARAGUA, S.A.)</t>
  </si>
  <si>
    <t>Apoyo a emprendedores aragueños afianzando créditos y licitaciones</t>
  </si>
  <si>
    <t>Av. M.S., Centro Empresarial Uniaragua, Nivel Mezanina, Local N° 4. Maracay</t>
  </si>
  <si>
    <t>https://twitter.com/sgr_aragua</t>
  </si>
  <si>
    <t>Sociedad de Garantías Recíprocas Cojedes, S.A. (S.G.R. COJEDES S.A.)</t>
  </si>
  <si>
    <t>Fianzas para el acceso al sistema financiero y compromisos de contratos y licitaciones.</t>
  </si>
  <si>
    <t>Av. Sucre, Edif. General M.M., piso 3, Ofic. 49-50-51-52, San Carlos.</t>
  </si>
  <si>
    <t>Sociedad de Garantías Recíprocas del Estado Barinas S.A. (S.G.R. BARINAS, S.A.)</t>
  </si>
  <si>
    <t xml:space="preserve"> Garantizar al microempresario, cooperativas, pequeñas y medianas empresas la asistencia crediticia</t>
  </si>
  <si>
    <t>Av. Medina Jiménez, con Calle Plaza, Edif. Los Cristales, Piso 3, Local C-4, Barinas.</t>
  </si>
  <si>
    <t>Nº 003-08 extraordinario, de fecha 21-03-2008</t>
  </si>
  <si>
    <t>Inscrita por ante el Registro Mercantil Segundo del estado Barinas, en fecha 02-11-2.007, bajo el Nº 61, Tomo 18-A</t>
  </si>
  <si>
    <r>
      <rPr>
        <sz val="12"/>
        <color theme="1"/>
        <rFont val="Calibri"/>
      </rPr>
      <t xml:space="preserve">https://www.contraloriaestadobarinas.gob.ve/images/images/pdf/resumenes-ejececutivos/138.-RESUMEN%20EJECUTIVO%20SGR%20S-04-01-2017.pdf
</t>
    </r>
    <r>
      <rPr>
        <sz val="12"/>
        <color rgb="FF000000"/>
        <rFont val="Calibri"/>
      </rPr>
      <t>https://twitter.com/sgrbarinas?lang=en
https://vlexvenezuela.com/vid/jorge-fayola-argenis-rivas-sanchez-288427818</t>
    </r>
    <r>
      <rPr>
        <sz val="12"/>
        <color theme="1"/>
        <rFont val="Calibri"/>
      </rPr>
      <t xml:space="preserve">
https://www.facebook.com/pg/SociedaddeGarantia/posts/
www.contraloriaestadobarinas.gob.ve › images › pdf /
https://vlexvenezuela.com/vid/presidente-mediana-peque-sgr-villalon-287880235 /
http://www.mppef.gob.ve/fonpyme-y-sgr-barinas-promueven-formacion-de-emprendedores-para-desarrollo-productivo-de-
venezuela/</t>
    </r>
  </si>
  <si>
    <t>Sociedad de Garantías Recíprocas del estado Carabobo, S.A. (S.G.R. CARABOBO, S.A.)</t>
  </si>
  <si>
    <t>Av. B.N., torre villas del ete, piso 1, al lado de la Fiscalía Superior – Valencia.</t>
  </si>
  <si>
    <t>sgg.carabobo.gob.ve 
http://sgg.carabobo.gob.ve/gaceta/GACETANro5415.pdf</t>
  </si>
  <si>
    <t>Sociedad de Garantías Reciprocas del estado Guárico, S.A. (S.G.R. GUARICO, S.A.)</t>
  </si>
  <si>
    <t>Fianzas y avales</t>
  </si>
  <si>
    <t>Calle Roscio, C.C. Callejón Miranda, diagonal al Colegio San J.B., Edif. Residencias Molina, San Juan de los Morros Edo. Guarico.</t>
  </si>
  <si>
    <t>http://wikimapia.org/22547299/es/Sociedad-de-Garant%C3%ADas-Rec%C3%ADprocas-de-Gu%C3%A1rico-S-A-Fondo-Nacional-de-Garant%C3%ADas-Rec%C3%ADprocas-para-la-Peque%C3%B1a-y-Mediana-Empresa
http://wikimapia.org/22547299/es/Sociedad-de-Garant%C3%ADas-Rec%C3%ADprocas-de-Gu%C3%A1rico-S-A-Fondo-Nacional-de-Garant%C3%ADas-Rec%C3%ADprocas-para-la-Peque%C3%B1a-y-Mediana-Empresa
https://twitter.com/sgrguarico</t>
  </si>
  <si>
    <t>Sociedad de Garantías Recíprocas del Estado Monagas, S.A. (SGR MONAGAS, S.A.)</t>
  </si>
  <si>
    <t>Servicios de seguros y reaseguros</t>
  </si>
  <si>
    <t>6201 Maturín, Monagas, Venezuela</t>
  </si>
  <si>
    <t>https://twitter.com/sgrmonagas?lang=en
http://www.fonpyme.gob.ve/</t>
  </si>
  <si>
    <t>Sociedad de Garantías Recíprocas para la Mediana y Pequeña Empresa del Estado Nueva Esparta, S.A. (S.G.R. NUEVA ESPARTA, S.A.)</t>
  </si>
  <si>
    <t xml:space="preserve">MISIÓN 
Respaldar mediante el otorgamiento de fianzas a nuestros socios beneficiarios, facilitándoles el acceso al crédito y/o garantizando sus compromisos ante los entes contratantes; contribuyendo al impulso del desarrollo económico socialista regional, con elevados estándares de calidad y servicio, para satisfacción de los clientes, empleados, entes contratantes, instituciones financieras y accionistas.  
VISIÓN
Ser una de las Sociedades de Garantías del grupo líder a nivel regional, en el
otorgamiento de fianzas a sus socios benefactores. </t>
  </si>
  <si>
    <t>Calle Cedeño, entre  calle Campos y Fermín , Edif. Vista mar, local P.B 2, sector Táchira, Porlamar</t>
  </si>
  <si>
    <t>Resolución 633.05</t>
  </si>
  <si>
    <r>
      <rPr>
        <b/>
        <sz val="12"/>
        <color theme="1"/>
        <rFont val="Calibri"/>
      </rPr>
      <t xml:space="preserve">Presidente: </t>
    </r>
    <r>
      <rPr>
        <sz val="12"/>
        <color theme="1"/>
        <rFont val="Calibri"/>
      </rPr>
      <t>Héctor Gamboa</t>
    </r>
  </si>
  <si>
    <t>Inscrita por ante el Registro Mercantil Primero de la Circunscripción Judicial del estado Nueva Esparta, en fecha 28 de abril de 2006, bajo el N° 68, Tomo 19.</t>
  </si>
  <si>
    <r>
      <rPr>
        <sz val="12"/>
        <color theme="1"/>
        <rFont val="Calibri"/>
      </rPr>
      <t xml:space="preserve">https://transparencia.org.ve/wp-content/uploads/2016/07/Memoria-MPPPF-2011.pdf
</t>
    </r>
    <r>
      <rPr>
        <sz val="12"/>
        <color rgb="FF000000"/>
        <rFont val="Calibri"/>
      </rPr>
      <t>https://vlexvenezuela.com/vid/garantias-reciprocas-peque-mediana-303989894</t>
    </r>
  </si>
  <si>
    <t>Sociedad de Garantías Recíprocas para el Sector Agropecuario, Forestal, Pesquero y Afines, S.A. (SOGARSA)</t>
  </si>
  <si>
    <t>Misión
SGR SOGARSA, es la Sociedad de Garantías Recíprocas para el Sector Agropecuario, Forestal, Pesquero y Afines, dedicada a respaldar mediante el otorgamiento de fianzas y avales, el reembolso de los créditos otorgados por entes financieros públicos o privados a los micro, pequeños y medianos productores agrícolas a nivel nacional.
Visión
Ser una Institución Financiera líder, en el ámbito nacional, altamente capacitada y competitiva, con criterios innovadores y calidad en el servicio de garantías para brindar apoyo eficiente, eficaz y oportuno al micro, pequeño y mediano productor agrícola, con el fin de facilitar su acceso a soluciones crediticias eficaces en condiciones especiales y ventajosas que promuevan la recuperación, creación, desarrollo y fortalecimiento de este importante sector de la economía venezolana, contribuir con la seguridad alimentaria del país, proporcionando una distribución más equitativa de la riqueza, una mayor estabilidad social, la disminución de importaciones y un desarrollo sustentable.</t>
  </si>
  <si>
    <t xml:space="preserve"> Av. Abraham Lincoln, Edificio Torre Domus, Piso 14, Oficina A Y B, Urbanización Sabana Grande, Caracas</t>
  </si>
  <si>
    <r>
      <rPr>
        <b/>
        <sz val="12"/>
        <color theme="1"/>
        <rFont val="Calibri"/>
      </rPr>
      <t>Presidente</t>
    </r>
    <r>
      <rPr>
        <sz val="12"/>
        <color theme="1"/>
        <rFont val="Calibri"/>
      </rPr>
      <t xml:space="preserve">: Ramón Eduardo Hernández Ulloa
</t>
    </r>
    <r>
      <rPr>
        <b/>
        <sz val="12"/>
        <color theme="1"/>
        <rFont val="Calibri"/>
      </rPr>
      <t>Directores Principales</t>
    </r>
    <r>
      <rPr>
        <sz val="12"/>
        <color theme="1"/>
        <rFont val="Calibri"/>
      </rPr>
      <t xml:space="preserve">: Iliana Ruzza Teran, Tony D`Elia Bermúdez, José Luis Galeazzi Laplace 
</t>
    </r>
    <r>
      <rPr>
        <b/>
        <sz val="12"/>
        <color theme="1"/>
        <rFont val="Calibri"/>
      </rPr>
      <t>Directores Suplentes</t>
    </r>
    <r>
      <rPr>
        <sz val="12"/>
        <color theme="1"/>
        <rFont val="Calibri"/>
      </rPr>
      <t>: Ramón Eduardo Hernández Ulloa, Nelson Arismendi, Francisco José Monzón Hernández David Rodolfo Delgado Ruiz</t>
    </r>
  </si>
  <si>
    <t>Inscrita ante el Registro Mercantil Primero de la Circunscripción Judicial del Distrito Federal y Estado Miranda, en fecha 30 de enero de 2004, bajo el Nº 40, Tomo 12-A-Pro</t>
  </si>
  <si>
    <t xml:space="preserve">Productores de Barinas y Apure protestan frente a Sogarsa (https://fuerachavez.wordpress.com/2010/11/12/productores-de-barinas-y-apure-protestan-frente-a-sogarsa/)
</t>
  </si>
  <si>
    <r>
      <rPr>
        <sz val="12"/>
        <color theme="1"/>
        <rFont val="Calibri"/>
      </rPr>
      <t xml:space="preserve">Microjuris
https://vlexvenezuela.com/vid/agropecuario-pesquero-afines-sogarsa-288478678
http://www.mppef.gob.ve/sociedad-de-garantia-reciprocas-para-el-sector-agropecuario-forestal-pesquero-y-afines-s-a-sogarsa/
</t>
    </r>
    <r>
      <rPr>
        <sz val="12"/>
        <color rgb="FF000000"/>
        <rFont val="Calibri"/>
      </rPr>
      <t>https://transparencia.org.ve/wp-content/uploads/2016/07/Memoria-del-MPPPF-2012.pdf</t>
    </r>
  </si>
  <si>
    <t>Sociedad de Garantías Recíprocas para el Sector Micro- Financiero, S.A. (SOGAMIC)</t>
  </si>
  <si>
    <t>Urbanización Parque Humboldt, Avenida Río Caura, Edificio Torre Humboldt, Piso M1, Oficina 8, Municipio Baruta, estado Miranda.</t>
  </si>
  <si>
    <t>Inscrita por ante el Registro Mercantil Cuarto de la Circunscripción Judicial del
Distrito Capital y Estado Miranda, el día veintitrés (23) de Noviembre de 2006,
bajo el Nº 36, Tomo 129</t>
  </si>
  <si>
    <t>Carta abierta al ministro Alí Rodríguez Araque (https://www.aporrea.org/actualidad/a86330.html)
El Presidente, "mata votos", de Fonpyme disfraza su destructiva gestión contra la Revolución Bolivariana y Chavista (https://www.aporrea.org/contraloria/a238963.html)</t>
  </si>
  <si>
    <r>
      <rPr>
        <sz val="12"/>
        <color theme="1"/>
        <rFont val="Calibri"/>
      </rPr>
      <t xml:space="preserve">https://twitter.com/sgrsogamic?lang=en
https://transparencia.org.ve/wp-content/uploads/2016/07/Memoria-MPPPF-2011.pdf
</t>
    </r>
    <r>
      <rPr>
        <sz val="12"/>
        <color rgb="FF000000"/>
        <rFont val="Calibri"/>
      </rPr>
      <t>https://transparencia.org.ve/wp-content/uploads/2016/07/economia-Memoria-2015.pdf
http://www.cvc.com.ve/docs/2013820150235Fonpyme.pdf</t>
    </r>
  </si>
  <si>
    <t>Sociedad de Garantías Recíprocas para la Mediana y Pequeña Empresa del Estado Anzoátegui, S.A. (S.G.R. ANZOÁTEGUI, S.A.)</t>
  </si>
  <si>
    <t xml:space="preserve">Av. J.R.. Centro Comercial Géminis II, Mezanina, local 30 – Barcelona.
</t>
  </si>
  <si>
    <t>https://www.anzoategui.gob.ve/ 
http://www.sudeban.gob.ve/index.php/gcri_directorio-bancario-2/</t>
  </si>
  <si>
    <t>Sociedad de Garantías Recíprocas para la Mediana y Pequeña Empresa del estado Apure, S.A. (S.G.R. APURE, S.A.)</t>
  </si>
  <si>
    <t>Calle A.G., cruce con calle Bolívar. Edif. Gaggia, piso 1, Oficina 1, San F.d.A..</t>
  </si>
  <si>
    <t>https://gacetaoficial.tuabogado.com/gaceta-oficial/decada-2000/2006/2006-12-12-gaceta-oficial-38582</t>
  </si>
  <si>
    <t>Sociedad de Garantías Recíprocas para la Mediana y Pequeña Empresa del Estado Mérida, S.A. (SGR MÉRIDA, S.A.)</t>
  </si>
  <si>
    <t>1 parte superior de los locales 30, 31, 36, 37, Municipio Libertador, Mérida.</t>
  </si>
  <si>
    <r>
      <rPr>
        <b/>
        <sz val="12"/>
        <color theme="1"/>
        <rFont val="Calibri"/>
      </rPr>
      <t>Presidente</t>
    </r>
    <r>
      <rPr>
        <sz val="12"/>
        <color theme="1"/>
        <rFont val="Calibri"/>
      </rPr>
      <t>: Arelys del Valle Páez Quintero</t>
    </r>
  </si>
  <si>
    <r>
      <rPr>
        <sz val="12"/>
        <color theme="1"/>
        <rFont val="Calibri"/>
      </rPr>
      <t xml:space="preserve">Microjuris
</t>
    </r>
    <r>
      <rPr>
        <sz val="12"/>
        <color rgb="FF000000"/>
        <rFont val="Calibri"/>
      </rPr>
      <t>https://www.facebook.com/SGR.EDO.MERIDA/about/</t>
    </r>
  </si>
  <si>
    <t>Sociedad de Garantías Reciprocas para la Mediana y Pequeña Empresa del estado Sucre, S.A. (S.G.R. SUCRE, S.A)</t>
  </si>
  <si>
    <t>Misión
 Contribuir al fortalecimiento del desarrollo y consolidación de pequeñas y medianas unidades productivas, a través del otorgamiento de afianzamientos accesible</t>
  </si>
  <si>
    <t>Apoyo a emprendedores para créditos y licitaciones</t>
  </si>
  <si>
    <t>Calle Andrés Bello, C.C Sucre, edif Onasol, Cumaná</t>
  </si>
  <si>
    <t>http://www.cgesucre.gob.ve/ces_web/index.php?idPagina=13
https://transparencia.org.ve/wp-content/uploads/2016/07/Memoria-MPPPF-2011.pdf</t>
  </si>
  <si>
    <t>Sociedad de Garantías Reciprocas para la Mediana y Pequeña Empresa del estado Trujillo, S.A. (S.G.R TRUJILLO, S.A.)</t>
  </si>
  <si>
    <t>Av. Cuatricentenaria, Sector La Vega, Edif. De desarrollo económico – Trujillo.</t>
  </si>
  <si>
    <t xml:space="preserve"> Trujillo</t>
  </si>
  <si>
    <t>https://vlexvenezuela.com/vid/garant-reciprocas-peque-mediana-sgr-304402126</t>
  </si>
  <si>
    <t>Sociedad de Garantías Recíprocas para la Mediana y Pequeña Empresa del Estado Zulia, S.A. (S.G.R. ZULIA, S.A.)</t>
  </si>
  <si>
    <t>Garantizar, mediante el otorgamiento de fianzas, el reembolso de los créditos que le sean otorgados por instituciones financieras o entes crediticios públicos o privados a los socios beneficiarios, pequeños y medianos empresarios, pertenecientes a los sectores manufacturero, agroindustrial, comercio, petrolero, turístico y de servicios de la actividad económica desarrollada en el territorio del estado Zulia, así como también, otorgar fianzas directas para participar en contrataciones públicas y prestar asistencia técnica y asesoramiento en materia financiera o de gestión, participar en otras sociedades y en entes públicos o privados de la promoción industrial empresarial o de servicios de apoyo directo a la pequeña y mediana empresa</t>
  </si>
  <si>
    <t>Fianzas financieras para: capital de trabajo (líneas de crédito, pagares), proyectos industriales, comercios y servicios, proyectos agropecuarios, proyectos agro industriales, maquinarias y equipos, transporte utilitario, reconversión industrial, nuevos emprendedores.
Apoyo a emprendedores para créditos y licitaciones</t>
  </si>
  <si>
    <t>Edificio Befercom, Calle 78 (Dr. Portillo) entre Avenidas 16 y 17, Local No. 7, Planta Baja. - Maracaibo - Zulia -Venezuela</t>
  </si>
  <si>
    <r>
      <rPr>
        <b/>
        <sz val="12"/>
        <color theme="1"/>
        <rFont val="Calibri"/>
      </rPr>
      <t>Presidente</t>
    </r>
    <r>
      <rPr>
        <sz val="12"/>
        <color theme="1"/>
        <rFont val="Calibri"/>
      </rPr>
      <t xml:space="preserve">: Javier Quintero González </t>
    </r>
  </si>
  <si>
    <t>Registro Mercantil Primero de la Circunscripción Judicial del estado Zulia, bajo el N° 40, Tomo 47-A de fecha 01-11-2002.</t>
  </si>
  <si>
    <t>https://docplayer.es/48909608-Sociedad-de-garantias-reciprocas-para-la-mediana-y-pequena-empresa-del-estado-zulia-s-a-sgr-zulia-s-a.html
https://transparencia.org.ve/wp-content/uploads/2016/07/Memoria-Industrias.pdf
https://docplayer.es/48909608-Sociedad-de-garantias-reciprocas-para-la-mediana-y-pequena-empresa-del-estado-zulia-s-a-sgr-zulia-s-a.html</t>
  </si>
  <si>
    <t>Sociedad de Garantías Recíprocas para la Pequeña y Mediana Empresa de la Región Guayana, S.A. (S.G.R. GUAYANA)</t>
  </si>
  <si>
    <t>Otorgar fianzas a los emprendedores y a las pequeñas y medianas empresas, excluidas del sistema financiero tradicional, para que puedan acceder al financiamiento de proyectos y participación en los concursos de contrataciones públicas.</t>
  </si>
  <si>
    <t>Calle Cuchivero, c/c Avenida Guayana, Centro Empresarial Alta Vista, (Antiguo Edif. Maxy`s), PB, Local PB-7, Puerto Ordaz, Municipio Autónomo Caroní del Estado Bolívar.</t>
  </si>
  <si>
    <r>
      <rPr>
        <b/>
        <sz val="12"/>
        <color theme="1"/>
        <rFont val="Calibri"/>
      </rPr>
      <t xml:space="preserve">Presidente: </t>
    </r>
    <r>
      <rPr>
        <sz val="12"/>
        <color theme="1"/>
        <rFont val="Calibri"/>
      </rPr>
      <t>Doris Pinto De Abenza</t>
    </r>
  </si>
  <si>
    <r>
      <rPr>
        <sz val="12"/>
        <color theme="1"/>
        <rFont val="Calibri"/>
      </rPr>
      <t xml:space="preserve">http://www.cvg.gob.ve/?q=node/243
https://transparencia.org.ve/wp-content/uploads/2016/07/MEMORIA-2015-MPPI.pdf
https://transparencia.org.ve/wp-content/uploads/2016/07/Memoria-Industrias.pdf
</t>
    </r>
    <r>
      <rPr>
        <sz val="12"/>
        <color rgb="FF000000"/>
        <rFont val="Calibri"/>
      </rPr>
      <t>https://transparencia.org.ve/wp-content/uploads/2016/07/Memoria-MPPPF-2011.pdf</t>
    </r>
  </si>
  <si>
    <t>Sociedad de Garantías Recíprocas para la Pequeña y Mediana Empresa del Estado Falcón, S.A. (S.G.R. FALCÓN, S.A.)</t>
  </si>
  <si>
    <t>Tiene por objeto garantizar mediante avales o fianza, el reembolso de los créditos</t>
  </si>
  <si>
    <t>Av. Prolongación Manaure, Edif. Meiji, Local 1 – A. Coro.</t>
  </si>
  <si>
    <t xml:space="preserve"> Corporación para el Desarrollo Socialista del Estado Falcón  
contraloriaestadofalcon.gob.ve</t>
  </si>
  <si>
    <t>Sociedad de Garantías Recíprocas para la Pequeña y Mediana Empresa del Estado Lara, S.A. (S.G.R. LARA, S.A.)</t>
  </si>
  <si>
    <t>Av. Libertador, Calle 33, C.C. El Recreo, piso 2, local 2-61. Barquisimeto.</t>
  </si>
  <si>
    <r>
      <rPr>
        <b/>
        <sz val="12"/>
        <color theme="1"/>
        <rFont val="Calibri"/>
      </rPr>
      <t>Presidente</t>
    </r>
    <r>
      <rPr>
        <sz val="12"/>
        <color theme="1"/>
        <rFont val="Calibri"/>
      </rPr>
      <t>: Eglis Peréz Peréz</t>
    </r>
  </si>
  <si>
    <r>
      <rPr>
        <sz val="12"/>
        <color theme="1"/>
        <rFont val="Calibri"/>
      </rPr>
      <t xml:space="preserve">Microjuris
</t>
    </r>
    <r>
      <rPr>
        <sz val="12"/>
        <color rgb="FF000000"/>
        <rFont val="Calibri"/>
      </rPr>
      <t>https://www.facebook.com/521146671262304/posts/553870817989889/</t>
    </r>
  </si>
  <si>
    <t>Sociedad de Garantías Reciprocas para la Pequeña y Mediana Empresa del Estado Portuguesa, S.A. (S.G.R. PORTUGUESA, S.A.)</t>
  </si>
  <si>
    <r>
      <rPr>
        <b/>
        <sz val="12"/>
        <color theme="1"/>
        <rFont val="Calibri"/>
      </rPr>
      <t>Presidente</t>
    </r>
    <r>
      <rPr>
        <sz val="12"/>
        <color theme="1"/>
        <rFont val="Calibri"/>
      </rPr>
      <t xml:space="preserve">: Maricela Betancourt Briceño </t>
    </r>
  </si>
  <si>
    <t>Registro Inmobiliario del Municipio Guanare del estado Portuguesa, anotada bajo el N° 43, Folios 189 al 191, Tomo 3, Protocolo Primero, Segundo Trimestre del año 2005, de fecha 11/04/2005</t>
  </si>
  <si>
    <t>https://www.facebook.com/sgr.delestadoportuguesasa</t>
  </si>
  <si>
    <t>Sociedad de Garantías Recíprocas para la Pequeña y Mediana Empresa del Estado Táchira,  S.A. (S.G.R. TÁCHIRA, S.A.)</t>
  </si>
  <si>
    <t>Servir de instrumento para ofrecer un canal institucionalizado de financiación a las micro Pymes, cooperativas, personas naturales, e integrarlas en el circuito financiero formal convirtiéndose en una herramienta indispensable para facilitar el acceso al financiamiento de las mismas, en las mejores condiciones de plazo y tasas así como también brindar asesoramiento técnico en vías de mejorar su productividad y competitividad en el mercado nacional e internacional.</t>
  </si>
  <si>
    <t>Av. Cuatricentenaria, Edif. Centro Delta, piso 4, Ofic. 42.</t>
  </si>
  <si>
    <r>
      <rPr>
        <b/>
        <sz val="12"/>
        <color theme="1"/>
        <rFont val="Calibri"/>
      </rPr>
      <t xml:space="preserve">Presidente: </t>
    </r>
    <r>
      <rPr>
        <sz val="12"/>
        <color theme="1"/>
        <rFont val="Calibri"/>
      </rPr>
      <t>Marverys Torrealba Altuna</t>
    </r>
  </si>
  <si>
    <t>Fonpyme es el mayor accionista y con la supervisión y regulación de la Superintendencia de las Instituciones del Sector Bancario (Sudeban), cuya participación accionaria se desglosa entre el Estado por los entes nacionales, regionales y banca pública; y por el sector privado conformado por los gremios, banca privada y socios empresariales, iniciando operaciones en el año 2004</t>
  </si>
  <si>
    <t>Inscrita por ante el Registro Mercantil Tercero del estado Táchira, en fecha 09/10/2003, bajo el N° 66, Tomo 8-A</t>
  </si>
  <si>
    <t>https://vlexvenezuela.com/vid/sociedad-garantias-reciprocas-pequena-562294382</t>
  </si>
  <si>
    <t>Sociedad de Garantías Recíprocas para la Pequeña y Mediana Empresa del Sector Turismo, S.A. (SOGATUR, S.A.)</t>
  </si>
  <si>
    <t>Otorgar fianzas financieras para garantizar el crédito turístico, Fianzas Técnicas para contrataciones publicas; ofreciendo espacios para la asistencia técnica y financiera a nuestros socios beneficiarios según sus necesidades de afianzamiento</t>
  </si>
  <si>
    <t>Av. principal de La Floresta, Complejo Mintur, Torre Norte, Piso 3 1010 Nueva Caracas, Capital District, Venezuela</t>
  </si>
  <si>
    <t>Mediante Resolución No. 061 del 31 de octubre de 2023 y publicada en la Gaceta Oficial No. 42.776 del 12 de diciembre de 2023, se designa a la ciudadana Cecilia
Carolina Leal Aguin, como Presidenta de la Sociedad de Garantías
Recíprocas para la Pequeña y Mediana Empresa del Sector
Turismo SOGATUR, S.A., ente adscrito al Ministerio del Poder Popular para el Turismo</t>
  </si>
  <si>
    <t>La Dra. Cecilia Carolina Leal Aguin eds abogada y se desempeñó como Consultora Jurídica del Ministerio del Poder Popular para el Turismo</t>
  </si>
  <si>
    <t>Registro Mercantil V del  Distrito Capital, Número 21, Tomo 179-A, de fecha 01/11/2013</t>
  </si>
  <si>
    <r>
      <rPr>
        <sz val="12"/>
        <color theme="1"/>
        <rFont val="Calibri"/>
      </rPr>
      <t xml:space="preserve">Microjuris
La Fuerza Armada venezolana tiene luz propia en la corrupción (https://transparencia.org.ve/wp-content/uploads/2018/06/La-Fuerza-Armada-Venezolana-tiene-luz-propia-en-la-corrupci%C3%B3n.pdf)
https://transparencia.org.ve/wp-content/uploads/2020/10/Los-militares-y-su-rol-en-las-Empresas-Propiedad-del-Estado.pdf
https://transparencia.org.ve/wp-content/uploads/2020/07/III-PODER-MILITAR-CRIMEN-Y-CORRUPCIOON.pdf
https://transparencia.org.ve/wp-content/uploads/2016/07/Memoria-2014-5.pdf
</t>
    </r>
    <r>
      <rPr>
        <sz val="12"/>
        <color rgb="FF000000"/>
        <rFont val="Calibri"/>
      </rPr>
      <t>https://transparencia.org.ve/wp-content/uploads/2016/07/Memoria-2015-Feb.pdf
https://www.facebook.com/sogaturve/</t>
    </r>
  </si>
  <si>
    <t>Sociedad de Garantías Recíprocas Yaracuy, S.A. (SGR YARACUY, S.A.)</t>
  </si>
  <si>
    <t>Apoyo a emprendedores yaracuyanos afianzando créditos y licitaciones</t>
  </si>
  <si>
    <t>Av. Carabobo, centro comercial “La Galería”, nivel 2 sede IADEY, San Felipe – Estado Yaracuy</t>
  </si>
  <si>
    <t>https://yaracuy.gob.ve/web/noticias/more/10384-Gobierno-regional--y-Sociedad-de-Garantas-Recprocas-apoyarn-proyectos-factibles</t>
  </si>
  <si>
    <t>Sociedad Nacional de Garantias Reciprocas para la Mediana y Pequeña Industria, S.A. (SOGAMPI, S.A.)</t>
  </si>
  <si>
    <t>Misión
Apoyamos el fortalecimiento y desarrollo económico de las unidades productivas del país, mediante el otorgamiento de fianzas para impulsar el modelo productivo socialista
Visión
Ser la Institución modelo en el otorgamiento de fianzas del Sistema Financiero Nacional y Entes Contratantes, reconocida por su ética y responsabilidad comprometida con el máximo bienestar social</t>
  </si>
  <si>
    <t>Fianzas financieras: mantenimiento de oferta, fiel cumplimiento, laboral, entre otras</t>
  </si>
  <si>
    <t>26 años de operaciones</t>
  </si>
  <si>
    <t>Av. Ppal. De los Cortijos de Lourdes, Edf. Centro los Cortijos, PH. Ofc. 45 y 46</t>
  </si>
  <si>
    <r>
      <rPr>
        <b/>
        <sz val="12"/>
        <color theme="1"/>
        <rFont val="Calibri"/>
      </rPr>
      <t xml:space="preserve">Presidente: </t>
    </r>
    <r>
      <rPr>
        <sz val="12"/>
        <color theme="1"/>
        <rFont val="Calibri"/>
      </rPr>
      <t xml:space="preserve">Hendy Omar Udiz Suárez </t>
    </r>
  </si>
  <si>
    <t xml:space="preserve"> Inscrita en el Registro Mercantil Segundo de la Circunscripción Judicial del entonces Distrito Federal y estado Miranda, en fecha 31 de julio de 1990, bajo el Nº 71, Tomo 24-A Sgdo</t>
  </si>
  <si>
    <t>UN ZAMURO A CUIDAR CARNE: Maduro designó a “Defalco” Bolívar como presidente de SOGAMPI (http://www.noticiasjr.com/un-zamuro-a-cuidar-carne-maduro-designo-a-defalco-bolivar-como-presidente-de-sogampi/)</t>
  </si>
  <si>
    <r>
      <rPr>
        <sz val="12"/>
        <color theme="1"/>
        <rFont val="Calibri"/>
      </rPr>
      <t xml:space="preserve">Microjuris
http://www.mppef.gob.ve/sociedad-nacional-de-garantias-reciprocas-para-la-mediana-y-pequena-industria-sogampi/
</t>
    </r>
    <r>
      <rPr>
        <sz val="12"/>
        <color rgb="FF000000"/>
        <rFont val="Calibri"/>
      </rPr>
      <t>https://vlexvenezuela.com/vid/nacional-pequea-sogampi-beauty-dream-526614038</t>
    </r>
  </si>
  <si>
    <t xml:space="preserve">Societé d´Investissement Petion Bolívar, S.A. </t>
  </si>
  <si>
    <t>El Acuerdo de Cooperación Energética PetroCaribe garantizó a la República de Haití, desde septiembre de 2007, un suministro de productos petrolíferos al precio del mercado internacional pero en condiciones de pago preferenciales. La Oficina Monetaria de Programas de Asistencia para el Desarrollo (BMPAD), responsable de la implementación de este acuerdo, sirve de interfaz entre el proveedor de Petróleos de Venezuela SA (PDVSA) y las compañías petroleras locales. Esta institución estatal adquiere productos petroleros venezolanos y los vende a estas empresas. Estos últimos tienen un plazo de 30 días para pagar al BMPAD el 100% de los montos facturados.
Sin embargo, con respecto al pago de Venezuela, el Acuerdo PetroCaribe define los términos:
Una parte en efectivo se paga dentro de los 90 días a partir de la fecha del conocimiento de embarque, sin intereses durante los primeros 30 días y con un 2% de interés desde el 31 hasta el 90.
La porción financiada, que se pagará a largo plazo, es mayor cuando el precio de los productos del petróleo es alto. Actualmente, dado que el precio por barril está entre USD 100 y 150, la parte de EFECTIVO representa el 40% del valor facturado de la carga y la parte financiada al 60%.
Para la liquidación de esta parte de CASH, Haití se considera, entre los 18 países miembros del Acuerdo PetroCaribe, como uno de los pagadores más regulares, si no el mejor pagador.
Al 31 de julio de 2013, la porción en efectivo, pagada a PDVSA, asciende a un total de US $ 1,215,680,547.15. De esta cantidad, US $ 369 millones fueron entregados a Haití en forma de proyectos, que serán gestionados por la Empresa Mixta "Sociedad de Investigación, Bolívar SAM".</t>
  </si>
  <si>
    <t>Haití</t>
  </si>
  <si>
    <t>PDV Caribe, S.A. 51% y Estado Haitiano 49%</t>
  </si>
  <si>
    <t>Una entidad con idéntico nombre fue registrada en Florida, Estados Unidos, por Juan C. Hernández, agente que aparece vinculado a otras 20 compañías en ese país, casi todas ahora inactivas (https://www.connectas.org/especiales/petrofraude/el-desvio-de-los-petrodolares.html).</t>
  </si>
  <si>
    <t>http://www.pdvsa.com/index.php?option=com_content&amp;view=article&amp;id=6516&amp;Itemid=579&amp;lang=es</t>
  </si>
  <si>
    <t>Soldadura y Tuberías de Oriente, C.A. (SOLTUCA)</t>
  </si>
  <si>
    <t>Tuberías de acero con costura helicoidal y revestimiento tanto interno como externo de tuberías</t>
  </si>
  <si>
    <t>Adquirida el 21 de octubre de 2009 con la finalidad de fabricar y comercializar tubos helicoidales para los sectores agua, gas y petróleo. Cuenta con una capacidad de suministrar tuberías con un rango de 16 a 118 pulgadas de diámetro, calidad de acero hasta API 5L X-70 y calidad AWWA, ASTM (American Society for Testing and Materials), API 5L. Durante el año 2009, su producción se destinó al Proyecto de Manejo y Disposición de Crudo Oriente de Exploración y Producción PDVSA (MADCO), con 20.800 tubos a fabricar y 2.969 tubos fabricados.</t>
  </si>
  <si>
    <t>Av. 1 parcela # 177, zona industrial Los Montones, Anzoátegui.</t>
  </si>
  <si>
    <t>Denuncian que chavismo acabó con la empresa Soldaduras y Tuberías de Oriente tras su expropiación (https://www.descifrado.com/2021/03/04/denuncian-que-chavismo-acabo-con-la-empresa-soldaduras-y-tuberias-de-oriente-tras-su-expropiacion/)
La Patilla: Escombros de Maduro: La expropiada Soltuca solo sirve para venta de chatarra (Video) (https://www.descifrado.com/2021/01/30/la-patilla-escombros-de-maduro-la-expropiada-soltuca-solo-sirve-para-venta-de-chatarra-video/)
Así quedó la empresa Soltuca, expropiada en 2009 (https://www.youtube.com/watch?v=KruLCK7Qew0)</t>
  </si>
  <si>
    <t>Microjuris
http://cdn.eluniversal.com/2010/08/03/gestion2009_pdvsa.pdf</t>
  </si>
  <si>
    <t xml:space="preserve">Subes Panamá, S.A. </t>
  </si>
  <si>
    <t>En enero de 2014, El Faro ya publicó que una buena parte de las ganancias de Alba Petróleos se había destinado a financiar el nacimiento de una veintena de empresas manejadas por familiares, socios y abogados relacionados con José Luis Merino, asesor de Alba Petróleos y uno de los principales dirigentes del FMLN. Pero además de en sus inversiones en El Salvador, Alba Petróleos ha utilizado su dinero para montar ocho empresas en Panamá: Atlantic Pacific Logistic, Inversiones para el Desarrollo Internacional, Conemite Internacional, Guazapa, Subes Panamá, Alba Refining Company Latin América, Apalsa Marítima y Apes Inc
Inscrita el 21 de septiembre de 2012 en la Notaría Primera del Circuito de Panamá, Subes Panamá S.A. figura en los estados financieros de Subes El Salvador como acreedor desde 2011.
 Subes está relacionada con el proyecto del Sitramss; una empresa panameña que prestaba dinero cuando aún no existía: Subes Panamá. En 2011, en sus primeros ocho meses de operaciones, Subes El Salvador recibió un préstamo a largo plazo de Subes Panamá por un monto de 234 mil 94 dólares. Pero los documentos del Registro Público de Panamá revelan que ese préstamo fue otorgado por una empresa que, en ese momento, no estaba inscrita.
El primer préstamo que Subes Panamá otorgó a Subes El Salvador fue por 234,094 dólares. Eso ocurrió en 2011 según documentos de Subes El Salvador presentados ante el CNR; esto pese a que Subes Panamá no figura en el registro público de dicho país hasta el 21 de septiembre de 2012.
Luego el monto del préstamo de Subes Panamá a Subes El Salvador es de 7.6 millones de dólares en 2012 y el siguiente año la cantidad llega a 13 millones de dólares, según los estados financieros de Subes El Salvador que guarda el Registro de Comercio. La empresa panameña no fue creada con la asesoría del bufete Mossack Fonseca, sino con la asesoría del bufete Legal Business Advisers, que también asesora a sus clientes en la creación de sociedades offshore.</t>
  </si>
  <si>
    <t>10.000 $</t>
  </si>
  <si>
    <r>
      <rPr>
        <b/>
        <sz val="12"/>
        <color theme="1"/>
        <rFont val="Calibri"/>
      </rPr>
      <t>Presidente:</t>
    </r>
    <r>
      <rPr>
        <sz val="12"/>
        <color theme="1"/>
        <rFont val="Calibri"/>
      </rPr>
      <t xml:space="preserve"> Pedro Luis López
</t>
    </r>
    <r>
      <rPr>
        <b/>
        <sz val="12"/>
        <color theme="1"/>
        <rFont val="Calibri"/>
      </rPr>
      <t>Directores Principales</t>
    </r>
    <r>
      <rPr>
        <sz val="12"/>
        <color theme="1"/>
        <rFont val="Calibri"/>
      </rPr>
      <t xml:space="preserve">: Irene Staziola, Jose Eduardo Villanuena Barahona
</t>
    </r>
    <r>
      <rPr>
        <b/>
        <sz val="12"/>
        <color theme="1"/>
        <rFont val="Calibri"/>
      </rPr>
      <t>Directores Suplentes</t>
    </r>
    <r>
      <rPr>
        <sz val="12"/>
        <color theme="1"/>
        <rFont val="Calibri"/>
      </rPr>
      <t>: Isidro Carballo, Rosita Melhado</t>
    </r>
  </si>
  <si>
    <t>Ficha: 781510
Folio  (MERCANTIL)   Nº 781510 (S)
Fecha Registro: 2012-09-24</t>
  </si>
  <si>
    <t xml:space="preserve"> PDVSA
PDV Caribe S.A.
ALBAPES</t>
  </si>
  <si>
    <t>La conexión Subes en El Salvador y Panamá (https://historico.elsalvador.com/historico/185556/la-conexion-subes-en-el-salvador-y-panama.html)
Alba Petróleos El Salvador, ¿fuente de sobornos? (https://www.connectas.org/alba-sobornos/)
Alba tiene ocho offshore en Panamá y así reduce impuestos en El Salvador (https://www.elfaro.net/es/201604/el_salvador/18388/Alba-tiene-ocho-offshore-en-Panam%C3%A1-y-as%C3%AD-reduce-impuestos-en-El-Salvador.htm)
Merino, con vínculos ‘oscuros' en Panamá (https://www.laestrella.com.pa/nacional/politica/170628/merino-panama-oscuros-vinculos)
Gobierno salvadoreño desestima acusaciones de EEUU contra José Luis Merino (https://www.maibortpetit.info/2017/09/gobierno-salvadoreno-desestima.html)</t>
  </si>
  <si>
    <t>https://www.elfaro.net/es/201604/el_salvador/18388/Alba-tiene-ocho-offshore-en-Panam%C3%A1-y-as%C3%AD-reduce-impuestos-en-El-Salvador.htm
https://www.panadata.net/organizaciones/375147
https://historico.elsalvador.com/historico/185556/la-conexion-subes-en-el-salvador-y-panama.html
https://www.google.com/search?q=Subes+Panam%C3%A1%2C+S.A.&amp;rlz=1C1CHBD_esVE867VE867&amp;oq=Subes+Panam%C3%A1%2C+S.A.&amp;aqs=chrome..69i57j33.1317j0j4&amp;sourceid=chrome&amp;ie=UTF-8
https://www.facebook.com/elfaronet/posts/973452096041166/</t>
  </si>
  <si>
    <t>Sucre Gas</t>
  </si>
  <si>
    <t>Sector Los Molinos, Cumaná</t>
  </si>
  <si>
    <t>Leonardo Velásquez</t>
  </si>
  <si>
    <t>Trabajadores de Sucre Gas paralizaron operaciones por falta de pagos (https://www.radiofeyalegrianoticias.com/trabajadores-de-sucre-gas-paralizaron-operaciones-por-falta-de-pagos/)
Más de 460 trabajadores de Sucre Gas exigen el cumplimiento de sus derechos laborales (https://www.lapatilla.com/2024/05/13/mas-de-460-trabajadores-de-sucre-gas-exigen-el-cumplimiento-de-sus-derechos-laborales/)</t>
  </si>
  <si>
    <t>Suministros Venezolanos Industriales, C.A. (SUVINCA)</t>
  </si>
  <si>
    <t>Distribución, comercialización, importación, exportación e intercambio de materias primas, insumos, bienes de capital, bienes intermedios y bienes terminados, maquinarias, equipos y tecnologías, a fin de apoyar y favorecer el proceso productivo de las micro, pequeñas y medianas empresas, cooperativas y demás formas asociativas para la producción, así como de las empresas estatales y comunales socialistas, en función de la satisfacción de sus necesidades de producción y en correspondencia con el desarrollo endógeno del país</t>
  </si>
  <si>
    <t>Realizar convenios institucionales; buscar y seleccionar empresas proveedoras, nacionales e internacionales, debidamente registradas en el Registro Nacional de Contratistas; brindar atención a los usuarios del Estado venezolano (órganos y entes del Estado, pequeña y mediana empresa y otras formas asociativas de producción) en la adquisición de materias primas, bienes y servicios; realizar servicios de  transporte de carga, descarga y distribución de productos a nivel nacional; y realizar intermediación de compras nacionales e internacionales</t>
  </si>
  <si>
    <t xml:space="preserve">Se crea el 19 de octubre de 2006 a través del Decreto Nº 4.909 publicado en la Gaceta Oficial  Nº 38.546, el cual autoriza la creación de una empresa del Estado bajo la forma de compañía anónima, la cual se denominará SUMINISTROS VENEZOLANOS INDUSTRIALES C.A. (SUVINCA), adscrita al Ministerio de Industrias Ligeras y Comercio, y tendrá su domicilio en la ciudad de Caracas, pudiendo establecer oficinas y dependencias en cualquier otro estado del país y en el extranjero, previa autorización de su órgano de adscripción.
El 12 de marzo de 2013 mediante  Decreto Nº 9.412 publicado en la Gaceta Oficial Nº 40.127, se dicta la Reforma Parcial del Decreto N° 4.909, de fecha 19 de octubre de 2006, mediante el cual se autoriza la creación de la Empresa Suministros Venezolanos Industriales C.A. (SUVINCA), se reforma parcialmente el Decreto N° 4.909 de fecha 19 de octubre de 2006, mediante el cual se autorizó la creación de la Empresa Suministros Venezolanos Industriales C.A. (SUVINCA), porque se modifica el artículo 5º, el cual quedando redactado de la siguiente forma: «La administración de la Compañía estará a cargo de la Junta Directiva, la cual será conformada por cinco (5) miembros, uno tendrá el carácter de Presidente o Presidenta y a los cuatro restantes se les atribuirá el carácter de Directores, todos ellos de libre nombramiento y remoción de la Ministra del Poder Popular para el Comercio. La suprema dirección de la Compañía estará a cargo de la Asamblea de Accionistas, cuyas funciones, las de la Junta Directiva, así como la del Presidente o Presidenta estarán determinadas en el Documento Constitutivo Estatutario.»
El 9 de enero de 2015, Decreto Nº 1.591, mediante el cual se adscribe a la Corporación Venezolana de Comercio Exterior, S.A. (CORPOVEX), las Empresas Públicas: Suministros Venezolanos Industriales C.A. (SUVINCA); CVG Internacional; Venezolana de Exportaciones e Importaciones, C.A. (VEXIMCA); BARIVEN, Corporación de Abastecimientos y Servicios Agrícolas (C.A.S.A.), y la Corporación Nacional de Insumos para la Salud (CONSALUD). Este Dectreto fue publicado en la Gaceta Nº 40.577.
</t>
  </si>
  <si>
    <t>Gran Avenida, Torre Phelps, Piso 27, Oficina A, Urb. Los Caobos</t>
  </si>
  <si>
    <t>Asamblea de accionistas
Junta Directiva
Presidencia
Auditoría interna
Dirección General
Oficina de Planificación, Presupuesto y Organización
Consultoría Jurídica
Oficina de Administración y Servicios
Oficina de Recursos Humanos
Oficina de Comunicaciones y  Relaciones Institucionales
Oficina Sistemas y Tecnologia de la Información
Oficina de Atención al Ciudadano
Gerencia de Banco de Insumos Industriales
Gerencia de Comercialización
Gerencia de Logística</t>
  </si>
  <si>
    <t>El capital social es de cien mil millones de bolívares (100.000.000.000,00) representado en un millon de acciones (1.000.000) comunes, normativas, no convertibles, al portador con un valor de cien mil Bolívares (100.000 Bs.) cada una</t>
  </si>
  <si>
    <r>
      <rPr>
        <b/>
        <sz val="12"/>
        <color theme="1"/>
        <rFont val="Calibri"/>
      </rPr>
      <t xml:space="preserve">Presidente </t>
    </r>
    <r>
      <rPr>
        <sz val="12"/>
        <color theme="1"/>
        <rFont val="Calibri"/>
      </rPr>
      <t>según Providencia Nº 005-2017 de fecha 05/10/2017 en Gaceta Oficial Nº 41.251 de la misma fecha: Coronel Wilson David Herrera Bermúdez</t>
    </r>
  </si>
  <si>
    <t xml:space="preserve">Registro Mercantil Cuarto de la Circunscripción Judicial del Distrito Capital y estado Miranda, en fecha veintiséis (26) de Octubre de 2007, bajo el Nº 64, Tomo 116-A Cto. </t>
  </si>
  <si>
    <t>Vicepresidencia Sectorial de Economía
Corporación Venezolana de Comercio Exterior, S.A.</t>
  </si>
  <si>
    <t>Corporación Venezolana de Comercio Exterior, S.A.</t>
  </si>
  <si>
    <t>Fiscalía inició investigación a la empresa estatal Suvinca (http://www.eluniversal.com/economia/130615/fiscalia-inicio-investigacion-a-la-empresa-estatal-suvinca)     
Escándalo en Argentina por corrupción kirchnerista en Venezuela (https://www.lapatilla.com/site/2016/07/29/escandalo-en-argentina-por-corrupcion-kirchnerista-en-venezuela/)
EE UU advierte sobre “corrupción pública generalizada” en Venezuela (http://www.el-nacional.com/noticias/mundo/advierte-sobre-corrupcion-publica-generalizada-venezuela_204518)
La empresa uruguaya que vendió millones a Venezuela en alimentos funciona en un pequeño apartamento (https://konzapata.com/2016/10/la-empresa-uruguaya-que-vendio-millones-a-venezuela-en-alimentos-funciona-en-un-pequeno-apartamento)
Departamento del Tesoro identificó a empresas venezolanas y sancionan a funcionarios del Gobierno (https://www.lapatilla.com/2017/09/28/departamento-del-tesoro-identico-a-empresas-venezolanas-y-sancionan-a-funcionarios-del-gobierno/)
Acusan a ex gobernador de Guárico y parte de su tren directivo por corrupción (http://www.el-nacional.com/noticias/sucesos/acusan-gobernador-guarico-parte-tren-directivo-por-corrupcion_147751)
SUMINISTROS VENEZOLANOS INDUSTRIALES C.A. (SUNVINCA) (https://chavismoinc.com/backend/agentes/1296?listado=1&amp;lang=)
Adriana Martínez, el nuevo nombre que EEUU tiene en la mira por caso de Alex Saab (https://talcualdigital.com/adriana-martinez-el-nuevo-nombre-que-eeuu-tiene-en-la-mira-por-caso-de-alex-saab/)
Denuncia: Misión Imposible....es un parto pedir cita a Suvinca (https://www.aporrea.org/actualidad/n214990.html)</t>
  </si>
  <si>
    <r>
      <rPr>
        <sz val="12"/>
        <color theme="1"/>
        <rFont val="Calibri"/>
      </rPr>
      <t xml:space="preserve">Microjuris
http://mismisiones.blogspot.com/2010/06/suministros-venezolanos-industriales-ca.html#
La Fuerza Armada venezolana tiene luz propia en la corrupción (https://transparencia.org.ve/wp-content/uploads/2018/06/La-Fuerza-Armada-Venezolana-tiene-luz-propia-en-la-corrupci%C3%B3n.pdf)
https://transparencia.org.ve/wp-content/uploads/2020/10/Los-militares-y-su-rol-en-las-Empresas-Propiedad-del-Estado.pdf
https://transparencia.org.ve/wp-content/uploads/2020/07/III-PODER-MILITAR-CRIMEN-Y-CORRUPCIOON.pdf
</t>
    </r>
    <r>
      <rPr>
        <sz val="12"/>
        <color rgb="FF000000"/>
        <rFont val="Calibri"/>
      </rPr>
      <t>https://transparencia.org.ve/wp-content/uploads/2016/07/1.Memoria_2012_def.pdf</t>
    </r>
  </si>
  <si>
    <t>Supermetanol, S.A.</t>
  </si>
  <si>
    <t>Producir y comercializar Metanol</t>
  </si>
  <si>
    <t>Metanol</t>
  </si>
  <si>
    <t>La empresa Supermetanol, S.A. fue creada en 1992 por Pequiven.  Se inició la construcción de la planta en el Complejo José Antonio Anzoátegui, en Jose, estado Anzoátegui en 1992 y empezó a operar en 1994, con una capacidad instalada inicial de 2.000 toneladas/diarias para un estimado anuald e 670 MTMD de Metanol. En 1998 se llevó a cabo un proyecto para incrementar la capacidad de producción a 2.250 TMD, con una inversión de 6 MMUS$.</t>
  </si>
  <si>
    <t>Complejo petroquimico Jose Antonio Anzoátegui, estado Anzoátegui.   </t>
  </si>
  <si>
    <t>00/00/1991</t>
  </si>
  <si>
    <r>
      <rPr>
        <sz val="12"/>
        <color theme="1"/>
        <rFont val="Calibri"/>
      </rPr>
      <t xml:space="preserve">www.pequiven.com
https://transparencia.org.ve/project/epe-ii-estudio-sector-hidrocarburos/
</t>
    </r>
    <r>
      <rPr>
        <sz val="12"/>
        <color rgb="FF000000"/>
        <rFont val="Calibri"/>
      </rPr>
      <t>https://transparencia.org.ve/wp-content/uploads/2018/11/EPE-II-Resumen-ejecutivo-Transparencia-Venezuela.pdf</t>
    </r>
  </si>
  <si>
    <t xml:space="preserve">SuperOctanos, S.A. </t>
  </si>
  <si>
    <t>Producir y comercializar Metil Ter-Butil Éter (MTBE), compenente para la fabricación de gasolina</t>
  </si>
  <si>
    <t>Metil Ter-Butil Éter (MTBE)</t>
  </si>
  <si>
    <t xml:space="preserve"> Inscrita ante el Registro Mercantil Segundo de la Circunscripción Judicial del Distrito Federal y Estado Miranda, el 24 de marzo de 1987, bajo el N° 37, Tomo 75-A-Sgdo.</t>
  </si>
  <si>
    <t>Ministerio del Poder Popular de Petróleo 
PEQUIVEN</t>
  </si>
  <si>
    <t>https://www.linkedin.com/in/super-octanos-c-a-50679b86/?originalSubdomain=ve
https://transparencia.org.ve/project/epe-ii-estudio-sector-hidrocarburos/
https://transparencia.org.ve/wp-content/uploads/2018/11/EPE-II-Resumen-ejecutivo-Transparencia-Venezuela.pdf
https://vlexvenezuela.com/vid/n-d-sarmiento-s-per-octanos-c-283358663
https://www.pequiven.com/index.php/2-uncategorised/116-super-octanos.html</t>
  </si>
  <si>
    <t>Desarrollode proyectos industriales relacionados con el aprovechamiento productivo de las telecomunicaciones, la electrónica y las tecnologías de información y comunicación (TIC), aportando así herramientas que contribuyan con el fortalecimiento de la independencia socio- tecnológica del país</t>
  </si>
  <si>
    <t>Telecom Venezuela (antes CVG Telecom) nace en Septiembre de 2004 como empresa tutelada de la Corporación Venezolana de Guayana - CVG (Ente adscrito al Ministerio del Poder Popular para las Industrias Básicas y Minería - MIBAM), para convertirse en la Operadora de Telecomunicaciones del Estado Venezolano.
Con la creación del Ministerio del Poder Popular para las Telecomunicaciones y la Informática (MPPTI), se autoriza la transferencia del 100% de las acciones que poseía la CVG y CVG Edelca a CVG Telecom. Se adscribe al Ministerio del Poder Popular para las Telecomunicaciones y la Informática (MPPTI), según Decreto Nº 5.508, publicado en Gaceta Oficial de la República Bolivariana de Venezuela Nº 38.746 de fecha 14 de agosto de 2007.</t>
  </si>
  <si>
    <t xml:space="preserve"> Av. Andrés Bello, Caracas 1011, Distrito Capital</t>
  </si>
  <si>
    <r>
      <rPr>
        <b/>
        <sz val="12"/>
        <color theme="1"/>
        <rFont val="Calibri"/>
      </rPr>
      <t xml:space="preserve">Presidente </t>
    </r>
    <r>
      <rPr>
        <sz val="12"/>
        <color theme="1"/>
        <rFont val="Calibri"/>
      </rPr>
      <t>según Decreto No 4.347 de fecha 13/10/2020 en Gaceta Oficial Nº 41.984 de la misma fecha: Almirante Clemente Antonio Díaz</t>
    </r>
  </si>
  <si>
    <t>Clemente Antonio Díaz, Viceministro de planificación y desarrollo para la Defensa del MPP de la Defensa según G.O. Nº 41.188 de fecha 7/07/2017</t>
  </si>
  <si>
    <t>Ministerio del Poder Popular para Ciencia y Tecnología
Corporación Socialista de las Telecomunicaciones y Servicios Postales, C.A.</t>
  </si>
  <si>
    <r>
      <rPr>
        <sz val="12"/>
        <color theme="1"/>
        <rFont val="Calibri"/>
      </rPr>
      <t xml:space="preserve">Microjuris
https://transparencia.org.ve/project/epe-ii-estudio-sector-telecomunicaciones/
La Fuerza Armada venezolana tiene luz propia en la corrupción (https://transparencia.org.ve/wp-content/uploads/2018/06/La-Fuerza-Armada-Venezolana-tiene-luz-propia-en-la-corrupci%C3%B3n.pdf)
https://transparencia.org.ve/wp-content/uploads/2020/10/Los-militares-y-su-rol-en-las-Empresas-Propiedad-del-Estado.pdf
https://transparencia.org.ve/wp-content/uploads/2020/07/III-PODER-MILITAR-CRIMEN-Y-CORRUPCIOON.pdf
</t>
    </r>
    <r>
      <rPr>
        <sz val="12"/>
        <color rgb="FF000000"/>
        <rFont val="Calibri"/>
      </rPr>
      <t>https://twitter.com/telecomven2020?lang=en</t>
    </r>
  </si>
  <si>
    <t>Telecomunicaciones Gran Caribe, C.A. (TGC)</t>
  </si>
  <si>
    <t>Visión
Ser una empresa sustentable y estratégica para las telecomunicaciones de la Región del Caribe y Sudamérica, que facilite a través de su plataforma un servicio oportuno, óptimo, estable y seguro. Con una reconocida responsabilidad social, que se manifiesta en el desempeño de sus trabajadores.
Misión
Lograr una gestión efectiva que permita operar y mantener en óptimas condiciones de funcionamiento el Sistema ALBA-1, así como realizar la comercialización directa de sus capacidades con calidad, brindando un servicio seguro, utilizando tecnologías de punta, a las empresas nacionales e internacionales en el marco de la integración regional, empleando las facilidades propias instaladas, así como su extensión por redes de terceros, garantizando una gestión económica eficiente y sustentable de sus recursos.</t>
  </si>
  <si>
    <t xml:space="preserve">Alquiler de capacidades para servicios de telecomunicaciones (IPLC), Extensión de capacidades, Interconexión de capacidades, Restauración de capacidades y Soluciones técnicas  </t>
  </si>
  <si>
    <t>Telecomunicaciones Gran Caribe, S.A. (TGC, S.A), es una empresa venezolana de capital mixto, constituida en el año 2008 a raíz del Convenio de Asociación entre Telecom Venezuela C.A., empresa constituida y domiciliada en la República Bolivariana de Venezuela y la Empresa de Transporte de Señales de Telecomunicaciones, S.A. (TRANSBIT), constituida y domiciliada en la República de Cuba.</t>
  </si>
  <si>
    <t>Av. Universidad, Torre Ministerio Ciencia y Tecnología, esquina El Chorro, Caracas</t>
  </si>
  <si>
    <t>Decreto N° 4.927 publicado en la Gaceta Oficial No. 42.836 del  11 de marzo de 2024, mediante el cual se nombra al ciudadano Jean Carlo Méndez Salcedo, como Presidente de la Empresa Mixta del Estado,
Telecomunicaciones Gran Caribe, S.A., y de la Junta Directiva de la empresa</t>
  </si>
  <si>
    <t>Ministerio del Poder Popular para Ciencia y Tecnología
 Corporación Socialista de las Telecomunicaciones y Servicios Postales, C.A.
Telecom Venezuela, C.A.</t>
  </si>
  <si>
    <t>Los misterios del cable submarino entre Cuba y Venezuela (https://www.diariolasamericas.com/los-misterios-del-cable-submarino-cuba-y-venezuela-n2954074)</t>
  </si>
  <si>
    <r>
      <rPr>
        <sz val="12"/>
        <color theme="1"/>
        <rFont val="Calibri"/>
      </rPr>
      <t xml:space="preserve">http://www.tgc.gob.ve/
https://transparencia.org.ve/wp-content/uploads/2016/07/%C3%8DNDICE-CUENTA-2012-ciencia-tecnologia-e-innovacion.pdf
https://transparencia.org.ve/wp-content/uploads/2016/07/ciencia-y-tecnologia-2012.pdf
</t>
    </r>
    <r>
      <rPr>
        <sz val="12"/>
        <color rgb="FF000000"/>
        <rFont val="Calibri"/>
      </rPr>
      <t>https://twitter.com/tgcgobve?lang=cs</t>
    </r>
  </si>
  <si>
    <t>Telecomunicaciones Movilnet, C.A.</t>
  </si>
  <si>
    <t>Crear soluciones móviles</t>
  </si>
  <si>
    <t>Telecomunicaciones  móviles</t>
  </si>
  <si>
    <t>Se creó el 19 de mayo de 1992 como una filial de la compañía de telefonía fija CANTV, que en su primer año alcanzó 21.000 clientes, ofreciendo servicio AMPS, con cobertura en Caracas, Valencia y otras ciudades del país. El código de área para el acceso era 099 (posteriormente fue 016); y pronto se convertiría en la primera operadora celular del país en digitalizar su red. Bajo la tecnología TDMA se impulsan productos y servicios que marcan un nuevo cambio en el mercado celular, como el servicio de identificación de llamadas.
En 1996 la empresa se moderniza migrando a tecnología TDMA, siendo la segunda (después de Digitel) en el país en ofrecer tecnología digital.
En 1997, alcanzó una cartera de 370 mil clientes, ese mismo año implementa una red CDPD. Sin embargo, la red se apagó en 2003 dada las ventajas de otras tecnologías de datos como 1xRTT.
En 2007, se realizó la estatización de la empresa matriz CANTV, con lo que Movilnet pasó también a ser administrada por el Estado venezolano.</t>
  </si>
  <si>
    <t>Notas de diversos medios de comunicación publicaron sobre la posible venta de Movilnet. 
En mayo de 2022, Nicolás Maduro anunció un plan de apertura de capital de empresas públicas, que en principio también incluirá la telefónica Cantv y Movilnet. La venta debía comenzar el lunes 16 de mayo</t>
  </si>
  <si>
    <t>Centro Comercial El Recreo, Sabana Grande, Caracas</t>
  </si>
  <si>
    <r>
      <rPr>
        <b/>
        <sz val="12"/>
        <color rgb="FF000000"/>
        <rFont val="Calibri"/>
      </rPr>
      <t xml:space="preserve">Presidente </t>
    </r>
    <r>
      <rPr>
        <sz val="12"/>
        <color rgb="FF000000"/>
        <rFont val="Calibri"/>
      </rPr>
      <t xml:space="preserve">según Gaeta Oficial Nº 41.669 de fecha 8/7/2019: Aníbal Asdrúbal Briceño; 
</t>
    </r>
    <r>
      <rPr>
        <b/>
        <sz val="12"/>
        <color rgb="FF000000"/>
        <rFont val="Calibri"/>
      </rPr>
      <t xml:space="preserve">Directores Principal </t>
    </r>
    <r>
      <rPr>
        <sz val="12"/>
        <color rgb="FF000000"/>
        <rFont val="Calibri"/>
      </rPr>
      <t>según Gaceta Oficial Nº 41.731 de fecha 4/10/2019:</t>
    </r>
    <r>
      <rPr>
        <b/>
        <sz val="12"/>
        <color rgb="FF000000"/>
        <rFont val="Calibri"/>
      </rPr>
      <t xml:space="preserve"> </t>
    </r>
    <r>
      <rPr>
        <sz val="12"/>
        <color rgb="FF000000"/>
        <rFont val="Calibri"/>
      </rPr>
      <t xml:space="preserve">Clemente Antonio Díaz, José Alexander Palacios Escobar, Miguel Ángel Méndez Jorge, Omar David Roa Sánchez 
</t>
    </r>
    <r>
      <rPr>
        <b/>
        <sz val="12"/>
        <color rgb="FF000000"/>
        <rFont val="Calibri"/>
      </rPr>
      <t>Directores Suplente</t>
    </r>
    <r>
      <rPr>
        <sz val="12"/>
        <color rgb="FF000000"/>
        <rFont val="Calibri"/>
      </rPr>
      <t xml:space="preserve"> según Gaceta Oficial Nº 41.731 de fecha 4/10/2019:</t>
    </r>
    <r>
      <rPr>
        <b/>
        <sz val="12"/>
        <color rgb="FF000000"/>
        <rFont val="Calibri"/>
      </rPr>
      <t xml:space="preserve"> </t>
    </r>
    <r>
      <rPr>
        <sz val="12"/>
        <color rgb="FF000000"/>
        <rFont val="Calibri"/>
      </rPr>
      <t>Vanessa Sepúlveda Medialdea, Vivian Jeannete Dorta García, Omaira Valentina Alzuarde D`Angelo, Romer Abner Pacheco Morales</t>
    </r>
  </si>
  <si>
    <t>Inscrita en el Registro Mercantil Segundo de la Circunscripción Judicial del distrito Federal, cuya última reforma estatutaria quedo debidamente inscrita en el Registro Mercantil de fecha 23 de mayo de 2000, bajo el Nro. 24, tomo 119-A-Sgdo.</t>
  </si>
  <si>
    <t>Durante la presidencia de la Ing. Jaqueline Farías, por algunas notas de prensa se conoce que solicitaba comisiones a los potenciales distribuidores para otorgarles la concesión y a los distribuidores les solicitaba colaboraciones para actos de proselitismo político.
Entendiendo | El colapso de las telecomunicaciones en Venezuela (https://talcualdigital.com/entendiendo-el-colapso-de-las-telecomunicaciones-en-venezuela/)
Transparencia Venezuela notifica a la Contraloría General de la República sobre denuncia por corrupción en Movilnet https://transparencia.org.ve/transparencia-venezuela-notifica-a-la-cgr-sobre-denuncia-por-corrupcion-en-movilnet/ Sugieren hacer auditorías a Movilnet (http://www.laverdad.com/economia/51751-sugieren-hacer-auditorias-a-agentes-autorizados-de-movilnet.html)
El Nuevo Herald: Venezuela, tierra fértil para la corrupción y el nepotismo (https://elcooperante.com/el-nuevo-herald-venezuela-tierra-fertil-para-la-corrupcion-y-el-nepotismo/)
Corrupción se traga a Movilnet: Desaparecen los teléfonos inteligentes (http://www.redpres.com/t10124-corrupcion-se-traga-a-movilnet-desaparecen-los-telefonos-inteligentes#sthash.90gAjh83.dpbs)
 Mega guiso “rojito” deja en evidencia nueva corrupción del chavismo (Detalles) (http://www.venezuelaaldia.com/2017/09/28/megas-guisos-rojito-dejan-evidencia-nueva-corrupcion-del-chavismo-detalles/)
CASOS DE ESTUDIO Sector Telecomunicaciones (https://transparencia.org.ve/wp-content/uploads/2018/11/CASOS-sector-comunicaciones.pdf)
Fiscal General: Se desmantela grupo de corrupción que operaba red Movilnet paralela (https://www.globovision.com/article/fiscal-general-se-desmantelo-red-de-corrupcion-en-compania-telefonica-cantv)
Detienen a nueve personas por la creación de una “Movilnet paralela” (https://efectococuyo.com/sucesos/detienen-a-nueve-personas-por-la-creacion-de-una-movilnet-paralela/)
Usuarios en las redes arremeten contra Movilnet alegando pésimo servicio (https://www.acn.com.ve/usuarios-redes-contra-movilnet/)</t>
  </si>
  <si>
    <t xml:space="preserve">https://transparencia.org.ve/project/epe-ii-estudio-sector-telecomunicaciones/
http://www.movilnet.com.ve/sitio/index.jsp?seccion=cat_e3c811836843f63f_ddacf86124762bd
https://es.wikipedia.org/wiki/Movilnet#
https://vlexvenezuela.com/vid/jose-antonio-barros-freitas-578049902
Acciones de Cantv, Movilnet y otras estatales se ofertarán en el mercado de valores (https://www.bloomberglinea.com/2022/05/12/acciones-de-cantv-movilnet-y-otras-estatales-se-ofertaran-en-el-mercado-de-valores/)
</t>
  </si>
  <si>
    <t>Televisión Digital de la Fuerza Armada Nacional Bolivariana, C.A. (TVFANB)</t>
  </si>
  <si>
    <t>Producir y difundir contenidos audiovisuales que permitan a la población  conocer más sobre la Fuerza Armada Nacional Bolivariana</t>
  </si>
  <si>
    <t>En mayo de 2013 el presidente Nicolás Maduro giró la instrucción a la FANB para la creación de un medio de comunicación que permitiera la difusión de información sobre las actividades que realiza dicho cuerpo militar.  El presidente autorizó la creación del canal a través del Decreto Presidencial número 523 del 29 de octubre de 2013, publicado en la Gaceta Oficial  N° 40.288 del 6 de noviembre de 2013. La empresa fue constituida el 26 de noviembre de 2013,  publicada en la Gaceta Oficial N° 40.302.
Televisora de la Fuerza Armada Nacional Bolivariana (TVFANB) es un canal de televisión abierta venezolano, operado por la Empresa de Sistemas de Comunicaciones de la Fuerza Armada Nacional Bolivariana (EMCOFANB) y propiedad del Estado En mayo de 2013, el presidente venezolano Nicolás Maduro ordenó a la FANB la creación de un canal cuya programación se base en informar sobre las actividades que realiza el ejército.</t>
  </si>
  <si>
    <t>Parque Tecnológico de Sartenejas, Baruta</t>
  </si>
  <si>
    <t xml:space="preserve">Baruta </t>
  </si>
  <si>
    <t>Registro Mercantil segundo del Dtto. Capital, Tomo 100 SDO, No. 200, 12 de noviembre de 2013.</t>
  </si>
  <si>
    <t>Ministerio del Poder Popular para la Defensa
Empresa de Sistema de Comunicaciones de la Fuerza Armada Nacional Bolivariana, S.A.</t>
  </si>
  <si>
    <r>
      <rPr>
        <sz val="12"/>
        <color theme="1"/>
        <rFont val="Calibri"/>
      </rPr>
      <t xml:space="preserve">Wikipedia
https://pandectasdigital.blogspot.com/2019/10/resolucion-mediante-la-cual-se-nombra_59.html
http://diarioelvistazo.com/gb-adolfo-rodriguez-cepeda-nuevo-comandante-zona-n-62-bolivar/
https://es.wikipedia.org/wiki/Televisora_de_la_Fuerza_Armada_Nacional_Bolivariana
La Fuerza Armada venezolana tiene luz propia en la corrupción (https://transparencia.org.ve/wp-content/uploads/2018/06/La-Fuerza-Armada-Venezolana-tiene-luz-propia-en-la-corrupci%C3%B3n.pdf)
https://transparencia.org.ve/wp-content/uploads/2020/10/Los-militares-y-su-rol-en-las-Empresas-Propiedad-del-Estado.pdf
https://transparencia.org.ve/wp-content/uploads/2020/07/III-PODER-MILITAR-CRIMEN-Y-CORRUPCIOON.pdf
http://www.controlciudadano.org/web/wp-content/uploads/Red-de-Empresas-Militares-en-Venezuela.pdf
</t>
    </r>
    <r>
      <rPr>
        <sz val="12"/>
        <color rgb="FF000000"/>
        <rFont val="Calibri"/>
      </rPr>
      <t>https://transparencia.org.ve/wp-content/uploads/2016/07/MEMORIA-defensa.pdf</t>
    </r>
  </si>
  <si>
    <t>Terminales Maracaibo C.A.</t>
  </si>
  <si>
    <t>Operaciones marítimas y lacustres portuarias petroleras y de minerales en el Lago de Maracaibo, Río Orinoco y a lo largo de las costas venezolanas</t>
  </si>
  <si>
    <t xml:space="preserve">Astillero
Remolque
Servicio de Matenimiento Naval
Servicios Operaciones Costa Afuera (offshore)
Transporte Fluvial Bauxita
Transporte líquidos y sólidos
Formación y Certificación de gente de mar
Servicio de aligeramiento y recarga (top Off) de buques mineros en el río Orinoco
Servicio de salvamiento y asistencia de emergencia de buques siniestrados
Servicios Portuarios en los puertos públicos Y privados
Transporte lacustre de carbón
Transporte Personal
Limpieza de dársenas
</t>
  </si>
  <si>
    <t>Pertenecía a Maritime Trading Company (MTC) y fue adquirida en diciembre de 2011.  Terminales Maracaibo, C.A., Fundada el 12 de junio de 1957, con mas de 57 años de experiencia en el campo marítimo en el Lago de Maracaibo y el Río Orinoco, a lo largo y ancho de las costas Venezolanas, incluyendo el área del Caribe. Entre sus servicios que ofrece Terminales tenemos, Transporte de bauxita en el Orinoco de Puerto Ordaz, Transporte de Carbón en el Lago de Maracaibo, Asistencia en los Puertos, remolque, transporte de líquidos y solidos, lanchas de pilotaje, transporte de personal y apoyo en las operaciones de la industria, principalmente para la industria Petrolera. En Diciembre 2011, PDVSA toma la decisión de adquirirla, visualizando que sus operaciones y oportunidades son estratégicas para el Estado</t>
  </si>
  <si>
    <t>Inicialmente inscrita por ante el Registro Mercantil de la Circunscripción Judicial del Distrito Federal y Estado Miranda, con fecha 12 de Junio de 1957, bajo el N° 23, Tomo 18-A, e igualmente inscrita en el Registro de Comercio que llevó el Juzgado Primero de Primera Instancia en lo Civil y Mercantil del Estado Z.C.J., con fecha 14 de Julio de 1957, bajo el N° 52, Libro 43, Tomo 2, páginas 200-212, con ulteriores modificaciones debidamente registradas actualmente en el Registro Mercantil Primero de la Circunscripción Judicial del Estado Zulia, Expediente N° 1770.</t>
  </si>
  <si>
    <t xml:space="preserve">
(Zulia) Trabajadores de Terminales de Maracaibo: "Hay una cuerda de corruptos que se están robando el dinero de nosotros" (https://www.noticiascandela.informe25.com/2016/09/zulia-trabajadores-de-terminales-de.html)
Denuncian acciones irregulares de Terminales de Maracaibo (http://www.laverdad.com/economia/90911-circulos-bolivarianos-denuncian-acciones-irregulares-de-terminales-de-maracaibo.html)</t>
  </si>
  <si>
    <r>
      <rPr>
        <sz val="12"/>
        <color rgb="FF000000"/>
        <rFont val="Calibri"/>
      </rPr>
      <t xml:space="preserve">
https://terminalesmaracaibo.com.ve/</t>
    </r>
  </si>
  <si>
    <t xml:space="preserve">Tesorería de Criptoactivos de Venezuela, S.A </t>
  </si>
  <si>
    <t xml:space="preserve">Instituciones financieras </t>
  </si>
  <si>
    <t>Objetivos:
1. Impulsar el diseño e implementación de fórmulas que permitan deslindar a Venezuela de los mecanismos financieros internacionales de dominación imperial.
2. Minimizar el intercambio comercial, el vínculo y el relacionamiento con los circuitos financieros dominados por las potencias neocoloniales.
3. Fomentar medios de pago alternativos que trasciendan el uso de monedas (de papel y metálicas), facilitando el establecimiento del comercio justo entre los pueblos.
4. Desarrollar la plataforma digital del Petro para la generación de otros instrumentos digitales orientados al comercio y las finanzas nacionales e internacionales.</t>
  </si>
  <si>
    <t>Se crea según gaceta N° 41.373 decreto N° 3353 de fecha 09/04/2018
En Decreto N° 4.566, Gaceta Oficial N° 42.194 se adscribe la empresa a la Superintendencia Nacional de Criptoactivos y Actividades Conexas (SUNACRIP), ente adscrito a la Vicepresidencia Sectorial para el Área Económica.</t>
  </si>
  <si>
    <t>Avenida Urdaneta, Esquina de Veroes, Edificio Sede, Piso 5, Caracas, Venezuela.
Correo Electrónico: Contacto@tcv.com.ve</t>
  </si>
  <si>
    <r>
      <rPr>
        <b/>
        <sz val="12"/>
        <color theme="1"/>
        <rFont val="Calibri"/>
      </rPr>
      <t xml:space="preserve">Tesorero </t>
    </r>
    <r>
      <rPr>
        <sz val="12"/>
        <color theme="1"/>
        <rFont val="Calibri"/>
      </rPr>
      <t>según Gaceta Oficial Nº 41.831 de fecha 3/3/2020:</t>
    </r>
    <r>
      <rPr>
        <b/>
        <sz val="12"/>
        <color theme="1"/>
        <rFont val="Calibri"/>
      </rPr>
      <t xml:space="preserve"> </t>
    </r>
    <r>
      <rPr>
        <sz val="12"/>
        <color theme="1"/>
        <rFont val="Calibri"/>
      </rPr>
      <t>Luis Eduardo Mendoza Romero</t>
    </r>
    <r>
      <rPr>
        <b/>
        <sz val="12"/>
        <color theme="1"/>
        <rFont val="Calibri"/>
      </rPr>
      <t xml:space="preserve"> 
Directores Principales </t>
    </r>
    <r>
      <rPr>
        <sz val="12"/>
        <color theme="1"/>
        <rFont val="Calibri"/>
      </rPr>
      <t xml:space="preserve">según Gaceta Oficial Nº 41.585 de fecha 13/2/2019: Joselit Ramírez Camacho, Michelle Ángelo Di Lorenzo Barrios, Jesús Alejandro Ramírez Sanguineti, Roselbit Susana Mujica Silva
 </t>
    </r>
    <r>
      <rPr>
        <b/>
        <sz val="12"/>
        <color theme="1"/>
        <rFont val="Calibri"/>
      </rPr>
      <t xml:space="preserve">Directores Suplentes </t>
    </r>
    <r>
      <rPr>
        <sz val="12"/>
        <color theme="1"/>
        <rFont val="Calibri"/>
      </rPr>
      <t>según Gaceta Oficial Nº 41.585 de fecha 13/2/2019:</t>
    </r>
    <r>
      <rPr>
        <b/>
        <sz val="12"/>
        <color theme="1"/>
        <rFont val="Calibri"/>
      </rPr>
      <t xml:space="preserve"> </t>
    </r>
    <r>
      <rPr>
        <sz val="12"/>
        <color theme="1"/>
        <rFont val="Calibri"/>
      </rPr>
      <t>Adriana Carolina Golding Bello, José Gregorio Hernández Valero , Will Veloza Valero, Manuel Alejandro Petit Correa</t>
    </r>
  </si>
  <si>
    <t>Luis Eduardo Mendoza Romero fue designado miembro suplente del Área Económica Financiera de la Comisión de Contrataciones Permanente de la Corporación de Abastecimiento y Servicios Agrícolas, S.A. (CASA), según la Gaceta Oficial 40.079 del 27/12/2012. También fue designado Director Suplente de la Corporación de Abastecimiento y Servicios Agrícolas, S.A. (CASA), de acuerdo con la Gaceta Oficial 40.652 del 04/05/2015.</t>
  </si>
  <si>
    <r>
      <rPr>
        <sz val="12"/>
        <color theme="1"/>
        <rFont val="Calibri"/>
      </rPr>
      <t xml:space="preserve">Microjuris
</t>
    </r>
    <r>
      <rPr>
        <sz val="12"/>
        <color rgb="FF000000"/>
        <rFont val="Calibri"/>
      </rPr>
      <t>https://tcv.com.ve/</t>
    </r>
  </si>
  <si>
    <t>Textiles Amazonas, C.A.</t>
  </si>
  <si>
    <t>Diseñar y producir prendas de vestir para todo tipo de uso</t>
  </si>
  <si>
    <t>Av. Orinoco, via Aeropuerto, Municipio Atures. 7101 Puerto Ayacucho</t>
  </si>
  <si>
    <t>http://amazonas.gob.ve/ 
https://twitter.com/AmaTextil?fbclid=IwAR0AIphHEZHjgkfZN0i8zD0bL_UfVgJ8uzBnIcgNSRrMdcHKj2yxWfFAiHI</t>
  </si>
  <si>
    <t>Thomas Greg &amp; Sons de Venezuela C.A. E.M.A.</t>
  </si>
  <si>
    <t>Artes Gráficas, Impresión de Valores y Documentos de Seguridad</t>
  </si>
  <si>
    <t>Artes gráficas, impresión de valores y documentos de seguridad</t>
  </si>
  <si>
    <t>Thomas Greg &amp; Sons combina tres filosofías que la colocan en un terreno sólido: profundas raíces en la tradición, constante desarrollo de productos innovadores que cumplen los más altos estándares de calidad y seguridad y grandes aspiraciones de nuevos horizontes para servir a nuestros clientes.
En la actualidad Thomas Greg &amp; Sons Limited es una multinacional de origen británico que se encuentra ubicada en Guernsey, Channel Islands y que opera desde 12 países hacia el resto del mundo. 
En 2017, el gobierno de Venezuela ordenó su ocupación mediante Resolución No. 126 del 3 de marzo de 2017 del Ministerio del Poder Popular para el Proceso Social de Trabajo publicada en la Gaceta Oficial No. 41.107. homas Greg &amp; Sons de Venezuela, C.A., E.M.A., ubicada en Quíbor, estado Lara, y que fue constituida en marzo de 1991, tenía a empresas y organismos del Estado entre sus principales clientes.
La resolución del Ministerio del Trabajo que ordena la ocupación inmediata y el reinicio de operaciones de la empresa, está publicada en la Gaceta Oficial 41.107 del 6 de marzo. De acuerdo con las consideraciones de la resolución, la decisión se adopta toda vez que la directiva de Thomas Greg &amp; Sons de Venezuela incumplió una providencia administrativa de la Inspectoría del Trabajo Pedro Pascual Abarca, que ordenó el reinicio inmediato de las actividades productivas. La empresa notificó a sus trabajadores del cese de operaciones a través de un comunicado colgado en la cartelera informativa de la instalación, que informaba de la paralización de las actividades a partir del 1º de marzo.
Thomas Greg &amp; Sons de Venezuela es una subsidiaria de Thomas de La Rue, una de las principales empresas del mundo que imprimen billetes.
Tras la ocupación, se instaló una Junta Administradora Especial con una duración de un año y quedó conformada por Jeanette Abreu y Katiuska Pérez por parte de la representación laboral y por Alexandra Crespo, por la empresa.
Este procedimiento fue  similar al adoptado por el gobierno de Nicolás Maduro con las empresas Clorox Co, Kimberly Clark de Venezuela, productora de pañales y papel higiénico (Aragua) y Guardian de Venezuela, fabricante de vidrio (Monagas).</t>
  </si>
  <si>
    <t>Autopista vía Quibor con calle 15, Barquisimeto,
Lara, Venezuela
Teléfono: +58 251-2663436</t>
  </si>
  <si>
    <t>14/3/1988</t>
  </si>
  <si>
    <t>Resolución No. 126</t>
  </si>
  <si>
    <t xml:space="preserve"> Ministerio del Poder Popular para el Proceso Social de Trabajo</t>
  </si>
  <si>
    <t>Según Resolución No. 221 del Ministerio del Poder Popular para  el Proceso Social del Trabajo del 31 de enero de 2025 y publicada en la Gaceta Oficial No. 43.063 del 6 de febrero de 2025, se prorroga la vigencia de la Junta Administradora Especial de la entidad de trabajo "Thomas Greg &amp; Sons de Venezuela C.A. E.M.A."; la Junta Administradora designada para el período 2025-2026, queda conformada por las ciudadanas y ciudadanos que en ella se mencionan:
Jeanette  Yraida Abreu López en representación de los trabajadores y las trabajadoras
Noritze Yasmir Parra Brito en representación de los trabajadores y las trabajadoras
Katiuska Pérez en representación de los trabajadores y las trabajadoras por ausencia del patrono</t>
  </si>
  <si>
    <t>Constituida originalmente ante el Registro Mercantil del Estado Táchira, en fecha 14 de Marzo de 1988, bajo el No. 30, Tomo 1-A y posteriormente traslado su domicilio a la ciudad de Barquisimeto, Estado Lara, conforme a decisión de la Asamblea de Accionistas debidamente inscrita en el Registro Mercantil Primero del Estado Lara, en fecha 22 de Marzo de 1991, bajo el No. 13, Tomo 16-A, y posteriormente reformado los estatutos y designación del Gerente General y representante legal principal de la sociedad conforme la decisión de la Asamblea de Accionista debidamente inscrita en el Registro Mercantil Primero de la Circunscripción Judicial del Estado Lara, en fecha 29 de Septiembre de 1999, bajo el No. 62, Tomo 37-A</t>
  </si>
  <si>
    <t>Gobierno ocupa fábrica de cheques, pasaportes y tarjetas de crédito (https://elestimulo.com/elinteres/empresas/2017-03-09/gobierno-ocupa-empresa-thomas-greg-and-sons-de-venezuela/)
Empresas  ocupadas por el Estado, la vía más expedita a la confiscación (https://transparenciave.org/empresas-ocupadas-empresas-fracasadas/)</t>
  </si>
  <si>
    <t>https://www.linkedin.com/company/thomasgregvenezuela/about/</t>
  </si>
  <si>
    <t xml:space="preserve">Tovase Development Corp. </t>
  </si>
  <si>
    <t>Transporte marítimo</t>
  </si>
  <si>
    <t>Realizar actividades relacionadas con el transporte marítimo de hidrocarburos</t>
  </si>
  <si>
    <t>Transporte de hidrocarburos vía marítima</t>
  </si>
  <si>
    <t>Durante el año 2009, Trocana World Inc. y Tovase Development Corp. (filiales indirectas de PDVSA América, S.A. a través de PDVSA Cuba, S.A.), adquirieron buques tipo Panamax a través de un financiamiento con el Banco de Desarrollo Económico y Social de Venezuela (BANDES) por 15 años, cada uno por $61 millones (Bs.384 millones), con amortizaciones semestrales de capital e intereses. Al 31 de diciembre de 2014, el saldo pendiente de este financiamiento es de $75 millones (Bs.1.356 millones).</t>
  </si>
  <si>
    <t>Cuba
Panamá</t>
  </si>
  <si>
    <r>
      <rPr>
        <b/>
        <sz val="12"/>
        <color theme="1"/>
        <rFont val="Calibri"/>
      </rPr>
      <t>Presidente</t>
    </r>
    <r>
      <rPr>
        <sz val="12"/>
        <color theme="1"/>
        <rFont val="Calibri"/>
      </rPr>
      <t xml:space="preserve">: Guillermo Faustino Rodríguez López-Calleja
</t>
    </r>
    <r>
      <rPr>
        <b/>
        <sz val="12"/>
        <color theme="1"/>
        <rFont val="Calibri"/>
      </rPr>
      <t>Directores Principales</t>
    </r>
    <r>
      <rPr>
        <sz val="12"/>
        <color theme="1"/>
        <rFont val="Calibri"/>
      </rPr>
      <t>: Carlos Alberto Narval Cororna, Hector Jose Pernia, Juan Angel Gomez Martinez, Ricardo Jose Garcia Castillo, Sergio Alonso Guzman</t>
    </r>
  </si>
  <si>
    <t>PDVSA Cuba 50% y Variation Ltd. 50%</t>
  </si>
  <si>
    <t xml:space="preserve">
Folio Mercantil Folio Nº 568507         
Fecha Registro        2007-05-22</t>
  </si>
  <si>
    <t xml:space="preserve">Ministerio del Poder Popular de Petróleo
PDVSA
PDVSA Cuba </t>
  </si>
  <si>
    <t>EE.UU. emite nuevas sanciones contra entidades y embarcaciones de Venezuela (https://www.descifrado.com/2019/09/24/ee-uu-emite-nuevas-sanciones-contra-entidades-y-embarcaciones-de-venezuela/)
EE.UU. sanciona a empresas de Chipre y Panamá por llevar petróleo de Venezuela (https://elpitazo.net/economia/ee-uu-sanciona-a-empresas-de-chipre-y-panama-por-llevar-petroleo-de-venezuela/)
El Tesoro adopta nuevas medidas contra entidades y embarcaciones que trasladan petróleo venezolano a Cuba (https://ve.usembassy.gov/es/el-tesoro-adopta-nuevas-medidas-contra-entidades-y-embarcaciones-que-trasladan-petroleo-venezolano-a-cuba/)
Cuatro barcos con bandera panameña son sancionados por EEUU (https://www.laestrella.com.pa/nacional/190924/190925-son-eeuu-cuatro-barcos-bandera)
Cuba exportadora de petróleo…..venezolano (http://rupturaorg.blogspot.com/2013/12/cuba-exportadora-de-petroleovenezolano.html)
Poder en Cuba: una red tejida por los Castro (II)
¿Existe una facción “desleal” dentro de las fuerzas militares cubanas que busca sacar al hijo de Raúl Castro del juego? (https://www.cubanet.org/destacados/el-poder-en-cuba-una-red-tejida-por-raul-castro-ii/)</t>
  </si>
  <si>
    <t>https://opencorporates.com/companies/pa/568507
https://www.panadata.net/organizaciones/78889</t>
  </si>
  <si>
    <t>Trafluem Cia Armadora, S.A,</t>
  </si>
  <si>
    <t>Servicio de transporte fluvial y lacustre de carga</t>
  </si>
  <si>
    <t>TRAFLUEM COMPAÑIA ARMADORA S.A.está ubicada en Ciudad de Buenos Aires, Argentina y es parte de la Industria de Servicios de Transporte de Agua. TRAFLUEM COMPAÑIA ARMADORA S.A.tiene 20 empleados en esta ubicación y genera $ 2.99 millones en ventas (USD).</t>
  </si>
  <si>
    <t>Av. Madero Eduardo 900
Depto 21
Ciudad De Buenos Aires, C1419IKA  Argentina</t>
  </si>
  <si>
    <r>
      <rPr>
        <b/>
        <sz val="12"/>
        <color theme="1"/>
        <rFont val="Calibri"/>
      </rPr>
      <t xml:space="preserve">Presidente: </t>
    </r>
    <r>
      <rPr>
        <sz val="12"/>
        <color theme="1"/>
        <rFont val="Calibri"/>
      </rPr>
      <t xml:space="preserve">Martha Gabriela Ortega Peraza
</t>
    </r>
    <r>
      <rPr>
        <b/>
        <sz val="12"/>
        <color theme="1"/>
        <rFont val="Calibri"/>
      </rPr>
      <t xml:space="preserve">Vicepresidente: </t>
    </r>
    <r>
      <rPr>
        <sz val="12"/>
        <color theme="1"/>
        <rFont val="Calibri"/>
      </rPr>
      <t xml:space="preserve">Carlos Arturo Vásquez Febres
</t>
    </r>
    <r>
      <rPr>
        <b/>
        <sz val="12"/>
        <color theme="1"/>
        <rFont val="Calibri"/>
      </rPr>
      <t>Director Principal:</t>
    </r>
    <r>
      <rPr>
        <sz val="12"/>
        <color theme="1"/>
        <rFont val="Calibri"/>
      </rPr>
      <t xml:space="preserve"> Alfredo José Calderón</t>
    </r>
  </si>
  <si>
    <t>https://www.dnb.com/business-directory/company-profiles.TRAFLUEM_COMPA%C3%91IA_ARMADORA_SA.95468acd9103ce38272959aef1b58edb.html
https://trade.nosis.com/es/TRAFLUEM-COMPANIA-ARMADORA-SOCIEDAD-ANONIMA/30517756470/1/p#.XvJuGppKjIU</t>
  </si>
  <si>
    <t>Trans Táchira, C.A.</t>
  </si>
  <si>
    <t>Transporte público terrestre de pasajeros</t>
  </si>
  <si>
    <t>Empresa creada y adscrita a la gobernación del estado Táchira. El presidente luego decide su adscripción al poder nacional cuando el PSUV fue derrotado en la elección de gobernadores del año 2017 por Laidy Gómez, mediante el Decreto N° 3.365, se adscribió al Ministerio del Poder Popular para el Transporte, publicado en la  Gaceta Nº 41.374  del 10 de abril de 2018</t>
  </si>
  <si>
    <t>San Cristóbal 5017, Táchira</t>
  </si>
  <si>
    <t>CEMENTERIOS YUTONG INUNDAN VENEZUELA (https://transparencia.org.ve/cementerios-de-autobuses-muestran-la-insostenibilidad-de-los-acuerdos-con-la-empresa-yutong/)
Presidente De Trans Táchira Desmiente Acusación De Maltrato A Trabajadores (http://www.tachira.gob.ve/web/2016/02/presidente-de-trans-tachira-desmiente-acusacion-de-maltrato-a-trabajadores/)
Denuncian que tras su derrota Vielma Mora desmantela la Gobernación del Táchira (https://www.frontera7dias.com.ve/denuncian-tras-derrota-vielma-mora-desmantela-la-gobernacion-del-tachira/)
Usuario de Transtáchira denuncia agresión física por trabajadores de la línea (https://lanacionweb.com/infogeneral/usuario-de-transtachira-denuncia-agresion-fisica-por-trabajadores-de-la-linea/)
Suspenden por un día el Trans Táchira por cierre de campaña de Vielma Mora (https://elestimulo.com/suspenden-por-un-dia-el-trans-tachira-por-cierre-de-campana-de-vielma-mora/)</t>
  </si>
  <si>
    <t>Microjuris
http://www.mppt.gob.ve/tag/trans-tachira/</t>
  </si>
  <si>
    <t>TransApure Sistema Socialista de Transporte Apure, S.A.</t>
  </si>
  <si>
    <t xml:space="preserve">Proporciona conexión de transporte dentro de la entidad </t>
  </si>
  <si>
    <t>Av. Perimetral, San Fernando de Apure 7001</t>
  </si>
  <si>
    <t>Cobros de cifras elevadas sumas de dinero y se cobran sin autorización oficial. Entre las instituciones señaladas que se encuentra Transapure (malversación) (https://quepasaenvenezuela.org/2020/05/09/investigan-presunta-estafa-mil-millonaria-con-sueldos-abultados-en-gobernacion-de-apure)</t>
  </si>
  <si>
    <t>TransAragua, S.A.</t>
  </si>
  <si>
    <t>Urbano y Extraurbano</t>
  </si>
  <si>
    <t xml:space="preserve">Empresa de transporte masivo, para conectar a la entidad </t>
  </si>
  <si>
    <t>Calle, 21 Calle Principal el Tierral, Aragua</t>
  </si>
  <si>
    <t xml:space="preserve"> http://ciudadmcy.info.ve/?p=58092 https://venebuses.com/empresas/1013/TransAragua_S.A./
https://twitter.com/transaragua?lang=es</t>
  </si>
  <si>
    <t>TransBolívar, C.A.</t>
  </si>
  <si>
    <t>Empresa de transporte y flete</t>
  </si>
  <si>
    <t>Av. Norte-Sur 1, Parroquia Unare, Taller de Mantenimiento de Transbolivar, C.A. 8050</t>
  </si>
  <si>
    <t>El monto invertido en la empresa TransBolívar patrocinada por el entonces gobernador Francisco Rangel Gómez, que contó supuestamente con más de 600 unidades que no beneficiaron a los bolivarenses, que hoy deben caminar o montarse en camiones (malversación de fondos). (https://www.elcorreodelorinoco.com/crisis-del-transporte-publico-responsabilidad-la-corrupcion-del-psuv/)</t>
  </si>
  <si>
    <t>https://www.e-bolivar.gob.ve/ 
https://www.eldiariodeguayana.com.ve/transbolivar-se-transforma-integralmente-para-servir-al-pueblo/</t>
  </si>
  <si>
    <t>TransCarabobo, C.A.</t>
  </si>
  <si>
    <t>Esta empresa primer tuvo como razón social Justo Auto Carabobo C.A., luego cambió la razón social a Transporte Carabobo, Transcarabobo C.A. el 27 de agosto de 2014</t>
  </si>
  <si>
    <t>Parque Recreacional del Sur, Valencia</t>
  </si>
  <si>
    <t>Presidente: Gilberto Ceballos; directora: María Gómez R.; director: Stefanni Stranieri; director: José Gómez B.; Luis López R.</t>
  </si>
  <si>
    <t>Uso de TransCarabobo en campañas políticas (peculado) (  https://www.lapatilla.com/2015/11/12/sukerman-transcarabobo-debe-estar-al-servicio-de-los-ciudadanos-y-no-de-campanas-politicas/)
                               Irregularidades en la licitación de la comprar de los buses (venta con sobreprecios, malversación)  (https://cronica.uno/transdracula-un-misterio-del-que-lacava-no-quiere-hablar/)</t>
  </si>
  <si>
    <t>http://www.carabobo.gob.ve/tag/transcarabobo/</t>
  </si>
  <si>
    <t>TransDelta, S.A</t>
  </si>
  <si>
    <t>Empresa encargada del transporte urbano en la entidad deltana</t>
  </si>
  <si>
    <t>Tucupita 6401, Delta Amacuro</t>
  </si>
  <si>
    <t>https://twitter.com/transdelta1?lang=es
https://www.periodicodeldelta.com/2019/05/25/transdelta-garantiza-su-servicio-dentro-y-fuera-del-estado/</t>
  </si>
  <si>
    <t>TransMonagas, S.A.</t>
  </si>
  <si>
    <t>Tiene por objeto crear unidades de trabajo colectivo destinadas a la producción de bienes y servicios para satisfacer necesidades sociales y materiales de las comunidades a través de la reinversión social de sus excedentes cuya propiedad es ejercida por el Estado en nombre de la comunidad en beneficio directo del colectivo, en la promoción, explotación, administración, operación, control, conservación, mantenimiento y  ejecución de programas en materia de transporte y afines en el territorio. De conformidad con lo establecido en el artículo 3 del Acta Constitutiva, publicada en Gaceta Oficial del Estado Monagas N° Extraordinario de fecha 14-04-2015, y Acta de Asamblea General Extraordinaria de Accionistas, de fecha 26-01-2016.</t>
  </si>
  <si>
    <t>Promoción, explotación, administración, operación, control, conservación, mantenimiento y ejecución de programas en materia de transporte y afines en el territorio</t>
  </si>
  <si>
    <t>Municipio Maturín, Estado Monagas</t>
  </si>
  <si>
    <t>http://www.contraloriamonagas.gob.ve/www/pdf/resumendescentralizada/RESUMEN%20EJECUTIVO%20N%C2%BA16.PDF
http://190.205.35.131/ 
http://www.contraloriamonagas.gob.ve/www/pdf/igm/igm2017.pdf 
https://transmonagas.com.ve/</t>
  </si>
  <si>
    <t>Transporte de Café, S.A. (Transcasa)</t>
  </si>
  <si>
    <t>Servicio de transporte</t>
  </si>
  <si>
    <t>Servicos  de transporte  de mercancías</t>
  </si>
  <si>
    <t>El 2 de octubre de 2012, mediante el Decreto N° 9.204 publicado en la Gaceta Oficial Nº 40.020, l se autorizó a la Corporación Venezolana del Café, S.A., para adquirir el cien por ciento (100%) de las acciones que conforman el Capital Social de la Sociedad Mercantil Marcelo y Rivero Compañía Anónima, donde se establece que se realizarán todos los trámites pertinentes de acuerdo a la legislación vigente y a los Estatutos Sociales de la Empresa MARCELO Y RIVERO COMPAÑIA ANÓNIMA, y sus empresas filiales TRANSPORTE DE CAFÉ, S.A. (TRANSCASA), CENTRAL CAFÉTALERO VALLE VERDE, C.A., y COFFEE MÉRIDA, C.A. (COFEMCA), a los fines de materializar el traspaso de la propiedad de sus acciones a su nuevo accionista.Una vez materializada la adquisición de la totalidad de acciones que conforman el capital social de la Sociedad Mercantil MARCELO Y RIVERO C.A, la referida compañía pasa a ser una empresa del Estado, que se denominará EMPRESA NACIONAL DEL CAFÉ, S.A. La Sociedad Anónima "EMPRESA NACIONAL DEL CAFÉ, S.A", tendrá por objeto la dinamizar procesos organizativos de participación protagónica con los pequeños productores y productoras del sector cafetalero, dignificando su labor y el mejoramiento de su calidad de vida, contribuyendo significativamente con la producción nacional en aras de garantizar la industrialización, desarrollar el ramo de la torrefacción, procesar el Café en grano, verde, tostado y/o molido, distribuir y comercializar los productos derivados del café, exportar los excedentes de la producción, previo cumplimiento y garantía del abastecimiento del mercado nacional.
TRANSCASA es filial de la EMPRESA NACIONAL DEL CAFÉ S.A. En el año 2016, se varía su adscripción de las Empresas del Estado del Ministerio del Poder Popular para las Comunas y los Movimientos Sociales, a la Corporación de Desarrollo Agrícola, S.A.; a su vez adscrita al Ministerio del Poder Popular para la Agricultura Productiva y Tierras</t>
  </si>
  <si>
    <t>Zona industrial El Tigre, avenida Las Industrias, edificio Planta Café Madrid, planta baja al lado de La Lucha, Guacara, estado Carabobo</t>
  </si>
  <si>
    <t>Registro Mercantil Primero de la Circunscripción Judicial del Estado Carabobo, bajo el Nº 37, Tomo 4-A de fecha 21 de julio de 1989</t>
  </si>
  <si>
    <t>Ministerio del Poder Popular para la Agricultura Productiva y Tierras
Empresa Nacional del Café, S.A.</t>
  </si>
  <si>
    <t>Micojuris
http://extwprlegs1.fao.org/docs/pdf/ven168019.pdf
https://transparencia.org.ve/project/epe-ii-estudio-sector-agroalimentario/
https://transparencia.org.ve/project/sector-cafetalero/sector-cafe/
https://twitter.com/transcasaa?lang=en</t>
  </si>
  <si>
    <t>Transportes del ALBA, Inc.</t>
  </si>
  <si>
    <t>La cubano venezolana Transalba es una de las 175 mil empresas, trust y fundaciones offshore registradas en Bahamas entre 1990 y 2016 cuyos nombres reveló Bahamas Leaks, investigación global coordinada por el Consorcio Internacional de Periodistas de Investigación (ICIJ, por sus siglas en inglés) y el diario Süddeustche Zeitug de Munich, los mismos que manejaron el caso de los Panama Papers sobre el bufete Mossack Fonseca, que contribuyó a crear 15.915 entidades en estas islas del Atlántico oeste.
Transportes del Alba Inc., (comúnmente conocida, y en adelante denominada Transalba) es una compañía que se constituyó en las Bahamas en diciembre de 2005; La compañía se formó para actuar como propietaria y operadora de petroleros empleados entre América Latina y el Caribe.</t>
  </si>
  <si>
    <t>5ta Av. E/ 98 Y 110 No. 9805 Apto. 8 . Miramar , Playa, La Habana
c/o Patton, Moreno &amp; Asvat (Bahamas) Ltd, Atlantic House, 3rd Floor, Collins Avenue &amp; 2nd Terrace, Nassau, Bahamas</t>
  </si>
  <si>
    <t>Cuba
Bahamas</t>
  </si>
  <si>
    <t>PDVSA Cuba 49% e Internacional Marítima, S.A. 51%</t>
  </si>
  <si>
    <t>Bahamas  (https://runrun.es/tag/transportes-del-alba/)</t>
  </si>
  <si>
    <t>Ministerio del Poder Popular de Petróleo
PDVSA
PDVSA Cuba</t>
  </si>
  <si>
    <t>Cuba exportadora de petróleo…..venezolano (http://rupturaorg.blogspot.com/2013/12/cuba-exportadora-de-petroleovenezolano.html)
Bahamas Leaks': Empresa mixta cubano-venezolana tiene registro en un paraíso fiscal (https://diariodecuba.com/cuba/1478893474_26661.html)
Buques que llevan petróleo venezolano a Cuba navegan en un paraíso fiscal (https://runrun.es/investigacion/286367/buques-que-llevan-petroleo-venezolano-a-cuba-navegan-en-un-paraiso-fiscal/)</t>
  </si>
  <si>
    <t>http://portal.infospectrum.net/searchorder/GoogleCompanySearch.aspx?CompanyId=80123</t>
  </si>
  <si>
    <t>Fue creada para atender a partir de las unidades terrestres del Metro de Maracaibo los diferenetes municipios del Estado Zulia</t>
  </si>
  <si>
    <t>Maracaibo 4001, Zulia</t>
  </si>
  <si>
    <t>Ing Alex Ayala, Presidente del Metro de Maracaibo; Ing. Enyerberth A. Gerente General</t>
  </si>
  <si>
    <t>http://www.radiomundial.com.ve/article/gobernaci%C3%B3n-del-zulia-trabaja-en-la-creaci%C3%B3n-de-transzulia-audio-fotos-3 
https://www.instagram.com/p/Bxogod4lbu8/?igshid=174gw3qbvkis7</t>
  </si>
  <si>
    <t>Tripoliven, S.A. </t>
  </si>
  <si>
    <t xml:space="preserve">
Misión
Satisfacer los requerimientos y expectativas de nuestros clientes con fosfatos de alta calidad, apoyo técnico y logístico.
Visión
Satisfacer los requerimientos y expectativas de nuestros clientes con fosfatos de alta calidad, apoyo técnico y logístico.
</t>
  </si>
  <si>
    <t>Polifosfatos de sodio, fertilizantes, suplementos para alimentación animal y productos químicos industriales derivados de fosfatos.</t>
  </si>
  <si>
    <t>Tripoliven, C.A. fue  constituida en 1972 e inició operaciones en julio de 1977 en sus instalaciones ubicadas en Morón, Edo. Carabobo.  Los principales accionistas son Petroquímica de Venezuela, S.A. (Pequiven) y Valores Químicos, C.A. (Valquímica). Venezuela.  </t>
  </si>
  <si>
    <t>Tripoliven es una empresa operativa, que cuenta con una planta de Acido Fosfórico, Planta de Polifosfato de Sodio, Planta de Urea Fosfato, Planta de Yesos y planta Agro-P, para mezclar fertilizantes compuestos de fosforo, sodio, calcio, potasio, nitrógeno y azufre</t>
  </si>
  <si>
    <t>Sector de las Empresas Mixtas del Complejo Petroquímico Morón, Estado Carabobo.</t>
  </si>
  <si>
    <t>00/00/1972</t>
  </si>
  <si>
    <r>
      <rPr>
        <b/>
        <sz val="12"/>
        <color theme="1"/>
        <rFont val="Calibri"/>
      </rPr>
      <t>Presidente:</t>
    </r>
    <r>
      <rPr>
        <sz val="12"/>
        <color theme="1"/>
        <rFont val="Calibri"/>
      </rPr>
      <t xml:space="preserve"> Nicolas Marín</t>
    </r>
  </si>
  <si>
    <t>Venezuela hace lo contrario de lo que dice en el Sahara Occidental (https://armando.info/Reportajes/Details/104)</t>
  </si>
  <si>
    <r>
      <rPr>
        <sz val="12"/>
        <color rgb="FF000000"/>
        <rFont val="Calibri"/>
      </rPr>
      <t>http://www.tripoliven.com
https://transparencia.org.ve/project/epe-ii-estudio-sector-hidrocarburos/
https://transparencia.org.ve/wp-content/uploads/2018/11/EPE-II-Resumen-ejecutivo-Transparencia-Venezuela.pdf</t>
    </r>
  </si>
  <si>
    <t>Trocana World Inc</t>
  </si>
  <si>
    <r>
      <rPr>
        <b/>
        <sz val="12"/>
        <color theme="1"/>
        <rFont val="Calibri"/>
      </rPr>
      <t>Presidente</t>
    </r>
    <r>
      <rPr>
        <sz val="12"/>
        <color theme="1"/>
        <rFont val="Calibri"/>
      </rPr>
      <t>: Guillermo Faustino Rodríguez López-Calleja</t>
    </r>
  </si>
  <si>
    <t>PDVSA Cuba 50% y Wagoneer International Ltd. 50%</t>
  </si>
  <si>
    <t>Folio mercantil:  Nº 582152 (S)
Fecha Registro: 2007-09-06</t>
  </si>
  <si>
    <t>Ministerio del Poder Popular de Petróleo
PDVSA
PDVSA América, S.A.
PDVSA Cuba</t>
  </si>
  <si>
    <t>EE.UU. aplica sanciones para frenar envíos de crudo desde Venezuela a Cuba (https://www.americaeconomia.com/negocios-industrias/eeuu-aplica-sanciones-para-frenar-envios-de-crudo-desde-venezuela-cuba)
EE.UU emite nuevas sanciones contra entidades y embarcaciones de Venezuela (https://albertonews.com/nacionales/ultima-hora-ee-uu-emite-nuevas-sanciones-contra-entidades-y-embarcaciones-de-venezuela/)
Antes de surtir a Venezuela, Maduro envía gasolina iraní a Cuba (https://es.panampost.com/sabrina-martin/2020/05/25/venezuela-gasolina-cuba-iran/)
Sancionadas por EE.UU. 4 compañías que envían petróleo desde Venezuela a Cuba (https://www.elinformador.com.ve/destacada/sancionadas-por-ee-uu-4-companias-que-envian-petroleo-desde-venezuela-a-cuba/)
Cuatro barcos con bandera panameña son sancionados por EEUU (https://www.laestrella.com.pa/nacional/190924/190925-son-eeuu-cuatro-barcos-bandera)
Cuba exportadora de petróleo…..venezolano (http://rupturaorg.blogspot.com/2013/12/cuba-exportadora-de-petroleovenezolano.html)
Poder en Cuba: una red tejida por los Castro (II)
¿Existe una facción “desleal” dentro de las fuerzas militares cubanas que busca sacar al hijo de Raúl Castro del juego? (https://www.cubanet.org/destacados/el-poder-en-cuba-una-red-tejida-por-raul-castro-ii/)
OFAC sanciona a cuatro navieras y bloquea sus buques por transportar crudo venezolano a Cub (https://www.bancaynegocios.com/ofac-sanciona-a-cuatro-navieras-y-bloquea-sus-buques-por-transportar-crudo-venezolano-a-cuba/)
EE.UU. sanciona a empresas de Chipre y Panamá por transportar petróleo de Venezuela a Cuba (https://www.dw.com/es/eeuu-sanciona-a-empresas-de-chipre-y-panam%C3%A1-por-transportar-petr%C3%B3leo-de-venezuela-a-cuba/a-50572151)</t>
  </si>
  <si>
    <t>https://opencorporates.com/companies/pa/582152
https://www.panadata.net/organizaciones/42112</t>
  </si>
  <si>
    <t>Trolebús Mérida, C.A. (TROMERCA)</t>
  </si>
  <si>
    <t xml:space="preserve">Misión
Garantizar un sistema de transporte público masivo de calidad, con tecnologías innovadoras, mediante la gestión transparente, ejecución de proyectos y el control de operaciones, como empresa pública, prestando el servicio de forma permanente, puntual, solidaria, cómoda, segura y ecológica, apegada a los principios socialistas de la Revolución Bolivariana, al servicio de las usuarias y los usuarios que hacen vida en el Área Metropolitana de Mérida.
Visión
Ser reconocida como empresa líder de transporte masivo a nivel regional y nacional, por las características tecnológicas y ecológicas así como por la excelente calidad de servicio e infraestructura urbana, que contribuya al crecimiento de la nación orientado en base a los lineamientos del desarrollo socialista, impulsando cambios en la cultura de la ciudadanía y garantizando una mejor calidad de vida de la colectividad Merideña y sus visitantes.
Objetivos
Imprimir
Jueves, 24 2016 Noviembre Visitas: 11608
1. Garantizar el servicio de transporte público masivo mediante la operación permanente y efectiva del sistema.
2. Brindar el servicio adaptado a los estándares nacionales e internacionales de mantenimiento, seguridad y excelencia.
3. Coordinar acciones que permitan integrar las distintas organizaciones de transporte colectivo en la zona metropolitana de Mérida, como rutas alimentadoras al sistema de transporte Masivo.
4. Planificar estrategias para atender la creciente demanda de los usuarios del servicio de transporte público masivo.
5. Fomentar el crecimiento económico, social y ambiental de la ciudad a través de planes estratégicos de movilidad.
</t>
  </si>
  <si>
    <t>Transporte público masivo en el área metropolitana de Mérida</t>
  </si>
  <si>
    <t>Avenida Centenario, Sector Pozo Hondo, Edif. Administrativo TROMERCA, Ejido, municipio Campo Elías, estado Mérida</t>
  </si>
  <si>
    <t>Inscrita en el Registro Mercantil Primero de la Circunscripción Judicial del Estado Mérida, bajo el N° 379-3996, Tomo 137-A R1MÉRIDA, número 4, de fecha 9 de septiembre de 2009</t>
  </si>
  <si>
    <r>
      <rPr>
        <sz val="12"/>
        <color theme="1"/>
        <rFont val="Calibri"/>
      </rPr>
      <t xml:space="preserve">Microjuris
http://www.tromerca.gob.ve/
https://es.wikipedia.org/wiki/Trolm%C3%A9rida
</t>
    </r>
    <r>
      <rPr>
        <sz val="12"/>
        <color rgb="FF000000"/>
        <rFont val="Calibri"/>
      </rPr>
      <t>https://vlexvenezuela.com/vid/troleba-masivo-trolmerida-sistratrol-491146714</t>
    </r>
  </si>
  <si>
    <t>Trujillo Gas Comunal, C.A.</t>
  </si>
  <si>
    <t>Empresa encargada de la distribución y comercialización de Gas Licuado de Petróleo en el estado Trujillo.</t>
  </si>
  <si>
    <t>Motatan calle 6, parcelas 34 y 35, zona industrial</t>
  </si>
  <si>
    <t>Por un supuesto boicot a la empresa detienen a 4 trabajadores de Trujillo Gas Comunal Regional (http://www.diarioeltiempo.com.ve/noticias/por-un-supuesto-boicot-la-empresa-detienen-4-trabajadores-de-trujillo-gas-comunal)</t>
  </si>
  <si>
    <t>https://twitter.com/gastrujillo?lang=es</t>
  </si>
  <si>
    <t>Tuberías Helicoidales - TUBHELCA (Planta Batalla Los Horcones)</t>
  </si>
  <si>
    <t>Fabricar tuberías con costura helicoidal de grandes dimensiones</t>
  </si>
  <si>
    <t>Tubos helicoidales</t>
  </si>
  <si>
    <t>Sociedad inscrita en el Registro Mercantil Primero de la Circunscripción Judicial del Estado Lara, en fecha 04 de Agosto de 1975</t>
  </si>
  <si>
    <t>Empresa operativa, se desconoce su capacidad de producción. Según el Decreto Nº 4.737 del 14/09/2022, publicado en la Gaceta Oficial N° 42.462 de la misma fecha, se varía la adscripción de la empresa Tuberías Helicoidales, C.A., al Ministerio del Poder Popular de Atención de las Aguas, la cual fue adscrita al Ministerio del Poder Popular de Hábitat y Vivienda, según Gaceta Oicial N° 41.030, de fecha 14 de noviembre de 2016.</t>
  </si>
  <si>
    <t>Barquisimeto, Estado Lara</t>
  </si>
  <si>
    <r>
      <rPr>
        <b/>
        <sz val="12"/>
        <color rgb="FF000000"/>
        <rFont val="Calibri"/>
      </rPr>
      <t xml:space="preserve">Presidente </t>
    </r>
    <r>
      <rPr>
        <sz val="12"/>
        <color rgb="FF000000"/>
        <rFont val="Calibri"/>
      </rPr>
      <t xml:space="preserve">según Resolución N° 002 de fecha 2/03/2023 en Gaceta Oficial Nº 42.581 de fecha 3/03/2023: Grisbel Teresa Ruiz Osuna
</t>
    </r>
    <r>
      <rPr>
        <b/>
        <sz val="12"/>
        <color rgb="FF000000"/>
        <rFont val="Calibri"/>
      </rPr>
      <t>Junta directiva</t>
    </r>
    <r>
      <rPr>
        <sz val="12"/>
        <color rgb="FF000000"/>
        <rFont val="Calibri"/>
      </rPr>
      <t xml:space="preserve"> según Gaceta Oficial N° 42.299 de fecha 18/01/2022
Miembros Principales: Aldrin Alberto Carreño Sánchez, Edgar Alexander Gómez Ramírez, Viccel Rosalia Montes Bueno, Efraín José Sánchez Román
Miembros Suplentes: Luis Rafael Rosales Cubero, Joser Antonio Mujica González, Nelson Alexander Rodríguez González, Robín Ernesto Guevara Díaz.</t>
    </r>
  </si>
  <si>
    <t>Grisbel Teresa Ruiz Osuna fue Directora estadal del Ministerio del Poder Popular para Transporte y Obras Públicas en estado Aragua  designada en el año 2016, durante la gestión de Tareck El Aissami como gobernador de ese estado. En el 2021 fue designada miembro  principal de la Junta Directiva de "CONSTRUCCIONES ARAGUA (CONSTRUARAGUA), S.A.", durante la gestión de la gobernadora Karina Isabel Carpio Serrano</t>
  </si>
  <si>
    <t>https://www.aporrea.org/actualidad/n306496.htmlc
Inces entregó certificados en oficios industriales a trabajadores de Batalla Los Horcones
Imprenta Nacional</t>
  </si>
  <si>
    <t>Turboven Maracay Company Inc.</t>
  </si>
  <si>
    <t>Servicios públicos</t>
  </si>
  <si>
    <t>Generar y distribuir energía para industrias locales en zona industrial cercana a Maracay.</t>
  </si>
  <si>
    <t>Generación, distibución y cormecialización de energía eléctrica</t>
  </si>
  <si>
    <t>Empresa operativa  </t>
  </si>
  <si>
    <t>Sede Maracay Calle Guayamure Nro. s/n Zona Industrial La Hamaca, Maracay, edo. Aragua</t>
  </si>
  <si>
    <t>30/09/1998</t>
  </si>
  <si>
    <t>Sociedad mercantil domiciliada en Islas Caymán, inscrita en el Registro Mercantil V de la Circunscripción Judicial del Distrito Federal y Estado Miranda, en fecha 30 de septiembre de 1998, bajo el Nº 11, Tomo 252-A Qto., R.I.F. Nº J-30568404-9</t>
  </si>
  <si>
    <t>Ministerio del Poder Popular de Energía Eléctica
CORPOELEC</t>
  </si>
  <si>
    <t>Plantas térmicas de todo el país colapsadas por corrupción e incapacidad (https://www.cuentasclarasdigital.org/2016/05/plantas-termicas-de-todo-el-pais-colapsadas-por-corrupcion-e-incapacidad/)</t>
  </si>
  <si>
    <t>https://transparenciave.org/wp-content/uploads/2018/11/EPE-II-Sector-Ele%CC%81ctrico.pdf
https://www.aporrea.org/actualidad/n152309.html#google_vignette</t>
  </si>
  <si>
    <t>Miasión
Desarrollar integralmente los procesos de construcción, reparación y mantenimiento de buques de pequeño y mediano porte, con fines públicos o privados, optimizando continuamente los niveles de calidad y productividad en armonía con la conservación del medio ambiente, satisfaciendo a nuestros clientes y generando recursos financieros para la autogestión de la Fuerza Armada Nacional Bolivariana, contribuyendo así con el desarrollo de la Industria Naval Venezolana.
Visión
Ser una organización reconocida a nivel nacional e internacional como líder en el mercado de la construcción, reparación y mantenimiento de buques de pequeño y mediano porte, ejemplar por su productividad, calidad y responsabilidad ambiental, proyectando la imagen de la Fuerza Armada Nacional Bolivariana como pilar fundamental en el desarrollo de la Industria Naval Venezolana.</t>
  </si>
  <si>
    <t>Tratamiento superficial; Servicios usando  Medidor de Punto de Rocio, Medidor de Espesor de Revestimiento superficie Ferrosa y no ferrosa, Medidor de Perfil de Anclaje, Termometro Infrarrojo; Inspección subacuática; Sistema de Varadas, Estructuras de aluminio; Construcción de embarcaciones</t>
  </si>
  <si>
    <t>UCOCAR es una empresa en Venezuela responsable de la reparación, mantenimiento de barcos y equipos, sistemas, casco, estructuras relacionadas de hasta 800 toneladas, satisfaciendo las necesidades del sector público y privado
El 28 de noviembre de 1990, según Decreto Presidencial 1.295, de Gaceta Oficial Nº 34.604 se crea la Unidad Naval Coordinadora de los Servicios de Carenado, Reparaciones de Casco, Reparaciones y Mantenimiento de Equipos de Buques, sin personalidad Jurídica, con rango de División, dependiente del Comando Naval de Logística de la Comandancia General de la Armada y del Ministerio de la Defensa.
En 1991, se activa la plataforma de varada de 1.500 toneladas que funcionó hasta 1993, quedando inoperativa por motivo de desgaste estructural. Actualmente se están ejecutando trabajos de restablecimiento, para contar con ella en un futuro corto.
En 1995, se inician las labores de activación de la Plataforma de 500 toneladas, la cual tenía 22 años fuera de servicio, quedando operativa hasta la presente fecha.</t>
  </si>
  <si>
    <t>Pto. Cabello Edo. Carabobo
Dirección Principal: Final de la Base Naval 'CA. Agustín Armario', Puerto Cabello, Estado Carabobo.</t>
  </si>
  <si>
    <t>28/11/1990</t>
  </si>
  <si>
    <t>https://www.ucocar.com.ve/</t>
  </si>
  <si>
    <t>Paneles solares y aerogeneradores</t>
  </si>
  <si>
    <t>Paneles solares</t>
  </si>
  <si>
    <t>El estado creó la Unidad de Energía Renovable de Venezuela (UNERVEN) como una filial de Petróleos de Venezuela, S.A Industrial (PDVSA Industrial). La empresa puede fabricar hasta doscientos (200) aerogeneradores al año de 1500 W, 3000 W y/o 6000 W y hasta 20.800 módulos solares anualmente, de 195 Wp cada uno</t>
  </si>
  <si>
    <t>El abandono de los proyectos de energías renovables en Venezuela (https://www.evwind.com/2016/07/29/el-abandono-de-los-proyectos-de-energias-renovables-en-venezuela/)</t>
  </si>
  <si>
    <r>
      <rPr>
        <sz val="12"/>
        <color theme="1"/>
        <rFont val="Calibri"/>
      </rPr>
      <t xml:space="preserve">https://www.evwind.com/2016/07/29/el-abandono-de-los-proyectos-de-energias-renovables-en-venezuela/)
http://www.pdvsa.com/index.php?option=com_content&amp;view=article&amp;id=6312:unerven-participa-en-ii-exposicion-industrial-internacional-de-energia-eolica&amp;catid=10&amp;Itemid=589&amp;lang=es
</t>
    </r>
    <r>
      <rPr>
        <sz val="12"/>
        <color rgb="FF000000"/>
        <rFont val="Calibri"/>
      </rPr>
      <t>https://www.youtube.com/watch?v=Gs1ZYJr4lg0</t>
    </r>
  </si>
  <si>
    <t>Unidad de Producción Social Luis Lozada “El Cubiro”</t>
  </si>
  <si>
    <t>Empresa procesadora de leche</t>
  </si>
  <si>
    <t>El Real, estado Barinas.</t>
  </si>
  <si>
    <t>http://todochavez.gob.ve/todochavez/2696-inauguracion-de-la-unidad-de-produccion-socialista-ups-de-lacteos-luis-lozada-el-cubiro/ 
http://www.avn.info.ve/contenido/potencian-empresas-producci%C3%B3n-social-barinas</t>
  </si>
  <si>
    <t>Unidad Regional Acarigua Plásticos, C.A. (URAPLAST)</t>
  </si>
  <si>
    <t>Plásticos</t>
  </si>
  <si>
    <t xml:space="preserve">Producir tuberías de policloruro de vinilo (PCV) </t>
  </si>
  <si>
    <t>Tubos PVC</t>
  </si>
  <si>
    <t>Empresa privada  con más de 30 años, fue ocupada por el gobierno nacional. En mayo de 2009  se llevó a cabo una asamblea de trabajadores de URAPLAST pidiendo su intervención al gobierno. Esta fábrica que se encuentra ubicada en el llano de Venezuela específicamente en la ciudad de Acarigua y que fabrica tuberías de aguas servidas y el cableado para las viviendas.
Mediante Resolución Nº 228, mediante la cual se estableció la ocupación inmediata de la entidad de trabajo «Unidad Regional Acarigua Plásticos, Compañía Anónima (URAPLAST)» , cuya actividad económica es la fabricación y comercialización de tuberías y conexiones en PVC y cables conductores eléctricos. Así como el reinicio de las actividades productivas, en protección del proceso social de trabajo, de los trabajadores, las trabajadoras y sus familias, tal como lo establece el artículo 149 del Decreto con Rango, Valor y Fuerza de Ley Orgánica del Trabajo, los Trabajadores y las Trabajadoras. Esta Resolución fue publicada en la Gaceta Nº 41.642 del 28 de mayo de 2019.</t>
  </si>
  <si>
    <t xml:space="preserve">Empresa parcialmente operativa, según información obtenida en agosto de 2021 en la página web del  Ministerio del Poder Popular para el Proceso Social de Trabajo, su capacidad de producción era de más de 20 toneladas de tuberías de policloruro de vinilo (PCV) para cubrir la demanda nacional. </t>
  </si>
  <si>
    <t xml:space="preserve"> Teléfono: 0255-6227478
Dirección: 3303, Portuguesa, Araure, Venezuela</t>
  </si>
  <si>
    <t>Resolución No. 228</t>
  </si>
  <si>
    <t xml:space="preserve">Mediante la Resolución No. 104 del 22 de abril de 2024 aprobada por el Ministerio del Poder Popular para el Proceso Social de Trabajo y publicada en la Gaceta Oficial No. 42.864 del 24 de abril de 2024,  se designó una nueva Junta Administradora Especial de URAPLAST, quedando integrada de la siguiente manera: Carlos Alexis Molina Molina en representación de las trabajadoras y trabajadores, César Antonio Acosta Viloria  en representación de las trabajadoras y trabajadores, y Sandro Javier Vargas Gómez en representación del Ministerio del Poder Popular para el Proceso Social de Trabajo </t>
  </si>
  <si>
    <t>Registro que era llevado ante el Juzgado Primero de Primera Instancia en lo Civil, Mercantil, Agrario, Tránsito y Estabilidad Laboral del Segundo Circuito de la Circunscripción Judicial del estado Portuguesa, hoy Registro Mercantil Segundo de la Circunscripción Judicial del estado Portuguesa, en fecha 21/06/1979, bajo Nº 299, folio 22 al 208.</t>
  </si>
  <si>
    <r>
      <rPr>
        <sz val="12"/>
        <color theme="1"/>
        <rFont val="Calibri"/>
      </rPr>
      <t>Microjuris
https://vlexvenezuela.com/vid/unidad-regional-acarigua-plasticos-647525961</t>
    </r>
    <r>
      <rPr>
        <sz val="12"/>
        <color theme="1"/>
        <rFont val="Calibri"/>
      </rPr>
      <t xml:space="preserve">
</t>
    </r>
    <r>
      <rPr>
        <sz val="12"/>
        <color rgb="FF000000"/>
        <rFont val="Calibri"/>
      </rPr>
      <t>http://www.mpppst.gob.ve/mpppstweb/index.php/2021/08/16/uraplast-garantiza-la-produccion-de-mas-de-20-toneladas-de-tuberias-pvc-al-me</t>
    </r>
    <r>
      <rPr>
        <u/>
        <sz val="12"/>
        <color rgb="FF1155CC"/>
        <rFont val="Calibri"/>
      </rPr>
      <t>s/</t>
    </r>
  </si>
  <si>
    <t>Desarrollar complejos urbanísticos habitacionales</t>
  </si>
  <si>
    <t xml:space="preserve">En febrero de 2011, el Instituto para la Defensa de las Personas en el Acceso a los Bienes y Servicios (Indepabis) procedió con la ocupación por 90 días del complejo urbanístico Mi Refugio, edificado por la empresa Tecnología Constructiva C.A (Teconca) en el estado Táchira y sobre la cual existen 22 denuncias de afectados por estafa inmobiliaria. La medida de protección del desarrollo habitacional, ubicado en el sector La Machiri del municipio San Cristóbal, la capital tachirense, está respaldada por la providencia administrativa 545, emitida por el Indepabis el 26 de enero de este año, tras una investigación en la cual participaron representantes de la comisión evaluadora de la Asamblea Nacional (AN) y del Indepabis.
 Se mantiene su ocupación a cargo del  Ministerio del Poder Popular para Hábitat y Vivienda.
</t>
  </si>
  <si>
    <t>Sector Machiri, San Cristóbal, Táchira</t>
  </si>
  <si>
    <t>Ministerio del Poder Popular para Hábitat y Vivienda.</t>
  </si>
  <si>
    <t>Microjuris
https://www.aporrea.org/actualidad/n174193.html</t>
  </si>
  <si>
    <t>Vencana Servicios Petroleros, S.A.</t>
  </si>
  <si>
    <t>Servicios de mantenimiento</t>
  </si>
  <si>
    <t>Empresa operativa, se desconoce su capacidad de producción actual. Se encuentra entre las empresas que PDVSA quiere vender o cerrar (https://www.lamananadigital.com/las-empresas-que-pdvsa-eliminara-o-vendera-segun-plan-de-reestructuracion/)</t>
  </si>
  <si>
    <r>
      <rPr>
        <b/>
        <sz val="12"/>
        <color rgb="FF000000"/>
        <rFont val="Calibri"/>
      </rPr>
      <t>Presidente</t>
    </r>
    <r>
      <rPr>
        <sz val="12"/>
        <color rgb="FF000000"/>
        <rFont val="Calibri"/>
      </rPr>
      <t xml:space="preserve">: Alexis Marcano
</t>
    </r>
  </si>
  <si>
    <r>
      <rPr>
        <sz val="12"/>
        <color theme="1"/>
        <rFont val="Calibri"/>
      </rPr>
      <t xml:space="preserve">https://www.lamananadigital.com/las-empresas-que-pdvsa-eliminara-o-vendera-segun-plan-de-reestructuracion/
</t>
    </r>
    <r>
      <rPr>
        <sz val="12"/>
        <color rgb="FF000000"/>
        <rFont val="Calibri"/>
      </rPr>
      <t>https://www.youtube.com/watch?v=z17eYvuXZbk</t>
    </r>
  </si>
  <si>
    <t>VENEDU Holding NV</t>
  </si>
  <si>
    <t>Manejar las acciones de PDVSA en varios países</t>
  </si>
  <si>
    <t>Tenedora de acciones con fines fiscales</t>
  </si>
  <si>
    <t>En diciembre del año 2000, Venedu y Propernyn; al igual que PDV Holding Inc., domiciliada en Delaware; transfirieron todas sus acciones a PDVSA en Caracas, en anticipación de la liquidación de Venedu durante 2001. La disolución de esta empresa tenedora de acciones obedeció a tres motivos. En primer lugar, durante la segunda mitad de la década de los años noventa, PDVSA se hizo partícipe de diversos vehículos de financiamiento estructurado que hicieron redundantes las funciones de Venedu en tanto que ente concentrador y distribuidor de los flujos de caja generados por las empresas de PDVSA en el exterior. En segundo lugar, la firma de un tratado de doble tributación entre Estados Unidos y Venezuela hizo posible que otra parte de estas funciones se pudiera llevar a cabo directamente en Estados Unidos por parte de PDV Holdings Inc.; y en Europa por Propernyn B.V. Finalmente, debido a diversas reformas tanto al régimen fiscal de Curazao como al tratado de doble tributación Holanda-Aruba- Antillas Neerlandesas, las compañías domiciliadas en las dependencias holandesas del Caribe han sido privadas de la facultad de acogerse a los acuerdos de doble tributación suscritos por Holanda y, por lo tanto, carecen de las ventajas fiscales que esta facultad lesconfería.</t>
  </si>
  <si>
    <t>C/O ABN TRUSTCOMPANY CUR
City Willemstad</t>
  </si>
  <si>
    <r>
      <rPr>
        <sz val="12"/>
        <color theme="1"/>
        <rFont val="Calibri"/>
      </rPr>
      <t xml:space="preserve">https://www.sec.gov/Archives/edgar/data/906423/000091205701521417/a2052756z20-f.htm
</t>
    </r>
    <r>
      <rPr>
        <sz val="12"/>
        <color rgb="FF000000"/>
        <rFont val="Calibri"/>
      </rPr>
      <t>https://www.researchgate.net/publication/332709683_La_internacionalizacion_de_PDVSA_una_costosa_ilusion</t>
    </r>
  </si>
  <si>
    <t>Veneminsk Tractores, C.A.</t>
  </si>
  <si>
    <t>MISIÓN 
Producir tractores de alta calidad de forma  eficiente, confiable  y rentable  a precios competitivos, destinados a satisfacer las necesidades de las comunidades agrícolas a nivel nacional, así como para la exportación a los países pertenecientes a la Alternativa Bolivariana para las Américas (ALBA).
 VISIÓN
 Ser una empresa  reconocida, moderna y competitiva que beneficie por su bajo costo, alta calidad y rendimiento al agricultor Venezolano, extensivo hasta los países aliados y todos las demás  naciones demandantes que integran el ALBA y MERCOSUR,  poseer la mejor tecnología y servicios dentro de una empresa que nació en el socialismo,  brindando respuestas oportunas a las necesidades de las comunidades agrícolas de Latinoamérica.</t>
  </si>
  <si>
    <t>Tractores de uso agrícola</t>
  </si>
  <si>
    <t>Creada el 10 de diciembre de 2007 mediante el Decreto Nº 5.713 publicado en la Gaceta Oficial Nº 38.828, por el cual se autoriza la creación de una empresa mixta del Estado, bajo la forma de Compañía Anónima, que se denominará "VENEMINSK TRACTORES, C.A.", con una duración de treinta (30) años y estará adscrita al Ministerio del Poder Popular para las Industrias Ligeras y Comercio, y su domicilio será en la ciudad de Puerto Ordaz, Municipio Caroní del Estado Bolívar, pudiendo establecer oficinas y dependencias en cualquier otro estado del país y en el extranjero.
La empresa mixta es una asociación entre CORPIVENSA  y   la empresa bielorrusa  Fábrica de Tractores Minsk.  La Planta de Tractores de Minsk es el mayor conglomerado industrial en Minsk, Bielorrusia. 
Las instalaciones de la fábrica fueron establecidas en el mes de mayo, el 29 de mayo de 1946. El primer tractor, un modelo MTZ-2, sale de sus líneas de producción el 14 de octubre de 1953. Para el año 2005, en sus instalaciones laboraban al menos 20,000 obreros. En esta planta se producen cerca de 62 modelos de vehículos. Su mayor producción civíl es de tractores de cuatro ruedas del modelo "MTZ", conocidos por la marca Belarus. Para 1995 salieron de dicha planta un total de 3,000,000 de tractores.
El 2 de dicembre de 2015, de acuerdo con la Gaceta Oficial Nº 40.762 , se crea la Corporación Socialista del Sector Automotor, C.A., dicha corporación funcionará como empresa matriz tenedora de las acciones de las empresas del Estado adscritas al Ministerio para las Industrias. Además, esta nueva empresa estatal “podrá diseñar, fabricar, producir, importar, exportar, ensamblar, almacenar y comercializar; asimismo podrá producir componentes, accesorios y repuestos para todo especie de vehículos previendo los insumos, materias primas, repuestos, piezas y garantizando el servicio técnico post neta”; según el decreto 2.044. Veneminsk Tractores, C.A. aparece en dicho Decreto como adscrita a la mencionada Corporación
Estuvo adscrita al Ministerio del Poder Popular para Industrias Básicas, Estratégicas y Socialista. En el Decreto extraordinario N° 6.382 del 15 de junio de 2018 se modifica la denominación del Ministerio del Poder Popular para Industrias Básicas, Estratégicas y Socialistas, por la de Ministerio del Poder Popular de Industrias y Producción Nacional, esta empresa aparece adscrita al Ministerio del Poder Popular de Industrias y Producción Nacional.</t>
  </si>
  <si>
    <t>Sector el Toreño en el  Complejo Agroindustrial Batalla “Santa Inés”, parroquia Torunos, municipio Barinas, estado Barinas</t>
  </si>
  <si>
    <t>Junta Directiva conformada por cinco (5) miembros denominados Directores Principales, uno de los cuales será su Presidente y otro su Vicepresidente, con sus respectivos suplentes</t>
  </si>
  <si>
    <r>
      <rPr>
        <b/>
        <sz val="12"/>
        <color theme="1"/>
        <rFont val="Calibri"/>
      </rPr>
      <t xml:space="preserve">Presidente </t>
    </r>
    <r>
      <rPr>
        <sz val="12"/>
        <color theme="1"/>
        <rFont val="Calibri"/>
      </rPr>
      <t>según Resolución 18 de fecha 6/11/2019 en Gaceta Oficial Nº 41.754 de la misma fecha: Douglas Alexis Bracca Tovar</t>
    </r>
  </si>
  <si>
    <t>60% Corporación de Industrias Intermedia de Venezuela (CORPIVENSA) y 40% empresa Fábrica de Tractores de Minsk ("ERU MTZ")</t>
  </si>
  <si>
    <t>Registro Mercantil Segundo de la Circunscripción Judicial del Distrito Capital y estado Miranda en fecha 19 de febrero de 2008, quedando anotado bajo el Nº 53, Tomo 23-A-SGDO, modificados sus Estatutos Sociales en distintas oportunidades, siendo la última de ellas la que consta en Acta de Asamblea General Extraordinaria celebrada el 06 de Octubre de 2010, inscrita ante el citado Registro Mercantil en fecha 29 de Noviembre de 2010, bajo el N° 14, Tomo 391-A-SDO, publicada en Gaceta Oficial de la República Bolivariana de Venezuela Nº  39.571 de fecha 10 de diciembre de 2010</t>
  </si>
  <si>
    <t>¿Qué pasaría si Chávez pasa por Veneminsk Tractores en el Cominsi - Barinas? (https://www.aporrea.org/contraloria/a235413.html)
Compañeros Zenaida Gallardo, Asdrúbal Chávez y Ricardo Sanguino ya son 5 años de la visita de Chávez al Cominsi en Barinas (https://www.aporrea.org/contraloria/a241658.html)
Elefantes rojos que se comen tus impuestos: Maz Ven C.A., Veneminsk Tractores C.A. y Venirauto C.A. (https://www.lapatilla.com/2016/08/13/elefantes-rojos-que-se-comen-tus-impuestos-maz-ven-c-a-veneminsk-tractores-c-a-y-venirauto-c-a/)
A medias trabajan las empresas del convenio con Belarús (https://elpitazo.net/investigacion/a-medias-trabajan-las-empresas-del-convenio-con-belarus/)
Recurso contencioso electoral (https://supremainjusticia.org/wp-content/uploads/2017/06/Recurso-elec-003.pdf)</t>
  </si>
  <si>
    <r>
      <rPr>
        <sz val="12"/>
        <color theme="1"/>
        <rFont val="Calibri"/>
      </rPr>
      <t xml:space="preserve">Microjuris
https://www.youtube.com/watch?v=BilIGXyiyuM&amp;list=PLiE3FNeSJPT7JV1oe8Jg9bfJL-StBRF5P
</t>
    </r>
    <r>
      <rPr>
        <sz val="12"/>
        <color rgb="FF000000"/>
        <rFont val="Calibri"/>
      </rPr>
      <t>https://transparencia.org.ve/wp-content/uploads/2016/07/MEMORIA-2015-MPPI.pdf</t>
    </r>
  </si>
  <si>
    <t>Venezirán Oil Company, S.A.</t>
  </si>
  <si>
    <t>Empresa fundada en 2010, entre PDVSA con 61% y la empresa iraní SADRA con 39%. Opera en la Faja Petrolífera delOrinoco.</t>
  </si>
  <si>
    <t>Empresa operativa. En el año 2020 se propuso una nueva estrategia de negocios con las empresas mixtas: conservar acciones, vender acciones hasta el 50,1%, Fusionar/Renegociar/Portafolio y pasar al licencia.</t>
  </si>
  <si>
    <t>CVP 61%, y SADRA 39% (Irán)</t>
  </si>
  <si>
    <t>Venezolana de Alimentos La Casa, S.A. (VENALCASA)</t>
  </si>
  <si>
    <t xml:space="preserve">Tiene como finalidad participar activamente en la seguridad alimentaria del país, a través de la prestación de servicio de empaquetado, procesamiento, transformación, acondicionamiento, conservación, almacenamiento, comercialización, y distribución, en general de materia prima y productos alimenticios o agrícola e insumo animal o humano de consumo directo o procesado de origen nacional o internacional, cumpliendo con estándares de calidad exigidos, la conservación del medio ambiente y promoviendo e impulsando la producción general del sector.  </t>
  </si>
  <si>
    <t>Empaquetado y comercialización de  materia prima y productos alimenticios o agrícola e insumo animal</t>
  </si>
  <si>
    <t xml:space="preserve">La Empresa fue constituida en fecha 26 de Enero de 1995 bajo la denominación comercial Planta de Frutas Monagas, C.A posteriormente modificada el 27 de septiembre de 2005, la cual fue registrada el 29 de septiembrede 2005, donde se le modificó la denominación de la empresa, la Planta Procesadoras de Frutas Monagas C.A a FRUTICASA, S.A. 
El día 25 de junio de 2007 se celebró una asamblea general extraordinaria de accionistas debidamente registrada en fecha 18 de julio de 2007, en la cual se aprobó el cambio de razón social a Venezolana de Alimentos La Casa, s.a. (VENALCASA).
Luego de la creación del Ministerio del Poder Popular para la Alimentación en el año 2004, VENALCASA se adscribe a este ministerio. 
Fue filial de la Corporación de Abastecimiento y Servicios Agrícolas, S.A. (La CASA, S.A.)
El 19 de diciembre de 2017 mediante Decreto N° 3.212 publicado en la Gaceta Oficial  Nº 41.30 , se ordena la supresión y liquidación de las sociedades mercantiles Venezolana de Alimentos La Casa, S.A., Venalcasa S.A. (VENALCASA); Empresa Nacional de Almacenes, C.A. (ENACA), adscritas a la «Corporación Única de Servicios Productivos y Alimentarios, C.A. (CUSPAL)», mediante Decreto N° 2.325, de fecha 19 de mayo de 2016, publicado en la Gaceta Oficial de la República Bolivariana de Venezuela N° 40.907, de esa misma fecha; y las Empresa Mixta Socialista Arroz del Alba, S.A. y Empresa Mixta Socialista Leguminosa del Alba, S.A., adscritas a la Corporación Venezolana de Alimentos, S.A. (CVAL, S.A.), según se desprende en los numerales 3 y 4 del Artículo 2° del Decreto N° 1.764, de fecha 13 de mayo de 2015, publicado en la Gaceta Oficial de la República Bolivariana de Venezuela N° 40.659, de esa misma fecha.
El 22 de mayo de 2018 mediante Resolución Nº DM/027-18 publicado en la Gaceta Oficial Nº 41.40,  se prorroga por cuatro (4) meses el lapso establecido en el Artículo 2° del Decreto N° 3.212, de fecha 19 de diciembre de 2017, mediante el cual se ordena la supresión y liquidación de las Sociedades Mercantiles: Venezolana de Alimentos La Casa, S.A., VENALCASA S.A. (VENALCASA); Empresa Nacional de Almacenes, C.A (ENACA); Empresa Mixta Socialista Arroz del Alba, S.A.; y Empresa Mixta Socialista Leguminosa del Alba, S.A. </t>
  </si>
  <si>
    <t>Av. Sucre, Caracas 1030, Distrito Capital</t>
  </si>
  <si>
    <t>Presidente: Ricardo Villamizar Gómez</t>
  </si>
  <si>
    <t>Inscrita ante el Juzgado de Primera Instancia en lo Civil, Mercantil, Transito, Laboral y Agrario, en fecha 26 de enero de 1995, bajo el N° 01, Tomo A-1</t>
  </si>
  <si>
    <t>El monumental fracaso de las 18 plantas del gobierno que apenas producen harina de maíz (https://www.lapatilla.com/2016/06/04/el-monumental-fracaso-de-las-18-plantas-del-gobierno-que-apenas-producen-harina-de-maiz/)
¿Será que Venalcasa es subsidiaria de alimentos Polar? (https://www.aporrea.org/trabajadores/a172287.html)
Trabajadores de Venalcasa S.A denuncian ausencia de Seguridad Industrial y de Normas de Higiene (https://www.aporrea.org/actualidad/n155206.html)
Pedro Carreño abrió 28 procesos por corrupción de alimentos y ninguno concluyó (https://www.lapatilla.com/2016/03/09/pedro-carreno-abrio-28-procesos-por-corrupcion-de-alimentos-y-ninguna-concluyo/)
Saquearon planta de alimentos Venalcasa en Guárico saquearon planta de alimentos Venalcasa en Guárico (1) (http://www.notiactual.com/saquearon-planta-alimentos-venalcasa-guarico/saquearon-planta-de-alimentos-venalcasa-en-guarico-1/)
Investigación revela que 74% de las empresas públicas tiene denuncias por corrupción (https://talcualdigital.com/investigacion-revela-que-74-de-las-empresas-publicas-tiene-denuncias-por-corrupcion/)
Manuela Bolívar: Pedro Carreño abrió 28 procesos por corrupción de alimentos y ninguna llegó a su fin (https://runrun.es/nacional/venezuela-2/252546/manuela-bolivar-pedro-carreno-abrio-28-procesos-por-corrupcion-de-alimentos-y-ninguna-llego-a-su-fin/)
Capítulo-3.-Rehenes-de-la-Gran-Corrupción.-TV-1.pdf (https://transparencia.org.ve/wp-content/uploads/2019/05/Capi%CC%81tulo-3.-Rehenes-de-la-Gran-Corrupcio%CC%81n.-TV-1.pdf)
Johan Hernández Lárez (https://poderopediave.org/persona/johan-hernandez-larez/)
Empleados de Lácteos Los Andes lamentan depender de Venalcasa (https://www.elimpulso.com/2013/08/23/empleados-de-lacteos-los-andes-lamentan-depender-de-venalcasa/)</t>
  </si>
  <si>
    <r>
      <rPr>
        <sz val="12"/>
        <color theme="1"/>
        <rFont val="Calibri"/>
      </rPr>
      <t xml:space="preserve">Microjuris
https://poderopediave.org/?s=Venezolana+de+Alimentos+La+Casa%2C+S.A.+%28VENALCASA%29
https://poderopediave.org/organizacion/venalcasa/
https://transparencia.org.ve/project/epe-ii-estudio-sector-agroalimentario/
https://vlexvenezuela.com/vid/israel-arturo-morales-alimentos-venalcasa-505605418
https://transparencia.org.ve/wp-content/uploads/2016/07/TOMO-I-MEMORIA-MINPPAL-2011web.pdf
</t>
    </r>
    <r>
      <rPr>
        <sz val="12"/>
        <color rgb="FF000000"/>
        <rFont val="Calibri"/>
      </rPr>
      <t>https://transparencia.org.ve/wp-content/uploads/2016/07/Alimentaci%C3%B3n-Tomo-I.pdf</t>
    </r>
  </si>
  <si>
    <t>Venezolana de Cartón, S.A. (Vencartón)</t>
  </si>
  <si>
    <t>Producir cartón</t>
  </si>
  <si>
    <t xml:space="preserve">Creada el 26 de marzo de 2013  mediante el Decreto N° 9.439 publicado en la Gaceta Oficial   Nº 40.136, mediante el cual se autoriza a la Corporación de Industrias Intermedias de Venezuela, S.A. (CORPIVENSA), para que proceda a la constitución de una Empresa del Estado, bajo la forma de sociedad anónima, que estará bajo su control accionario, y adscrita al Ministerio del Poder Popular para Industrias, la cual se denominará Venezolana del Cartón, S.A. (VENCARTÓN).
Estuvo adscrita al Ministerio del Poder Popular para Industrias Básicas, Estratégicas y Socialista a través de CORPIVENSA. En el Decreto extraordinario N° 6.382 del 15 de junio de 2018 se modifica la denominación del Ministerio del Poder Popular para Industrias Básicas, Estratégicas y Socialistas, por la de Ministerio del Poder Popular de Industrias y Producción Nacional, esta empresa aparece adscrita al Ministerio del Poder Popular de Industrias y Producción Nacional .
</t>
  </si>
  <si>
    <t>Av. Carabobo cruce con Diego Tovar, Galpón 52-1, Urbanización Mariara, Mariara, estado Carabobo</t>
  </si>
  <si>
    <t>Diego Ibarra</t>
  </si>
  <si>
    <r>
      <rPr>
        <b/>
        <sz val="12"/>
        <color theme="1"/>
        <rFont val="Calibri"/>
      </rPr>
      <t>Presidente</t>
    </r>
    <r>
      <rPr>
        <sz val="12"/>
        <color theme="1"/>
        <rFont val="Calibri"/>
      </rPr>
      <t>: Gladys Romero</t>
    </r>
  </si>
  <si>
    <t>Mujeres Obreras se juramentan para la defensa del voto el próximo 20M (http://www.corpivensa.gob.ve/?p=5174)</t>
  </si>
  <si>
    <t>Microjuris
http://www.correodelorinoco.gob.ve/corpivensa-constato-operatividad-de-empresas-recuperadas-en-revolucion/
https://transparencia.org.ve/wp-content/uploads/2016/07/Memoria-Industrias.pdf</t>
  </si>
  <si>
    <t>Productora y Comercializadora de Cemento, derivados y explotación de materias primas destinadas a la construcción.</t>
  </si>
  <si>
    <t>La empresa privada original se funda en 1943 con el nombre C.A. Venezolana de Cementos, el 23 de Septiembre de 1943, por un grupo de empresarios Venezolanos.  Esta empresa construyó cuatro plantas: en 1945, Planta Lara comienza operaciones en la ciudad de Barquisimeto, con una capacidad instalada de clínker de 15.000 toneladas métricas anuales; en 1947 se inaugura Planta Mara, ubicada en Maracaibo, Estado Zulia, con una capacidad instalada de clínker de 100.000 toneladas métricas anuales; en 1949 comienza operaciones Planta Pertigalete I, con una capacidad instalada de clínker de 100.000 toneladas métricas anuales; y en 1956 se pone en producción de la planta de Yeso en Planta Pertigalete, y se inicia operaciones el Terminal Marítimo de Catia La Mar. Desde su fundacion todas las plantas ampliaron sus capacidades de producción e introdujeron mejoras tecnológicas. En 1992,  VENCEMOS adquiere la totalidad de las acciones de Cementos Guayana
En 1993 fue comprada y convertida en fi lial de CEMEX (México):  CEMEX VENEZUELA S.A.C.A", la cual fue expropiada el 19 de agosto del 2008, según el Decreto No. 6.330, publicado en la Gaceta Oficial No. 38.997. 
El 30 de noviembre de 2011, la Corporación Socialista de Cemento S.A. adquirió el 75,7% de las acciones de la Empresa del Estado "CEMEX VENEZUELA S.A.C.A.". El 6 de marzo de 2012 según el Decreto No. 8.825, publicado en la Gaceta Oficial No. 39.877, su nombre fue modificado a "Venezolana de Cementos S.A.C.A."
El 27 de mayo de 2008, a través del decreto  No. 6.091,  se dicta el Decreto con Rango, Valor y Fuerza de Ley Orgánica de Ordenación de las Empresas Productoras de Cemento. El 18 de junio de 2008, el Gobierno Bolivariano declara como de utilidad pública a las cementeras Lafarge, Holcim y Cemex y el 18 de agosto del mismo año se instalan las Juntas de Transición en dichas empresas. El 29 de julio de este mismo año, el Gobierno del presidente Chávez creó la Corporación Socialista del Cemento.
Cuando se expropian las empresas cementeras, todas las empresa de ese sector son adscritas al: Ministerio de Obras Publicas y Vivienda (2008); más tarde pasan al Ministerio de Industrias Básicas y Minería (2009); poco tiempo después se transﬁeren al Ministerio para la Ciencia, la Tecnología y las Industrias Intermedias (2010), Del cual pasarán al Ministerio de Industrias (2011), en donde quedarán hasta que en se crea el Ministerio de Industrias Básidas, Socialistas y Estratégicas (junio, 2016), y unos meses después pasarán a estar adscritas al Ministerio de Hábitat y Vivienda (noviembre, 2016).En sólo ocho años las industrias cementeras pasaron por siete organismos de adscripción diferentes.
En el Decreto extraordinario N° 6.382 del 15 de junio de 2018 se modifica la denominación del Ministerio del Poder Popular para Industrias Básicas, Estratégicas y Socialistas, por la de Ministerio del Poder Popular de Industrias y Producción Nacional, esta empresa aparece adscrita al Ministerio del Poder Popular de Industrias y Producción Nacional .</t>
  </si>
  <si>
    <t>Calle Londres, entre calles New York y Trinidad. Urbanización las Mercedes. Baruta, Estado Miranda, Venezuela</t>
  </si>
  <si>
    <t xml:space="preserve">22 Directores </t>
  </si>
  <si>
    <t>75,7% Corporación Socialista de Cemento S.A., Cementos Nacionales; C.A. Vencemos; Cementos Bayano S.A.; Distribuidora de Cementos S.A; Trinidad Cement Ltd; Sociedad de Cementos Antillanos</t>
  </si>
  <si>
    <t>Inscrita en el Registro de Comercio que llevaba el Juzgado de Primera Instancia en lo Mercantil del Distrito Capital, en fecha 23 de septiembre de 1943, bajo el Nº 3249.</t>
  </si>
  <si>
    <r>
      <rPr>
        <sz val="12"/>
        <color theme="1"/>
        <rFont val="Calibri"/>
      </rPr>
      <t xml:space="preserve">http://www.cscvenezuela.com.ve/
http://www.venceremos.com.ve
https://transparencia.org.ve/wp-content/uploads/2017/09/Empresas-propiedad-del-estado-Cemento.pdf
Microjuris
La Fuerza Armada venezolana tiene luz propia en la corrupción (https://transparencia.org.ve/wp-content/uploads/2018/06/La-Fuerza-Armada-Venezolana-tiene-luz-propia-en-la-corrupci%C3%B3n.pdf)
https://transparencia.org.ve/wp-content/uploads/2020/10/Los-militares-y-su-rol-en-las-Empresas-Propiedad-del-Estado.pdf
https://transparencia.org.ve/wp-content/uploads/2020/07/III-PODER-MILITAR-CRIMEN-Y-CORRUPCIOON.pdf
https://paisdepropietarios.org/propietariosve/wp-content/uploads/2016/04/PDP_caso_cemento-1.pdf
</t>
    </r>
    <r>
      <rPr>
        <sz val="12"/>
        <color rgb="FF000000"/>
        <rFont val="Calibri"/>
      </rPr>
      <t>https://vlexvenezuela.com/vid/sociedad-mercantil-venezolana-cementos-559731618</t>
    </r>
  </si>
  <si>
    <t>Venezolana de Cerámicas, S.A. (VENECER)</t>
  </si>
  <si>
    <t>Producir y comercializar piezas sanitarias</t>
  </si>
  <si>
    <t>La empresa Venecer S.A, fue creada  a partir de la  confiscación de  Sanitarios Maracay C.A., la cual fue fundada en 1960 por el Sr. Alberto Pocaterra Montel en la ciudad de Maracay, Estado Aragua.
Sanitarios Maracay fue confiscada el 21 de diciembre de 2010 mediante el Decreto Nº 7.926 publicado en la Gaceta Oficial Nº 39.578, a través del cual se ordena la adquisición forzosa de los bienes muebles, inmuebles y bienhechurías que sirven para el funcionamiento de la Sociedad Mercantil «SANITARIOS MARACAY, C.A.», los cuales son indispensables para la ejecución de la obra «CONSOLIDACIÓN DE LA CAPACIDAD INDUSTRIAL DEL SECTOR DE PIEZAS SANITARIAS PARA EL PUEBLO VENEZOLANO», destinada al desempeño de la actividad industrial, referida a la política y normas para el desarrollo industrial, así como para la promoción del desarrollo endógeno y la generación de fuentes de empleo. La Procuraduría General de la República tramitará el procedimiento de expropiación previsto en la Ley de Expropiación por Causa de Utilidad Pública o Social, hasta la efectiva transferencia a la República del derecho de propiedad de los bienes indicados en este Decreto. Dicha obra, será ejecutada por el Ministerio del Poder Popular para Ciencia, Tecnología e Industrias Intermedias, a través de la Corporación de Industrias Intermedias de Venezuela (CORPIVENSA).
Posteriormente paara la operación de los activos conficados, el  26 de marzo de 2013, mediante el Decreto N° 9.441, se autoriza a la Corporación de Industrias Intermedias de Venezuela, S.A. (CORPIVENSA), para que constituya una empresa del Estado, bajo la forma de sociedad anónima, bajo su control accionario, adscrita al Ministerio del Poder Popular para Industrias, la cual se denominará "VENEZOLANA DE CERÁMICAS, S.A.", y tendrá su domicilio en el lugar que indique su Acta Constitutiva Estatutaria, pudiendo establecer sucursales y agencias dentro y fuera de la República Bolivariana de Venezuela, previa autorización de la Asamblea General de Accionistas y de su órgano de adscripción.
Estuvo adscrita al Ministerio del Poder Popular para Industrias Básicas, Estratégicas y Socialista a través de CORPIVENSA. En el Decreto extraordinario N° 6.382 del 15 de junio de 2018 se modifica la denominación del Ministerio del Poder Popular para Industrias Básicas, Estratégicas y Socialistas, por la de Ministerio del Poder Popular de Industrias y Producción Nacional, esta empresa aparece adscrita al Ministerio del Poder Popular de Industrias y Producción Nacional .</t>
  </si>
  <si>
    <t xml:space="preserve">Av. Aragua, Galpón S/Nro., Urbanización Zona Industrial San Miguel, frente a Saniplástica y Aguas San Miguel, Maracay, estado Aragua </t>
  </si>
  <si>
    <r>
      <rPr>
        <b/>
        <sz val="12"/>
        <color theme="1"/>
        <rFont val="Calibri"/>
      </rPr>
      <t>Presidente:</t>
    </r>
    <r>
      <rPr>
        <sz val="12"/>
        <color theme="1"/>
        <rFont val="Calibri"/>
      </rPr>
      <t xml:space="preserve"> Katleen Alimir Dehoy Rodríguez</t>
    </r>
  </si>
  <si>
    <t>Registro Mercantil de la Circunscripción Judicial del Estado Aragua, en fecha 21/01/1960, bajo el No. 06, Tomo 2.</t>
  </si>
  <si>
    <r>
      <rPr>
        <sz val="12"/>
        <color theme="1"/>
        <rFont val="Calibri"/>
      </rPr>
      <t xml:space="preserve">Microjuris
</t>
    </r>
    <r>
      <rPr>
        <sz val="12"/>
        <color rgb="FF000000"/>
        <rFont val="Calibri"/>
      </rPr>
      <t>http://www.cinvicre.com/Afiliados/CINVICRE-SANITARIOS-MARACAY.htm</t>
    </r>
  </si>
  <si>
    <t>Venezolana de Despliegues Satelitales, S.A. (VEDESAT)</t>
  </si>
  <si>
    <t>Suministro, despliegue, mantenimiento, instalación, desinstalación, programación y control de equipos terminales satelitales remotos así como los accesorios requeridos para la prestación de los servicios básicos de transporte de voz, video y datos a través de enlaces satelitales</t>
  </si>
  <si>
    <t>Programación y control de equipos terminales satelitales remotos</t>
  </si>
  <si>
    <t>Empresa creada mediante el Decreto N° 6.633¿ adscrita al Ministerio del Poder Popular para las Telecomunicaciones y la Informática, este decreto fue publicado en la Gaceta Nº 39.137 del 12 de marzo de 2009
El Capital Social de la empresa VENEZOLANA DE DESPLIEGUES SATELITALES, S.A. (VEDESAT), será suscrito en un cien por ciento (100%) por la Sociedad Mercantil Telecom Venezuela, C.A., empresa del Estado, adscrita al Ministerio del Poder Popular para las Telecomunicaciones y la Informática y estará dirigida por una Asamblea de Accionistas y administrada por una Junta Directiva, integrada según lo previsto en el Acta Constitutiva Estatutaria y cuyos miembros, serán designados por la Ministra o Ministro del Poder Popular para las Telecomunicaciones y la Informática.
Actualmente adscrita al Ministerio del Poder Popular para Ciencia y Tecnología</t>
  </si>
  <si>
    <t>Empresa operativa, se desconoce su capacidad de prestación de servicios actual</t>
  </si>
  <si>
    <t>Avenida Universidad, Caracas 1010, Distrito Capital</t>
  </si>
  <si>
    <t>100% Estatal suscrito por la Sociedad Mercantil Telecom Venezuela, C.A.</t>
  </si>
  <si>
    <t>Capítulo-3.-Rehenes-de-la-Gran-Corrupción.-TV-1.pdf (https://transparencia.org.ve/wp-content/uploads/2019/05/Capi%CC%81tulo-3.-Rehenes-de-la-Gran-Corrupcio%CC%81n.-TV-1.pdf)</t>
  </si>
  <si>
    <r>
      <rPr>
        <sz val="12"/>
        <color theme="1"/>
        <rFont val="Calibri"/>
      </rPr>
      <t xml:space="preserve">https://transparencia.org.ve/project/epe-ii-estudio-sector-telecomunicaciones/
https://transparencia.org.ve/wp-content/uploads/2018/11/EPE-II-Resumen-ejecutivo-Transparencia-Venezuela.pdf
</t>
    </r>
    <r>
      <rPr>
        <sz val="12"/>
        <color rgb="FF000000"/>
        <rFont val="Calibri"/>
      </rPr>
      <t>https://transparenciave.org/wp-content/uploads/2016/07/ciencia-y-tecnologia-2012.pdf</t>
    </r>
  </si>
  <si>
    <t>Venezolana de Envases de Aluminio, S.A.</t>
  </si>
  <si>
    <t>Fabricación y comercialización de bobinas, pastillas y embases de aluminio (Colapsible y Aerosoles)</t>
  </si>
  <si>
    <t>Envases de aluminio</t>
  </si>
  <si>
    <t xml:space="preserve"> El 26 de marzo de 2013  se crea mediante Decreto N° 9.437 publicado en la Gaceta Oficial Nº 40.136, se autoriza a la Corporación de Industrias Intermedias de Venezuela, S.A. (CORPIVENSA), para que proceda a la constitución de una empresa del Estado, bajo la forma de sociedad anónima, bajo su control accionario, adscrita al Ministerio del Poder Popular para Industrias, la cual se denominará VENEZOLANA DE ENVASES DE ALUMINIO, S.A., y tendrá su domicilio en el lugar que indique su Acta Constitutiva Estatutaria, pudiendo establecer sucursales y agencias dentro y fuera de la República Bolivariana de Venezuela, previa autorización de la Asamblea de Accionistas y de su órgano de adscripción Su capital social estará suscrito y pagado en un cien por ciento (100%) por la Corporación de Industrias Intermedias de Venezuela, S.A. (CORPIVENSA) y su duración será de cincuenta (50) años.
Estuvo adscrita al Ministerio del Poder Popular para Industrias Básicas, Estratégicas y Socialista a través de CORPIVENSA. En el Decreto extraordinario N° 6.382 del 15 de junio de 2018 se modifica la denominación del Ministerio del Poder Popular para Industrias Básicas, Estratégicas y Socialistas, por la de Ministerio del Poder Popular de Industrias y Producción Nacional, esta empresa aparece adscrita al Ministerio del Poder Popular de Industrias y Producción Nacional .
</t>
  </si>
  <si>
    <t>Carrera 5 con calle 3, cerca de Avagar y Oster, Barquisimento, estado Lara</t>
  </si>
  <si>
    <t>Capítulo-3.-Rehenes-de-la-Gran-Corrupción.-TV-1.pdf (https://transparencia.org.ve/wp-content/uploads/2019/05/Capi%CC%81tulo-3.-Rehenes-de-la-Gran-Corrupcio%CC%81n.-TV-1.pdf)
Trabajadores del sector aluminio exigen salir de "limbo legal" (https://elestimulo.com/elinteres/trabajadores-del-sector-aluminio-reclaman-para-salir-de-limbo-legal/)</t>
  </si>
  <si>
    <r>
      <rPr>
        <sz val="12"/>
        <color theme="1"/>
        <rFont val="Calibri"/>
      </rPr>
      <t xml:space="preserve">Microjuris
http://www.minppibes.gob.ve/web-final/EntesAdscritos.php
https://transparencia.org.ve/wp-content/uploads/2018/11/EPE-II-Resumen-ejecutivo-Transparencia-Venezuela.pdf
</t>
    </r>
    <r>
      <rPr>
        <sz val="12"/>
        <color rgb="FF000000"/>
        <rFont val="Calibri"/>
      </rPr>
      <t>https://transparencia.org.ve/wp-content/uploads/2018/11/EPE-II-Sector-Metalurgia.pdf</t>
    </r>
  </si>
  <si>
    <t>Venezolana de Envases, S.A. (VENENVASES)</t>
  </si>
  <si>
    <t>Plástico y cartón</t>
  </si>
  <si>
    <t>Manufactura de empaques plasticubiertos para leche, néctares y derivados lácteos</t>
  </si>
  <si>
    <t>Empaques plasticubiertos para leche, nectares y derivados lácteos</t>
  </si>
  <si>
    <t>Esta empresa se crea a partir de la confiscación de Envases Internacional, S.A., la cual fue fundada en el año 1959. Esta confiscación fue realizada el 14 de junio de 2010  a través del Decreto N° 7.464 publicado en la Gaceta Oficial Nº 39.446,  el cual se ordena la adquisición forzosa de los bienes muebles, inmuebles y bienhechurías que sirven al funcionamiento de la Sociedad Mercantil Envases Internacional, S.A. o sirvan para la producción, procesamiento y distribución en el Complejo Industrial conocido como Envases Internacional, indispensables para la ejecución de la obra Consolidación de la Capacidad Industrial del Sector Público de Envases Diversos para el Pueblo Venezolano . Esta confiscación se realizó con el argumento que esta adquisición forzosa de los bienes muebles, inmuebles y bienhechurías descritos en el presente instrumento, se hace indispensable para la ejecución de la obra «CONSOLIDACIÓN DE LA CAPACIDAD INDUSTRIAL DEL SECTOR PÚBLICO DE ENVASES DIVERSOS PARA EL PUEBLO VENEZOLANO». Dicha obra será ejecutada por la Corporación de Industrias Intermedias de Venezuela, adscrita al Ministerio del Poder Popular para la Ciencia, Tecnología e Industrias Intermedias.
El 26 de marzo 2013 , mediante el Decreto N° 9.438 publicado en la Gaceta Oficial Nº 40.136, se autoriza a la Corporación de Industrias Intermedias de Venezuela, S.A. (CORPIVENSA), para que constituya una empresa del Estado, bajo la forma de sociedad anónima, bajo su control accionario, adscrita al Ministerio del Poder Popular para Industrias, la cual se denominará VENEZOLANA DE ENVASES, S.A. (VENENVASES), y con domicilio en el lugar que indique su Acta Constitutiva Estatutaria, pudiendo establecer sucursales y agencias dentro y fuera de la República Bolivariana de Venezuela, previa autorización de la Asamblea de Accionistas y de su órgano de adscripción.
En el año 2013 se adscribió al Ministerio del Poder Popular para la Alimentación, según Decreto Nª 3.213, publicado en Gaceta Oficial Nª 41.304 del 20 de diciembre de 2017.
Estuvo adscrita al Ministerio del Poder Popular para Industrias Básicas, Estratégicas y Socialista a través de CORPIVENSA. En el Decreto extraordinario N° 6.382 del 15 de junio de 2018 se modifica la denominación del Ministerio del Poder Popular para Industrias Básicas, Estratégicas y Socialistas, por la de Ministerio del Poder Popular de Industrias y Producción Nacional, esta empresa aparece adscrita al Ministerio del Poder Popular de Industrias y Producción Nacional .Esta empresa aparece adscrita a dicho ministerio en el Decreto  N° 6.382.</t>
  </si>
  <si>
    <t>Guacara, Galpón 08, Local PARCELA 8, Sector Zona Industrial Pruinca, estado Carabobo</t>
  </si>
  <si>
    <t>Registro Mercantil de la Circunscripción Judicial del Distrito Federal y Estado Miranda en fecha diecisiete (17) de marzo de 1959, bajo el N° 9, tomo 14-A y por cambio de su domicilio, actualmente inscrita por ante el Registro Mercantil Primero de la Circunscripción Judicial del Estado Carabobo en fecha catorce (14) de julio de 1981, bajo el N° 36, Tomo 117-A</t>
  </si>
  <si>
    <t>Trabajadores de Venenvases exigen reactivación de planta (http://www.noticias-ahora.com/trabajadores-venenvases-reactivacion-planta/)
EMPRESA DE ENVASES ESTATAL TIENE 18 MESES PARALIZADA Y NO PAGA SALARIOS (http://puntodecorte.com/empresa-de-envases-esta-paralizada-y-no-paga-salarios/)
Trabajadores denuncian que Venenvases no paga salarios desde hace dos meses (https://elestimulo.com/elinteres/trabajadores-denuncian-que-venenvases-no-paga-salarios-desde-hace-dos-meses/)</t>
  </si>
  <si>
    <t>Microjuris
http://www.minppibes.gob.ve/web-final/EntesAdscritos.php</t>
  </si>
  <si>
    <t>Venezolana de Industria Tecnológica, C.A. (VIT)</t>
  </si>
  <si>
    <t>MISIÓN
Somos una empresa socialista de producción y servicios, dedicada al desarrollo de equipos tecnológicos, para satisfacer las necesidades y expectativas de clientes internos y externos, con una sólida plataforma que tiene talento humano calificado y comprometido a contribuir con el modelo socio productivo de la Nación.
VISIÓN
Ser conocida como la principal empresa en el desarrollo de equipos tecnológicos, por la excelencia de sus productos, el profesionalismo, la mística y el compromiso de los trabajadores contribuyendo al desarrollo de la Nación y América Latina.</t>
  </si>
  <si>
    <t xml:space="preserve">Computadoras, tabletas, servidores </t>
  </si>
  <si>
    <t>Venezolana de Industria Tecnológica C.A. (VIT)  es una empresa estatal venezolana de capital mixto, constituida por la Corporación de Industrias Intermedias de Venezuela, S.A. (CORPIVENSA), adscrita al Ministerio del Poder Popular de Industrias Básicas Estratégicas y Socialistas (Minppibes) (poseedor del 51% de la empresa) y por la empresa de la República Popular China Inspur International, Ltd (poseedor del 49% de la empresa). Fue creada gracias al Convenio China-Venezuela.
El 4 de octubre de 2005, el entonces Presidente Hugo Chávez anunció durante un acto de entrega de licencias para la explotación de bloques del proyecto Rafael Urdaneta, la creación de una planta de ensamblaje de computadoras en la Zona Franca Industrial de Paraguaná, en Punto Fijo, estado Falcón,1​ la fábrica inició sus operaciones el 1 de diciembre de 2006. En el año 2016 VIT inaugura su Laboratorio de Desarrollo Tecnológico, de Investigación, Pruebas y Certificación de productos, con el nombre de Hugo Rafael Chávez Frías
En el Decreto extraordinario N° 6.382 del 15 de junio de 2018 se modifica la denominación del Ministerio del Poder Popular para Industrias Básicas, Estratégicas y Socialistas, por la de Ministerio del Poder Popular de Industrias y Producción Nacional, esta empresa aparece adscrita al Ministerio del Poder Popular de Industrias y Producción Nacional .
Asociada con China / Hong Kong</t>
  </si>
  <si>
    <t>Zona Franca Industrial y de Servicios de Paraguaná “Donato Carmona”. Avenida Bolívar, Meseta de Guaranao, calle de servicio Nº 4, galpones 4-17 y 4-18. Punto Fijo,  estado Falcón</t>
  </si>
  <si>
    <r>
      <rPr>
        <b/>
        <sz val="12"/>
        <color theme="1"/>
        <rFont val="Calibri"/>
      </rPr>
      <t>Presidente</t>
    </r>
    <r>
      <rPr>
        <sz val="12"/>
        <color theme="1"/>
        <rFont val="Calibri"/>
      </rPr>
      <t xml:space="preserve"> según Gaceta Oficial Nº 39.643 de fecha 28/03/2011: Jorge Michinaux
</t>
    </r>
    <r>
      <rPr>
        <b/>
        <sz val="12"/>
        <color theme="1"/>
        <rFont val="Calibri"/>
      </rPr>
      <t>Vicepresidente</t>
    </r>
    <r>
      <rPr>
        <sz val="12"/>
        <color theme="1"/>
        <rFont val="Calibri"/>
      </rPr>
      <t xml:space="preserve"> según Gaceta Oficial Nº 39.643 de fecha 28/03/2011: Wang Junquang
</t>
    </r>
    <r>
      <rPr>
        <b/>
        <sz val="12"/>
        <color theme="1"/>
        <rFont val="Calibri"/>
      </rPr>
      <t>Directores Pprincipales</t>
    </r>
    <r>
      <rPr>
        <sz val="12"/>
        <color theme="1"/>
        <rFont val="Calibri"/>
      </rPr>
      <t xml:space="preserve"> según Gaceta Oficial Nº 39.643 de fecha 28/03/2011: Manuel Ángel Fernández Meléndez; Luis Alberto Arias Bellorin; Akram Makarem; Wu Long
</t>
    </r>
    <r>
      <rPr>
        <b/>
        <sz val="12"/>
        <color theme="1"/>
        <rFont val="Calibri"/>
      </rPr>
      <t>Directores Suplentes</t>
    </r>
    <r>
      <rPr>
        <sz val="12"/>
        <color theme="1"/>
        <rFont val="Calibri"/>
      </rPr>
      <t xml:space="preserve"> según Gaceta Oficial Nº 39.643 de fecha 28/03/2011: Ailide Gabriela García; Lizbeth Josefina Rangel; José Rafael Sosa Briceño; Wang Yongzni;
</t>
    </r>
  </si>
  <si>
    <t>El Director Rubén Ávila Ávila, fue Presidente de Petroquímica de Venezuela (Pequiven), dado a conocer por Tareck El Aissami (vicepresidente de la República) el 10 de enero de 2017. Teniente retirado de la Fuerza Armada Nacional Bolivariana (Fanb). Participó en el golpe de Estado del 4 de febrero de 1992 conduciendo la tanqueta que ingresó al Palacio de Miraflores. De acuerdo con la página del Seguro Social cotiza desde el año 2005 para la Empresa Regional Hidráulica Planicie.</t>
  </si>
  <si>
    <t>51% Corpivensa, 49% e Inspur International, Ltd</t>
  </si>
  <si>
    <t>Registro Mercantil Segundo del Estado Falcón, bajo el Nº 40, tomo 32-A de Fecha cuatro (04) de octubre de dos mil cinco (2005), cuya última modificación de sus estatutos consta en Acta de Asamblea General Extraordinaria de Accionistas de fecha 22 de febrero de 2010, inscrita bajo el Nº 13, tomo 8-A en fecha 11 de marzo de 2010</t>
  </si>
  <si>
    <t>La corrupción: enemigo N° 1 del proceso revolucionario (https://www.aporrea.org/contraloria/a214809.html)
Denuncia: Cantv y VIT gastarán BsF. 53,7 millones para comprar licencias de Windows (https://www.aporrea.org/actualidad/n204061.html)</t>
  </si>
  <si>
    <r>
      <rPr>
        <sz val="12"/>
        <color theme="1"/>
        <rFont val="Calibri"/>
      </rPr>
      <t xml:space="preserve">Microjuris
Wikipedia
http://www.industriasdiana.gob.ve/
</t>
    </r>
    <r>
      <rPr>
        <sz val="12"/>
        <color rgb="FF000000"/>
        <rFont val="Calibri"/>
      </rPr>
      <t>http://vit.gob.ve/</t>
    </r>
    <r>
      <rPr>
        <sz val="12"/>
        <color theme="1"/>
        <rFont val="Calibri"/>
      </rPr>
      <t xml:space="preserve">
La Fuerza Armada venezolana tiene luz propia en la corrupción (https://transparencia.org.ve/wp-content/uploads/2018/06/La-Fuerza-Armada-Venezolana-tiene-luz-propia-en-la-corrupci%C3%B3n.pdf)
https://transparencia.org.ve/wp-content/uploads/2020/10/Los-militares-y-su-rol-en-las-Empresas-Propiedad-del-Estado.pdf
https://transparencia.org.ve/wp-content/uploads/2020/07/III-PODER-MILITAR-CRIMEN-Y-CORRUPCIOON.pdf
https://transparencia.org.ve/project/epe-ii-estudio-sector-telecomunicaciones/</t>
    </r>
  </si>
  <si>
    <t>Metanol de Oriente, S.A. (METOR)</t>
  </si>
  <si>
    <t xml:space="preserve">Producir y comercializar Metanol en el mercado nacional e internacional </t>
  </si>
  <si>
    <t>Metanol de Oriente, S.A. fue fundada como una empresa mixta, en 1992 entre PEQUIVEN  y las empresas niponas Mitsubishi Corporation y Mitsubishi Gas Chemical.  En 1994, comenzó la producción de la primera planta, situada en las adyacencias del complejo Criogénico,de Jose, estado Anzoátegui.  En 2010, la empresa decidió ampliar las instalaciones de producción con una segunda planta, tambien en Jose,  que elevó la producción total a 1.600.000 ton/año.   </t>
  </si>
  <si>
    <t> Complejo Petroquimico José Antonio Anzoátegui,  Barcelona, estado Anzoátegui.  (58-281) 420.89.00 
Fax: (58-281) 420.88.43
Sede Lechería: Centro Empresarial Atlántico, piso 2, Oficinas Metor, Calle Arismendi.</t>
  </si>
  <si>
    <t>Gerente General: Pedro Rafael Tellechea Ruiz</t>
  </si>
  <si>
    <t>Pedro Rafael Tellechea Ruiz, mayor del Ejército retirado e ingeniero. También es presidente de C.V.G. Industria Venezolana de Aluminio, C.A. (CVG VENALUM), según G.O. 41.536 de fecha 30/11/2018; además de fungir como Gerente General de la empresa mixta Metanol de Oriente, Metor S.A. Tellechea Ruíz, sustituye en el cargo al almirante César Alberto Salazar Coll quien estaba al frente de la empresa desde septiembre de 2019.</t>
  </si>
  <si>
    <t>Pequiven                          
Mitsubishi Corporation y Mitsubishi Gas Chemical</t>
  </si>
  <si>
    <t>Registro Mercantil Segundo de la Circunscripción Judicial del Distrito Federal y Estado Miranda, bajo el Nº 56 Tomo 114-Sdo, de fecha 19 de marzo de 1992 bajo el nro. 565, Tomo 114 A-Sgdo.</t>
  </si>
  <si>
    <t>www.metanoldeoriente.com
www.asoquim.com
www.pequiven.com
https://transparencia.org.ve/project/epe-ii-estudio-sector-hidrocarburos/
http://www.minpet.gob.ve/index.php/es-es/comunicaciones/noticias-comunicaciones/47-noticias-del-ano-2019/1467-designan-a-pedro-rafael-tellechea-como-presidente-de-pequiven#:~:text=Pedro%20Rafael%20Tellechea%20Ruiz%2C%20viene,Metanol%20de%20Oriente%2C%20Metor%20S.A.
La Fuerza Armada venezolana tiene luz propia en la corrupción (https://transparencia.org.ve/wp-content/uploads/2018/06/La-Fuerza-Armada-Venezolana-tiene-luz-propia-en-la-corrupci%C3%B3n.pdf)
https://transparencia.org.ve/wp-content/uploads/2020/10/Los-militares-y-su-rol-en-las-Empresas-Propiedad-del-Estado.pdf
https://transparencia.org.ve/wp-content/uploads/2020/07/III-PODER-MILITAR-CRIMEN-Y-CORRUPCIOON.pdf</t>
  </si>
  <si>
    <t>Venezolana de Inyectadoras C.A. (VENINCA)</t>
  </si>
  <si>
    <t>Producción de jeringas plásticas</t>
  </si>
  <si>
    <t>Inyectadoras de plástico</t>
  </si>
  <si>
    <t>El 11 de noviembre del 2006, el entonces presidente de la República, Hugo Chávez  había dejado inaugurado el Complejo Petroquímico El Tablazo de la empresa PEQUIVEN, el Campo Industrial Ana María Campos, CIAMCA. En una primera etapa fue concebido con cuatro empresas de producción social que se encargarían de transformar las olefinas, plásticos y materia prima petroquímica, en productos terminados. La Fábrica de Inyectadoras, Veninca, CA fue creada en el marco de ese proyecto. 
En la Gaceta Oficial 39.731 de fecha 9 de agosto de 2011 mediante el Decreto Nº 8.392 se adscribe al Ministerio del Poder Popular de Ciencias, Tecnología e Industrias Intermedias de la empresa PROMOTORA DE EMPRESAS SOCIALISTAS, C.A. (PROESCA C.A.)
Estuvo adscrita al Ministerio del Poder Popular para Industrias Básicas, Estratégicas y Socialista a través de CORPIVENSA. En el Decreto extraordinario N° 6.382 del 15 de junio de 2018 se modifica la denominación del Ministerio del Poder Popular para Industrias Básicas, Estratégicas y Socialistas, por la de Ministerio del Poder Popular de Industrias y Producción Nacional, esta empresa aparece adscrita al Ministerio del Poder Popular de Industrias y Producción Nacional .</t>
  </si>
  <si>
    <t>Campo Industrial Ana Maria Campos, Complejo Petroquimico el Tablazo, estado Zulia</t>
  </si>
  <si>
    <t>Registro Mercantil Quinto de la Circunscripción Judicial del Estado Zulia en fecha 17 de febrero de 2006, anotada bajo el N° 35, Tomo 60-A.</t>
  </si>
  <si>
    <t>DIARIO DE UN CHÁVISTA RADICAL (http://radicalmentechavista.blogspot.com/2013/06/proesca-como-se-desangra-al-pais-i.html)</t>
  </si>
  <si>
    <r>
      <rPr>
        <sz val="12"/>
        <color theme="1"/>
        <rFont val="Calibri"/>
      </rPr>
      <t xml:space="preserve">http://www.panorama.com.ve/politicayeconomia/Reactivan-planta-de-jeringas-en-complejo-Petroquimico-Ana-Maria-Campos-de-Los-Puertos--20160609-0011.html
https://www.aporrea.org/energia/n86403.html
https://vlexvenezuela.com/vid/esker-veronica-molero-inyectadoras-303802170
</t>
    </r>
    <r>
      <rPr>
        <sz val="12"/>
        <color rgb="FF000000"/>
        <rFont val="Calibri"/>
      </rPr>
      <t>http://mriuc.bc.uc.edu.ve/bitstream/handle/123456789/5319/stja.pdf?sequence=1</t>
    </r>
  </si>
  <si>
    <t>Venezolana de Metalmecánica S.A.</t>
  </si>
  <si>
    <t>Fabricación, troquelado, estampado, venta, importación, exportación, distribución, transporte, almacenamiento de autopartes y piezas, relacionados directa e indirectamente con la industria metalmecánica y el ensamblaje automotriz.</t>
  </si>
  <si>
    <t xml:space="preserve"> Autopartes y piezas metalmecánicas</t>
  </si>
  <si>
    <t xml:space="preserve">Creada el 3 de febrero de 2013 mediante el Decreto N° 9.384 publicado en la Gaceta Oficial 40.109, mediante el cual se autoriza a la Corporación de Industrias Intermedias de Venezuela, S.A. (CORPIVENSA), para constituir una empresa del Estado, bajo la forma de sociedad anónima, bajo su control accionario, y adscrita al Ministerio del Poder Popular para Industrias, denominada "VENEZOLANA DE METALMECÁNICA, S.A.". Su capital social estará suscrito y pagado en un cien por ciento (100%) por la Corporación de Industrias Intermedias de Venezuela, S.A. (CORPIVENSA) y su domicilio se indicará en su Acta Constitutiva Estatutaria, pudiendo establecer sucursales y agencias dentro y fuera de la República Bolivariana de Venezuela, previa autorización de la Asamblea de Accionistas y de su órgano de adscripción.
Estuvo adscrita al Ministerio del Poder Popular para Industrias Básicas, Estratégicas y Socialista a través de CORPIVENSA. En el Decreto extraordinario N° 6.382 del 15 de junio de 2018 se modifica la denominación del Ministerio del Poder Popular para Industrias Básicas, Estratégicas y Socialistas, por la de Ministerio del Poder Popular de Industrias y Producción Nacional, esta empresa aparece adscrita al Ministerio del Poder Popular de Industrias y Producción Nacional .
</t>
  </si>
  <si>
    <t>Calle 79B entre avenidas 117ay 117c. Sitio: Nuevo Horizonte y Pinto Salinas. Parroquia Venancio Pulgar. Nº 117-46, Maracaibo</t>
  </si>
  <si>
    <t>Venezolana de Motores, S.A. (VENMOTOR S.A.)</t>
  </si>
  <si>
    <t>Ensamblaje, producción, importación, exportación, almacenamiento y comercialización de motores eléctricos de potencia</t>
  </si>
  <si>
    <t>Motores eléctricos</t>
  </si>
  <si>
    <t>Se crea el 13 de marzo de 2012  mediante el Decreto N° 8.846 publicado en la Gaceta Oficial Nº 39.882 , se autoriza a la Corporación de Industrias Intermedias de Venezuela, S.A. (CORPIVENSA), para que proceda a la constitución de una empresa filial estatal, bajo la forma de Sociedad Anónima, designada VENEZOLANA DE MOTORES, S.A. (VENMOTOR), bajo su control accionario, adscrita al Ministerio del Poder Popular de Industrias, y con domicilio en la Parroquia Tinaquillo municipio Falcón del estado Cojedes, pudiendo efectuar operaciones y establecer agencias, sucursales y representaciones en cualquier otro lugar de la República Bolivariana de Venezuela, previa autorización de los Accionistas de la Corporación de Industrias Intermedias de Venezuela, S.A. (CORPIVENSA) y aprobación de la Junta Directiva de la empresa. El capital inicial será de un cien por ciento (100%) suscrito y pagado por la Corporación de Industrias Intermedias de Venezuela, S.A. (CORPIVENSA). 
Estuvo adscrita al Ministerio del Poder Popular para Industrias Básicas, Estratégicas y Socialista a través de CORPIVENSA. En el Decreto extraordinario N° 6.382 del 15 de junio de 2018 se modifica la denominación del Ministerio del Poder Popular para Industrias Básicas, Estratégicas y Socialistas, por la de Ministerio del Poder Popular de Industrias y Producción Nacional, esta empresa aparece adscrita al Ministerio del Poder Popular de Industrias y Producción Nacional .</t>
  </si>
  <si>
    <t>Parroquia Tinaquillo, municipio Falcón , estado Cojedes</t>
  </si>
  <si>
    <t>Venezolana de Motos C.A.</t>
  </si>
  <si>
    <t>Diseño, negociación de tansferencia de tecnología, importación, exportación, ensamblaje, manufactura, venta y distribución de motociclos, motores fuera de borda e implementos agrícolas , componentes, accesorios y repuesto</t>
  </si>
  <si>
    <t>Motociclos, motores fuera de borda</t>
  </si>
  <si>
    <t>El  24 de septiembre de 2013 mediante el Decreto Nº 417 publicado en la Gaceta Oficial Nº 40.257,  se autoriza la creación de una empresa mixta del Estado, bajo la forma de Compañía Anónima, la cual se denominará VENEZOLANA DE MOTOS, C.A., la cual tendrá una duración de cincuenta años, y estará adscrita al MPP para Industrias, pudiendo establecer sucursales y agencias dentro y fuera de la República Bolivariana de Venezuela, previa autorización de la Asamblea de Accionistas y de su órgano de adscripción.
Estuvo adscrita al Ministerio del Poder Popular para Industrias Básicas, Estratégicas y Socialista a través de CORPIVENSA. En el Decreto extraordinario N° 6.382 del 15 de junio de 2018 se modifica la denominación del Ministerio del Poder Popular para Industrias Básicas, Estratégicas y Socialistas, por la de Ministerio del Poder Popular de Industrias y Producción Nacional, esta empresa aparece adscrita al Ministerio del Poder Popular de Industrias y Producción Nacional .</t>
  </si>
  <si>
    <t>Los Teques del estado Miranda</t>
  </si>
  <si>
    <t>51% Corpivensa, 49% Empresa Venezolana de Motos</t>
  </si>
  <si>
    <t>Sundde investiga a la empresa Venezolana de Motos VEMOCA (http://www.noticierovenevision.net/noticias/nacional/sundde-investiga-a-la-empresa-venezolana-de-motos-vemoca)</t>
  </si>
  <si>
    <r>
      <rPr>
        <sz val="12"/>
        <color theme="1"/>
        <rFont val="Calibri"/>
      </rPr>
      <t xml:space="preserve">Microjuris
</t>
    </r>
    <r>
      <rPr>
        <sz val="12"/>
        <color rgb="FF000000"/>
        <rFont val="Calibri"/>
      </rPr>
      <t>https://twitter.com/venmotor1?lang=en</t>
    </r>
  </si>
  <si>
    <t xml:space="preserve">Venezolana de Paleplas S.A. </t>
  </si>
  <si>
    <t>Diseño, producción, y comercializacxión de paletas plásticas y producyos afines</t>
  </si>
  <si>
    <t>Paletas  y otos productos plásticos</t>
  </si>
  <si>
    <t>http://pymesvenezuela.com/ficha/venezolana-de-paleplas-sa-111957
https://www.lapatilla.com/2016/06/24/en-gaceta-crean-el-ministerio-de-industrias-basicas-estrategicas-y-socialistas/</t>
  </si>
  <si>
    <t>Venezolana de Perfiles de Aluminio, S.A.</t>
  </si>
  <si>
    <t xml:space="preserve"> Transformación, producción, extrusión, compra, venta, importación o exportación de aluminio puro o en cualquiera de sus aleaciones, hasta el producto terminado.</t>
  </si>
  <si>
    <t>Perfiles de aluminio</t>
  </si>
  <si>
    <t>Empresa creada el 22 de abril de 2013 mediante el Decreto N° 08 publicada en la Gaceta Oficial Gaceta Nº 40.151, mediante el cual se autoriza a la Corporación de Industrias Intermedias de Venezuela, S.A. (CORPIVENSA), para que proceda a la constitución de una empresa del Estado, bajo la forma de sociedad anónima, bajo su control accionario, adscrita al Ministerio Popular para Industrias, denominada "VENEZOLANA DE PERFILES DE ALUMINIO S.A.". Su capital social estará suscrito y pagado en un cien por ciento (100%) por la Corporación de Industrias Intermedias de Venezuela, (CORPIVENSA).
Estuvo adscrita al Ministerio del Poder Popular para Industrias Básicas, Estratégicas y Socialista a través de CORPIVENSA. En el Decreto extraordinario N° 6.382 del 15 de junio de 2018 se modifica la denominación del Ministerio del Poder Popular para Industrias Básicas, Estratégicas y Socialistas, por la de Ministerio del Poder Popular de Industrias y Producción Nacional, esta empresa aparece adscrita al Ministerio del Poder Popular de Industrias y Producción Nacional .</t>
  </si>
  <si>
    <t>O8</t>
  </si>
  <si>
    <t>Trabajadores del sector aluminio exigen salir de "limbo legal" (https://elestimulo.com/elinteres/trabajadores-del-sector-aluminio-reclaman-para-salir-de-limbo-legal/)
Raspar la olla del aluminio venezoelano también es un negocio (https://armando.info/Reportajes/Details/2618)
Capítulo-3.-Rehenes-de-la-Gran-Corrupción.-TV-1.pdf (https://transparencia.org.ve/wp-content/uploads/2019/05/Capi%CC%81tulo-3.-Rehenes-de-la-Gran-Corrupcio%CC%81n.-TV-1.pdf)</t>
  </si>
  <si>
    <r>
      <rPr>
        <sz val="12"/>
        <color theme="1"/>
        <rFont val="Calibri"/>
      </rPr>
      <t xml:space="preserve">Microjuris
</t>
    </r>
    <r>
      <rPr>
        <sz val="12"/>
        <color rgb="FF000000"/>
        <rFont val="Calibri"/>
      </rPr>
      <t>https://transparencia.org.ve/wp-content/uploads/2018/11/EPE-II-Sector-Metalurgia.pdf</t>
    </r>
  </si>
  <si>
    <t>Venezolana de Telecomunicaciones, C.A. (VTELCA)</t>
  </si>
  <si>
    <t>Equipos electrónicos</t>
  </si>
  <si>
    <t>Diseñar, producir, fabricar, ensamblar, adquirir y comercializar equipos terminales para telecomunicaciones, como, celulares y telefonía fija inalámbrica, de diferentes modelos derivados y versiones, proveer insumos, materia prima, repuestos, piezas, accesorios, prestación de servicio técnico a dichos equipos u otras partes para telecomunicaciones, y tarjetas madre, y promover la exportación en el marco de la complementariedad mundial.</t>
  </si>
  <si>
    <t>Venezolana de Telecomunicaciones (Vtelca), es una empresa estatal venezolana de capitales chinos y venezolanos de telecomunicaciones. El 5  de octubre  de 2007 mediante Decreto Nº 5.625 publicado en la Gaceta Oficial Nº 38.784 , mediante el cual se crea la  Empresa Estatal Mixta, bajo la forma de compañía anónima, denominada VENEZOLANA DE TELECOMUNICACIONES, C.A., adscrita al Ministerio del Poder Popular para las Industrias Ligeras y Comercio, domicilio en el Municipio Carirubana del Estado Falcón.
Estuvo adscrita al Ministerio del Poder Popular para Industrias Básicas, Estratégicas y Socialista a través de CORPIVENSA. En el Decreto extraordinario N° 6.382 del 15 de junio de 2018 se modifica la denominación del Ministerio del Poder Popular para Industrias Básicas, Estratégicas y Socialistas, por la de Ministerio del Poder Popular de Industrias y Producción Nacional, esta empresa aparece adscrita al Ministerio del Poder Popular de Industrias y Producción Nacional .
Asociada con China / Hong Kong</t>
  </si>
  <si>
    <t>Prolongación de la Av. Bolívar, Meseta de Guaranao, calle de servicio Nro. 4, Zona Franca, Galpones 417, y 418 Península de Paraguaná, estado Falcón</t>
  </si>
  <si>
    <r>
      <rPr>
        <b/>
        <sz val="12"/>
        <color theme="1"/>
        <rFont val="Calibri"/>
      </rPr>
      <t>Presidente</t>
    </r>
    <r>
      <rPr>
        <sz val="12"/>
        <color theme="1"/>
        <rFont val="Calibri"/>
      </rPr>
      <t xml:space="preserve"> según Decreto 7.293 de fecha 08/03/2010 en Gaceta Oficial Nº 5.966 de fecha 10/03/2010: Akram Makarem</t>
    </r>
  </si>
  <si>
    <t xml:space="preserve"> 84,3% suscrito por Corporación de Industrias Intermedias de Venezuela, S.A. (CORPIVENSA), y  15,7% suscrito por la empresa ZTE (H K.) LIMITED.
</t>
  </si>
  <si>
    <t>Registro Mercantil Segundo de la Circunscripción del Distrito Capital y del Estado Miranda , en fecha 12 de diciembre de 2007, bajo el No. 56, Tomo 255-A-Sdo</t>
  </si>
  <si>
    <t>Intervienen la empresa estatal Vtelca por venta ilegal de celulares y computadoras (https://cuentasclarasdigital.org/prueba/?p=8157)
¿Dónde están los Vtelca? Mafias venden celular Movilnet a Bs.19.000 por Mercado Libre (https://www.aporrea.org/contraloria/n253130.html)
Venezuela / Exclusiva: Corrupción, la razón por la que no hay celulares en la empresa socialista Vtelca (+pruebas) (https://ferminmitilo.wordpress.com/2014/12/07/venezuela-exclusiva-corrupcion-la-razon-por-la-que-no-hay-celulares-en-la-empresa-socialista-vtelca-pruebas/)</t>
  </si>
  <si>
    <r>
      <rPr>
        <sz val="12"/>
        <color theme="1"/>
        <rFont val="Calibri"/>
      </rPr>
      <t xml:space="preserve">Microjuris
https://www.vtelca.gob.ve/
</t>
    </r>
    <r>
      <rPr>
        <sz val="12"/>
        <color rgb="FF000000"/>
        <rFont val="Calibri"/>
      </rPr>
      <t>https://transparencia.org.ve/project/epe-ii-estudio-sector-telecomunicaciones/</t>
    </r>
  </si>
  <si>
    <t>Venezolana de Teleféricos, C.A. (VENTEL, C.A.)</t>
  </si>
  <si>
    <t>Sistemas teleféricos</t>
  </si>
  <si>
    <t xml:space="preserve"> Desarrollo de actividades relacionada con la explotación, administración, gestión, control, supervisión, comercialización, procura, diseño y construcción de los sistemas teleféricos, propiedad del Estado venezolano, entendiendo el lucro y la distribución de sus beneficios un medio circunstancial para lograr objetivos en la producción social, dentro de las circunscripciones en que se desenvuelvan.</t>
  </si>
  <si>
    <t>Traslados verticales en montaña</t>
  </si>
  <si>
    <t>En 1998, el gobierno nacional entregó en concesión las instalaciones del sistema teleférico, junto al Hotel Humboldt, a la empresa Inversora Turística Caracas, propiedad de Nelson Mezerhane. La misma reconstruyó todo el primer tramo (Maripérez - Ávila) en la parroquia El Recreo y reinauguró el parque, en el año 2001, con el nombre de Parque Ávila Mágica. La empresa Inversora Turística Caracas, llevó a cabo diferentes labores de reconstrucción en todo el primer tramo del sistema del teleférico hasta el Ávila, así como la de las estaciones, invirtiendo desde el año 2000 un total de 95 mil millones de bolívares, valor para la fecha, en el proceso de instalación de un sistema nuevo de cableado junto a 80 cabinas, construidas por la empresa austríaca Dopplemayr.
En agosto de 2007 estado Venezolano tomó la decisión de dar fin a la concesión pública otorgada a la “inversora turística Caracas” aduciendo el incumplimiento del contrato de la concesión</t>
  </si>
  <si>
    <t>En proceso la firma de un contrato de Alianza Comercial en el que la empresa Operadora Turística Humboldt 1956 (Familia Ceballos), se haría cargo del teleférico Waraira Repano por 30 años. Ya regenta el Hotel Humboldt</t>
  </si>
  <si>
    <t>Urb. Maripérez, parroquia El Recreo, Parque Nacional Warairarepano, Caracas, Distrito Capital</t>
  </si>
  <si>
    <t>Mediante el Decreto N° 5.039 presidencial del 14 de noviembre de 2024 y poiblicado en la Gaceta Oficial No. de la misma fecha , se nombra al ciudadano Alexis José Colina Sánchez, como Presidente de la
empresa del Estado Venezolana de Teleféricos C.A. (VENTEL), adscrita al Ministerio del Poder Popular parael Turismo.</t>
  </si>
  <si>
    <t xml:space="preserve"> Alexis José Colina Sánchez es General de la Aviación, en el año 2015 fue designado como embajador de Venezuela ante la República Checa. Fué un general que particpó en el golpe de Estado dirigido por el General Visconti el 27 de noviembre de 1992 y que había sido  botado por corrupto (https://www.infobae.com/america/venezuela/2020/11/29/nos-salvamos-porque-dios-es-aviador-tambien-el-relato-de-uno-de-los-dos-pilotos-de-los-f16-que-enfrentaron-a-96-aviones-en-el-golpe-militar-en-1992/).Desde el 2007 fhasta el 2013  ha tenido varios cargos en el Ministerio del Poder Popular para la Defensa en la Comandancia General de la Aviación Militar y el CEOFANB</t>
  </si>
  <si>
    <t>Registro Mercantil V de la Circunscripción Judicial del Distrito Capital y Estado Miranda en fecha catorce (14) de agosto de 2.008 bajo el Número 33, Tomo 1873 A</t>
  </si>
  <si>
    <t>Un guiso de altura lo que hay detrás de la remodelación del teleférico de Mérida (http://runrun.es/rr-es-plus/investigacion/279048/un-guiso-de-altura-lo-que-hay-detras-de-la-remodelacion-del-teleferico-de-merida.html)
En teleférico la playa queda más lejos de Caracas que nunca (https://armando.info/Reportajes/Details/2624)
El Teleférico de la Corrupción va del Ávila hacia La Guaira (https://www.donlengua.com/2020/02/el-teleferico-de-la-corrupcion-va-del.html)
Denuncian ecocidio e intimidación de vecinos de Galipán por ruta del teleférico hacia Macuto (https://elpitazo.net/gran-caracas/denuncian-ecocidio-intimidacion-galipan-ruta-teleferico-macuto/)
El Teleférico de Caracas perdió su magia (https://elestimulo.com/climax/el-teleferico-de-caracas-perdio-su-magia/)
El Teleférico Avanza sin Permisos Ambientales (http://tatuy.net/web/teleferico-sin-permiso/)
Un trío militar aceita los rieles por los que fluyen los contratos a Railteco (https://armando.info/un-trio-militar-aceita-los-rieles-por-los-que-fluyen-los-contratos-a-railteco/)</t>
  </si>
  <si>
    <t xml:space="preserve">
Microjuris
La Fuerza Armada venezolana tiene luz propia en la corrupción (https://transparencia.org.ve/wp-content/uploads/2018/06/La-Fuerza-Armada-Venezolana-tiene-luz-propia-en-la-corrupci%C3%B3n.pdf)
https://transparencia.org.ve/wp-content/uploads/2020/10/Los-militares-y-su-rol-en-las-Empresas-Propiedad-del-Estado.pdf
https://transparencia.org.ve/wp-content/uploads/2020/07/III-PODER-MILITAR-CRIMEN-Y-CORRUPCIOON.pdf
https://armando.info/una-casta-empresarial-hizo-cumbre-en-el-hotel-humboldt/
https://vlexvenezuela.com/vid/pedro-angel-vasquez-vs-585741786
https://transparencia.org.ve/wp-content/uploads/2016/07/Memoria-2014-5.pdf</t>
  </si>
  <si>
    <t>Venezolana de Turismo (VENETUR), S.A.</t>
  </si>
  <si>
    <t xml:space="preserve">Misión
Promover el crecimiento de la industria turística nacional como un área prioritaria y estratégica, mediante una sólida infraestructura de servicios que propicie el desarrollo del Turismo en Venezuela, garantizando la inversión nacional y extranjera a través de la oferta y comercialización de los productos, servicios y destinos turísticos de la mejor calidad, bajo la concepción de preservar y aprovechar los recursos naturales para el disfrute, esparcimiento y recreación de los turistas, asumiendo como principios de actuación, la alta calidad y la eficiencia, en consonancia con los valores éticos del nuevo sistema de producción socialista.      </t>
  </si>
  <si>
    <t>Promoción del turismo en Venezuela a través de la inversión nacional y extranjera</t>
  </si>
  <si>
    <t xml:space="preserve">La red estatal de hoteles Venetur fue creada en 2005 por el gobierno de Hugo Chávez para cubrir la demanda turística, designón como única accionista, para la creación de cuatro (4) Empresas del Estado, bajo las formas de sociedades anónimas, adscritas al Ministerio del Poder Popular para el Turismo, las cuales se denominarán: HOTEL VENETUR MÉRIDA, S.A., HOTEL VENETUR MAREMARES, S.A., HOTEL VENETUR MARGARITA, S.A. y HOTEL VENETUR MAR CARIBE, S.A.
Opera 14 hoteles instalados en varias regiones del país, así como seis marinas, dos hatos y un campamento, asimismo presta servicios de transporte y ofertas de paquetes vacacionales.
Los hoteles de la cadena Venetur, ubicados en Puerto La Cruz y #Cumaná, pasaron a ser operados por el Grupo Paradise, en una concesión por unos 20 años. </t>
  </si>
  <si>
    <t>Varios hoteles de la red de Venetur fueron entregados para la administración de privados, algunos tenían la figura jurídica de empresas y otros dependían directamente de la empresa Venetur. 
Ver ALIADOS PRIVADOS en control de empresas estatales (https://transparenciave.org/wp-content/uploads/2021/12/Aliados-privados-en-control-de-empresas-estatales-1.pdf)</t>
  </si>
  <si>
    <t>Torre Norte, piso 3, Edificio Complejo La Estancia, Urbanización La Floresta, Sector Altamira, Municipio Chacao, Estado Miranda</t>
  </si>
  <si>
    <t>Registro Mercantil Quinto de la Circunscripción Judicial del Distrito Capital y Estado Miranda, el día 10 de Noviembre de 2005, bajo el Nº 6, Tomo 1215 A</t>
  </si>
  <si>
    <t xml:space="preserve">Microjuris
https://www.mice.lat/5382-venetur-venezolana-de-turismo
https://twitter.com/venetur_oficial?lang=en
https://transparencia.org.ve/wp-content/uploads/2016/07/MEMORIA-MINTUR.pdf
https://vlexvenezuela.com/vid/turismo-venetur-hotel-lago-477072998
https://transparencia.org.ve/wp-content/uploads/2016/07/Memoria-2013-Ministerio-del-Poder-Popular-para-el-Turismo.pdf
https://transparencia.org.ve/wp-content/uploads/2016/07/Memoria-2014-5.pdf
https://transparencia.org.ve/wp-content/uploads/2021/12/Aliados-privados-en-control-de-empresas-estatales-1.pdf </t>
  </si>
  <si>
    <t>Venezolana de Válvulas y Grifos S.A. (VALERISA)</t>
  </si>
  <si>
    <t>Fabricación de partes y piezas de acueductos, (medidores de agua) y griferia para baños y cocina.</t>
  </si>
  <si>
    <t>Válvulas y grifos</t>
  </si>
  <si>
    <t>El 26 de marzo de 2013 mediante el Decreto N° 9.440 publicado en la Gaceta Oficial Nº 40.136,  se autoriza a la Corporación de Industrias Intermedias de Venezuela, S.A. (CORPIVENSA), para que proceda a la constitución de una empresa del Estado, bajo la forma de sociedad anónima, que estará bajo su control accionario, y adscrita al Ministerio del Poder Popular para Industrias, la cual se denominará VENEZOLANA DE VÁLVULAS Y GRIFOS, S.A. (VALERISA), y tendrá su domicilio en el lugar que indique su Acta Constitutiva Estatutaria, pudiendo establecer sucursales y agencias dentro y fuera de la República Bolivariana de Venezuela, previa autorización de la Asamblea General de Accionistas y de su órgano de adscripción.
Estuvo adscrita al Ministerio del Poder Popular para Industrias Básicas, Estratégicas y Socialista a través de CORPIVENSA. En el Decreto extraordinario N° 6.382 del 15 de junio de 2018 se modifica la denominación del Ministerio del Poder Popular para Industrias Básicas, Estratégicas y Socialistas, por la de Ministerio del Poder Popular de Industrias y Producción Nacional, esta empresa aparece adscrita al Ministerio del Poder Popular de Industrias y Producción Nacional .Esta empresa aparece adscrita a dicho ministerio en el Decreto  N° 6.382.</t>
  </si>
  <si>
    <t>Carretera nacional Cagua-Villa de Cura, al lado de HD camiones y frente a autoagrícola Cagua, estado Aragua</t>
  </si>
  <si>
    <t>Venezolana del Vidrio, C.A. (VENVIDRIO)</t>
  </si>
  <si>
    <t>Vidrio</t>
  </si>
  <si>
    <t>Fabricacion de envases de vidrio</t>
  </si>
  <si>
    <t>Envases de vidrio</t>
  </si>
  <si>
    <r>
      <rPr>
        <sz val="12"/>
        <color theme="1"/>
        <rFont val="Calibri"/>
      </rPr>
      <t>Originalmente llamada Fábrica de Vidrios Los Andes, C.A., comienza formalmente su producción de envases de vidrio con un horno (Horno A). Para finales 1972, pasa a formar parte de la empresa Owens Illionois,
El 26 de octubre de 2010, el Presidente de la República, Hugo Chávez:  ordenó la adquisición forzosa de los bienes muebles, inmuebles y bienhechurías que sirven para el funcionamiento de la sociedad mercantil “OWENS ILLINOIS DE VENEZUELA, C.A”  y creó Venvidrio para apuntalar el “FORTALECIMIENTO DE LA CAPACIDAD INDUSTRIAL DEL SECTOR PÚBLICO EN LA FABRICACIÓN DE ENVASES DE VIDRIO PARA EL PUEBLO VENEZOLANO”. Mediante el decreto Decreto Nº 7.751, publicado en Gaceta Oficial Nº 39.538, de fecha 26 octubre de 2010.  Para el momento de la medida de confiscación la compañía abastecía más de 60% de la demanda nacional de envases de vidrio para las industrias de alimentos, farmacéutico y de cosméticos, con dos millones 100 mil unidades al año.
En razón del Decreto Presidencial Nº 7.751, ya señalado, por resolución Nº 034 del Despacho del Ministerio de Ciencia, Tecnología e Industrias Intermedias de fecha 11 de marzo de 2011 publicado en Gaceta Oficial Nº 39.634 de fecha 15 de marzo de 2011, se designó a la Junta Administradora AD-HOC para que ejerza las funciones inherentes al manejo de las operaciones de administración, organización y control de las prenombradas empresas a objeto de garantizar la no interrupción de la producción, distribución y comercialización de envases de vidrio para productos de primera necesidad, indispensables para la ejecución de la obra “Fortalecimiento de la capacidad industrial del sector  público en la fabricación de envases de vidrio para el pueblo venezolano.
La nueva empresa Venezolana del Vidrio, C.A. fue creada mediante decreto presidencial Nº 8.134 de fecha 05 de Abril de 2011, publicado en la Gaceta Oficial de la República Bolivariana de Venezuela Nº 39.649 de la misma fecha e inscrita ante el Registro mercantil Primero del Distrito capital y Estado Miranda, en fecha 26 de Abril de 2011, bajo el Nº 8; Tomo: 76-A y Publicada en Gaceta Oficial de la República Bolivariana de Venezuela Nº 39.660 de la misma fecha, todo ello en razón del decreto de adquisición forzosa de las empresas OWEN ILLINOIS DE VENEZUELA, C.A. y FABRICA DE VIDRIO LOS ANDES, C.A.  (FAVIANCA), por parte del Estado Venezolano según decreto Nº 7.751 publicado en Gaceta Oficial Nº 39.538 de fecha 26 de Octubre de 2010 y medida Cautelar Anticipada a favor de la República Bolivariana de Venezuela, por órgano del Ministerio de Ciencia, Tecnología e Industrias Intermedias,  de ocupación, posesión y uso, sobre los bienes muebles, inmuebles y bienhechurías propiedad de las sociedades mercantiles antes mencionadas, acordada por la Corte Primera de lo contencioso Administrativo el 20 de diciembre de 2010 y ejecutada por el juzgado Tercero de Medidas de los Municipios Valencia, Libertador, Los Guayos, Naguanagua, San Diego y  Carlos Arvelo del Estado Carabobo el 16 de Marzo de 2011.</t>
    </r>
    <r>
      <rPr>
        <sz val="12"/>
        <color rgb="FFFF0000"/>
        <rFont val="Calibri"/>
      </rPr>
      <t xml:space="preserve">
</t>
    </r>
    <r>
      <rPr>
        <sz val="12"/>
        <color theme="1"/>
        <rFont val="Calibri"/>
      </rPr>
      <t xml:space="preserve">
Estuvo adscrita al Ministerio del Poder Popular para Industrias Básicas, Estratégicas y Socialista a través de CORPIVENSA. En el Decreto extraordinario N° 6.382 del 15 de junio de 2018 se modifica la denominación del Ministerio del Poder Popular para Industrias Básicas, Estratégicas y Socialistas, por la de Ministerio del Poder Popular de Industrias y Producción Nacional, esta empresa aparece adscrita al Ministerio del Poder Popular de Industrias y Producción Nacional.</t>
    </r>
  </si>
  <si>
    <t>Tiene sede en Centro Comercial Plaza las Américas I etapa, Nivel Miradores Oficina V-63. Boulevard Raúl Leoni, El Cafetal, Caracas
Los Guayos, estado Carabobo
Planta en el municipio Valera (Zona Industrial), estado Trujillo</t>
  </si>
  <si>
    <t> 39.649</t>
  </si>
  <si>
    <t xml:space="preserve">Baruta
Los Guayos
Valera
</t>
  </si>
  <si>
    <t>Fábrica de Vidrios Los Andes, Registro Mercantil Primero de la Circunscripción Judicial del estado Trujillo, en fecha 29 de noviembre de 2002, bajo el N° 5, Tomo 13-A
Inscrita ante el Registro mercantil Primero del Distrito capital y Estado Miranda, en fecha 26 de Abril de 2011, bajo el Nº 8; Tomo: 76-A</t>
  </si>
  <si>
    <t>Venezolana Socialista de Plástico (VENSOPLAST)</t>
  </si>
  <si>
    <t>Empresa operativa, se desconoce su capacidad actual de  producción. Recientemente esta empresa aparece en el listado de empresas que serán vendidas o cerradas por PDVSA (https://talcualdigital.com/las-empresas-que-pdvsa-eliminara-o-vendera-segun-plan-de-reestructuracion/)</t>
  </si>
  <si>
    <t>Sector Tía Juana, edo. Zulia</t>
  </si>
  <si>
    <r>
      <rPr>
        <b/>
        <sz val="12"/>
        <color theme="1"/>
        <rFont val="Calibri"/>
      </rPr>
      <t>Presidente</t>
    </r>
    <r>
      <rPr>
        <sz val="12"/>
        <color theme="1"/>
        <rFont val="Calibri"/>
      </rPr>
      <t>: Alexander Colina</t>
    </r>
  </si>
  <si>
    <t>https://www.youtube.com/watch?v=PkLRV7BUz2c
https://twitter.com/vensoplast1?lang=en</t>
  </si>
  <si>
    <t>Venezuelan Heavy Industries C.A. (VHICOA)</t>
  </si>
  <si>
    <t>Recipientes a presión,  estructuras de acero de gran formato para usos industrial</t>
  </si>
  <si>
    <t xml:space="preserve">VHICOA es una Empresa Mixta dedicada al diseño, ingeniería, fabricación y montaje de recipientes a presión y estructuras de acero de gran formato para usos industriales, residenciales, comerciales, educativos, etc., productos dirigidos al mercado nacional e internacional.
Fue creada en 1977 por Félix Van Dam, ciudadano belga residente en Venezuela desde 1946. Está ubicada en la zona de Matanzas, cerca de la ciudad de Puerto Ordaz, en el estado Bolívar, sobre el río Orinoco. En sus cercanías esta la Siderúrgica del Orinoco (SIDOR) y las mayores generadoras hidroeléctricas de Venezuela, las represas de Guri y Caruachi. Industrias Metalúrgicas Van Dam se fundó en Caracas Venezuela hace más de 70 años con la misión de renovar, modernizar e impulsar la metalmecánica venezolana al participar en obras de magnitudes medias y grandes aportando a ellas altas capacidades de dirección, ejecución, cumplimiento y calidad.
Mucho antes de convertirse en una empresa mixta, la planta de VHICOA, fundada en 1977 se encuentra ubicada en Puerto Ordaz al margen del Río Orinoco, con buenas vías de acceso tanto terrestres como fluviales justo al lado de la Siderúrgica del Orinoco (SIDOR), lo cual ha significado para VHICOA aprovechar el crecimiento industrial en la región de Puerto Ordáz, involucrándose en Obras Hidráulicas como la represa del Gurí, Macagua, Caruachi, Las plantas de Aluminio de Alcasa y Venalum, La Ferrominera, La planta de Ferro-Silicio (Fesilven), plantas siderúrgicas, entre otras.
Desde el año 2011, VHICOA se transformó en una empresa mixta. </t>
  </si>
  <si>
    <t>Empresa operativa. Recientemente esta empresa aparece en el listado de empresas que serán vendidas o cerradas por PDVSA (https://talcualdigital.com/las-empresas-que-pdvsa-eliminara-o-vendera-segun-plan-de-reestructuracion/)</t>
  </si>
  <si>
    <t>Calle El Pardillo, Galpón VHICOA, Zona Industrial Matanzas, UD 321, Puerto Ordaz - 8050, State of Bolivar.</t>
  </si>
  <si>
    <t xml:space="preserve">PDVSAIndustrial (80%) y Verhover Invesments B. V. (20%), de Holanda </t>
  </si>
  <si>
    <t xml:space="preserve"> Inscrita en el Registro en el Registro Mercantil Primero de la Circunscripción Judicial del Estado Bolívar, en fecha 21/04/1997, anotado bajo el Nro. 52, Tomo A, Nº 15, folios 428 al 443.</t>
  </si>
  <si>
    <r>
      <rPr>
        <sz val="12"/>
        <color theme="1"/>
        <rFont val="Calibri"/>
      </rPr>
      <t xml:space="preserve">http://www.vhicoa.com/
https://es.wikipedia.org/wiki/VHICOA
https://elingenierovandam.blogspot.com/2019/06/historia-de-luis-van-dam-industrias-van.html
https://talcualdigital.com/las-empresas-que-pdvsa-eliminara-o-vendera-segun-plan-de-reestructuracion/
https://poderopediave.org/empresa/vhicoa/
https://transparencia.org.ve/wp-content/uploads/2018/11/EPE-II-Sector-Hidrocarburos.pdf
</t>
    </r>
    <r>
      <rPr>
        <sz val="12"/>
        <color rgb="FF000000"/>
        <rFont val="Calibri"/>
      </rPr>
      <t>https://vlexvenezuela.com/vid/venezuelan-heavy-industries-vhicoa-352218518</t>
    </r>
  </si>
  <si>
    <t>Venfleet, Ltd</t>
  </si>
  <si>
    <t>Venfleet Ltd es una compañía registrada en Bermudas constituida el 24 de agosto de 1990. La compañía es una subsidiaria al 100% de PDV Marina SA, que a su vez es la rama de transporte marítimo de PDVSA, la compañía petrolera estatal de Venezuela</t>
  </si>
  <si>
    <t xml:space="preserve">Ministerio del Poder Popular de Petróleo 
PDVSA
PDVSA Marina S.A.
</t>
  </si>
  <si>
    <t>http://portal.infospectrum.net/searchorder/GoogleCompanySearch.aspx?CompanyId=8183
https://opencorporates.com/companies/bm/15782
https://talcualdigital.com/las-empresas-que-pdvsa-eliminara-o-vendera-segun-plan-de-reestructuracion/</t>
  </si>
  <si>
    <t>Veniran Tractor C.A.</t>
  </si>
  <si>
    <t>Ofrecer maquinarias apropiadas con condiciones adecuadas a los requerimientos del trabajo de la tierra, aportando con esto al sector agrícola la mecanización de sus procesos en beneficio del pequeño y mediano productor.</t>
  </si>
  <si>
    <t>Veniran Tractor fue constituida en ocasión de los excelentes lazos gubernamentales entre la república Islámica de Irán con Venezuela
VENIRAN Tractor, C.A., es una empresa ensambladora de tractores y maquinarias agrícolas única en la Región con mano de obra venezolana; y con 4 años en el mercado, VENIRAN Tractor, ha logrado posicionarse como empresa líder de la pequeña y mediana producción agraria en Venezuela.
La compañía de fabricación de tractores de Irán (ITMCO) fue establecida hace más de 35 años y es una de las principales subsidiarias de la organización de desarrollo y renovación de industrias de Irán (IDRO). En este proyecto ITMCO y la Compañía C.V.G. de Venezuela tiene 51% y 49% de acciones, respectivamente.
Estuvo adscrita al Ministerio del Poder Popular para Industrias Básicas, Estratégicas y Socialista a través de CORPIVENSA. En el Decreto extraordinario N° 6.382 del 15 de junio de 2018 se modifica la denominación del Ministerio del Poder Popular para Industrias Básicas, Estratégicas y Socialistas, por la de Ministerio del Poder Popular de Industrias y Producción Nacional, esta empresa aparece adscrita al Ministerio del Poder Popular de Industrias y Producción Nacional.</t>
  </si>
  <si>
    <t>Ciudad Ciudad Bolívar, Cl. 1, Edificio Veniran, Nivel Pb, Local 1, Sector Zona Industrial Farallones, estado Bolívar</t>
  </si>
  <si>
    <r>
      <rPr>
        <b/>
        <sz val="12"/>
        <color theme="1"/>
        <rFont val="Calibri"/>
      </rPr>
      <t>Presidente</t>
    </r>
    <r>
      <rPr>
        <sz val="12"/>
        <color theme="1"/>
        <rFont val="Calibri"/>
      </rPr>
      <t>: Mohsen Canden Arab Baji</t>
    </r>
  </si>
  <si>
    <t>51% ITMCO 
49%  Compañía C.V.G. de Venezuela tienen</t>
  </si>
  <si>
    <t>Registro Mercantil Segundo de la Circunscripción Judicial del Estado Bolívar, en fecha 07/01/2005, bajo el N° 42, Tomo 24-A.</t>
  </si>
  <si>
    <t>Misión Agro Venezuela</t>
  </si>
  <si>
    <t>Ojo pelao con Veniran (https://www.aporrea.org/regionales/a93166.html)
Denuncian acoso laboral en Veniran Tractor (https://www.lapatilla.com/2014/10/10/denuncian-acoso-laboral-en-veniran-tractor/)
Empresa venezolana de tractores colapsada y al borde del cierre (https://proceso.hn/empresa-venezolana-de-tractores-colapsada-y-al-borde-del-cierre/)</t>
  </si>
  <si>
    <r>
      <rPr>
        <sz val="12"/>
        <color theme="1"/>
        <rFont val="Calibri"/>
      </rPr>
      <t xml:space="preserve">http://mismisiones.blogspot.com/2009/06/veniran-tractor-ca.html
https://www.facebook.com/VeniranTractor/
</t>
    </r>
    <r>
      <rPr>
        <sz val="12"/>
        <color rgb="FF000000"/>
        <rFont val="Calibri"/>
      </rPr>
      <t>https://www.youtube.com/watch?v=yqS8z_fD7hE</t>
    </r>
  </si>
  <si>
    <t>Venirauto Industrias, C.A.</t>
  </si>
  <si>
    <t>Promoción, producción y expansión del sector automotriz</t>
  </si>
  <si>
    <t>Venirauto Industrias C.A. es una empresa mixta venezolana de fabricación de automóviles, inaugurada en noviembre de 2006 y constituida con capital binacional aportado conjuntamente por Venezuela e Irán.
El proyecto inicial contemplaba la distribución de esta marca de vehículos populares a través de la red de concesionarios Peugeot existente en Venezuela, pero los poderosos intereses dominantes dentro de la estructura gubernamental impidieron la aplicación de dicha estrategia de comercialización, canalizando la misma, de manera exclusiva, a través del Instituto de Previsión Social de las Fuerzas Armadas Venezolanas (IPSFA), en virtud de lo cual esta marca de vehículos de bajo costo, subsidiada directamente por el Estado venezolano, nunca pudo ser adquirida por la sociedad civil venezolana, sino únicamente por los integrantes privilegiados de la institución castrense, así como por funcionarios de diversas entidades gubernamentales de comprobado afecto por el régimen de gobierno vigente y diversas personalidades del clientelismo político nacional. Éste sistema de comercialización se mantuvo intacto hasta el año 2011 en que el gobierno iraní suspendió la línea de crédito al gobierno venezolano por presentar fuertes retrasos en sus pagos a los convenios binacionales, dejando de suministrar material CKD a Venirauto, empresa que siguió operando durante unos 2 años, importando de Irán un promedio de 700 vehículos pre-ensamblados por año.
En el año 2015 Venirauto apenas cumplió con 34% de la meta prevista de producir 5.725 unidades, lo que además significa que la manufactura de la automotriz estatal cayó casi 50% en los últimos cuatro años.
Estuvo adscrita al Ministerio del Poder Popular para Industrias Básicas, Estratégicas y Socialista a través de CORPIVENSA. En el Decreto extraordinario N° 6.382 del 15 de junio de 2018 se modifica la denominación del Ministerio del Poder Popular para Industrias Básicas, Estratégicas y Socialistas, por la de Ministerio del Poder Popular de Industrias y Producción Nacional, esta empresa aparece adscrita al Ministerio del Poder Popular de Industrias y Producción Nacional .</t>
  </si>
  <si>
    <t>Av. Maracay, Zona Industrial San Vicente, Parcela 17-03.Zona Postal 2104 Maracay,  estado Aragua</t>
  </si>
  <si>
    <r>
      <rPr>
        <b/>
        <sz val="12"/>
        <color rgb="FF000000"/>
        <rFont val="Calibri"/>
      </rPr>
      <t xml:space="preserve">Presidente </t>
    </r>
    <r>
      <rPr>
        <sz val="12"/>
        <color rgb="FF000000"/>
        <rFont val="Calibri"/>
      </rPr>
      <t>según Resolución Nº 008 de fecha 15/03/2022 en Gaceta Oficial N° 42.340 de la fecha 18/03/2022: Jesús Antonio Salazar Pirela</t>
    </r>
  </si>
  <si>
    <t>El fracaso de las empresas mixtas en el sector automotor (https://konzapata.com/2015/02/el-fracaso-de-la-empresas-mixtas-en-el-sector-automotor/)
Presos cuatro hombres por corrupción en Venirauto (http://www.laverdad.com/economia/52390-presos-cuatro-hombres-por-corrupcion-en-venirauto.html)
Envían a Tocorón a los 4 acusados por corrupción en Venirauto (http://www.notitarde.com/envian-tocoron-acusados-corrupcion-venirauto/)
Listan los casos más sonados de corrupción en 2014 (http://www.analitica.com/actualidad/actualidad-nacional/listan-los-casos-mas-sonados-de-corrupcion-en-2014/)
Exigen investigar corrupción en compra venta de vehículos patrocinados por el Estado (http://www.el-nacional.com/noticias/politica/exigen-investigar-corrupcion-compra-venta-vehiculos-patrocinados-por-estado_133742)
Es impostergable la solución al conflicto en Venirauto (https://www.aporrea.org/trabajadores/a67978.html)
Empleados de Venirauto exigen discusión de contrato (https://www.aporrea.org/trabajadores/n119978.html)</t>
  </si>
  <si>
    <t>Microjuris
https://en.wikipedia.org/wiki/Venirauto
http://elestimulo.com/elinteres/designan-a-antonio-perez-suarez-como-presidente-de-venirauto/
https://www.mppeuct.gob.ve/actualidad/noticias/venezuela-asume-mayoria-accionaria-de-venirauto
La Fuerza Armada venezolana tiene luz propia en la corrupción (https://transparencia.org.ve/wp-content/uploads/2018/06/La-Fuerza-Armada-Venezolana-tiene-luz-propia-en-la-corrupci%C3%B3n.pdf)
https://transparencia.org.ve/wp-content/uploads/2020/10/Los-militares-y-su-rol-en-las-Empresas-Propiedad-del-Estado.pdf
https://transparencia.org.ve/wp-content/uploads/2020/07/III-PODER-MILITAR-CRIMEN-Y-CORRUPCIOON.pdf</t>
  </si>
  <si>
    <t>Vialidad de Cojedes S.A</t>
  </si>
  <si>
    <t>Conservación, administración y aprovechamiento de las carreteras, puentes y autopistas que se encuentran en el ámbito territorial del Estado Cojedes, así como la regulación y control de todo lo relacionado con el transporte terrestre, en el ejercicio de su competencia.</t>
  </si>
  <si>
    <t>Msantenimiento y operación de carreteras , y gestión delk transporte terrestre</t>
  </si>
  <si>
    <t>Empresa operativa, gestiona tres peajes: El Pao, Taguanes y Apartaderos.</t>
  </si>
  <si>
    <t>San Carlos, Estado Cojedes, en la avenida Ricaurte, edificio Vialco.</t>
  </si>
  <si>
    <t>MP imputó a ex presidente de Vialco en Cojedes por corrupción (https://www.youtube.com/watch?v=8dogVqFVfhA)</t>
  </si>
  <si>
    <r>
      <rPr>
        <sz val="12"/>
        <color theme="1"/>
        <rFont val="Calibri"/>
      </rPr>
      <t xml:space="preserve">http://vialidaddecojedes.blogspot.com/2004/10/vialidad-de-cojedes-vialco-sa.html
</t>
    </r>
    <r>
      <rPr>
        <sz val="12"/>
        <color rgb="FF000000"/>
        <rFont val="Calibri"/>
      </rPr>
      <t>https://www.contraloriadecojedes.gob.ve/DOCUMENTOS/Gestion/IG/2015/gestion_anual15.pdf</t>
    </r>
  </si>
  <si>
    <t>Vialidad y Construcciones Sucre, S.A. (VYCSUCRE)</t>
  </si>
  <si>
    <t>Construcción de obras públicas de calidad en vialidad, infraestructura y mantenimiento</t>
  </si>
  <si>
    <t>Construcción vialidad, infraestructura y mantenimiento</t>
  </si>
  <si>
    <t>Fue creada mediante Decreto No 3.903, de fecha 12 septiembre de 2005, publicado en la Gaceta Oficial de la República Bolivariana de Venezuela No 38.271, de fecha 13 de septiembre de 2005</t>
  </si>
  <si>
    <t>Av. Francisco de Miranda, Torre MTT, Piso 10, municipio Chacao, Caracas.</t>
  </si>
  <si>
    <r>
      <rPr>
        <b/>
        <sz val="12"/>
        <color rgb="FF000000"/>
        <rFont val="Calibri"/>
      </rPr>
      <t xml:space="preserve">Presidente </t>
    </r>
    <r>
      <rPr>
        <sz val="12"/>
        <color rgb="FF000000"/>
        <rFont val="Calibri"/>
      </rPr>
      <t xml:space="preserve">según Decreto 4.616 de fecha 30/11/2021 en Gaceta Oficial Nº 42.266 de la misma fecha: Juan José Ramírez Luces
</t>
    </r>
    <r>
      <rPr>
        <b/>
        <sz val="12"/>
        <color rgb="FF000000"/>
        <rFont val="Calibri"/>
      </rPr>
      <t xml:space="preserve">Vicepresidente Ejecutivo Encargado </t>
    </r>
    <r>
      <rPr>
        <sz val="12"/>
        <color rgb="FF000000"/>
        <rFont val="Calibri"/>
      </rPr>
      <t xml:space="preserve">según Providencia 02/19 de fecha 30/05/2019 en Gaceta Oficial Nº 41.645 de fecha 31/5/2019: Manuel Cañate Orozco
</t>
    </r>
    <r>
      <rPr>
        <b/>
        <sz val="12"/>
        <color rgb="FF000000"/>
        <rFont val="Calibri"/>
      </rPr>
      <t>Vicepresidente operativo</t>
    </r>
    <r>
      <rPr>
        <sz val="12"/>
        <color rgb="FF000000"/>
        <rFont val="Calibri"/>
      </rPr>
      <t xml:space="preserve"> según Gaceta Oficial Nº 42.315 de fecha 09/02/2022: Eglimar Rodríguez Zambrano
Mediante Decreto N° 5.100 presidencia del 5 de marzo de 2025, publicado en la Gaceta Oficial No. 43.080 de la misma fecha, se nombraron a las ciudadanas y ciudadanos que en eél se indican, como Miembros Principales de la Junta Directiva de la empresa del Estado Vialidad y Construcciones Sucre, S.A., (VYCSUCRE), ente adscrito al Ministerio del Poder Popular de Obras Públicas:
Ismael Enrique Palencia Hernández, Mariela del Valle Cabrera Hernández, Florelñba Mayela Pirela Rojas, Kerlin Gracías Billamizar</t>
    </r>
  </si>
  <si>
    <t xml:space="preserve"> Juan José Ramírez Luces, fue designado como Viceministro de Planificación de Obras Públicas del Ministerio del Poder Popular de Obras Públicas, según Gaceta Oficial N° 41.743 del 22/10/2019</t>
  </si>
  <si>
    <t xml:space="preserve"> Inscrito su documento constitutivo y estatutos sociales ante la Oficina del Registro Mercantil Primero de la Circunscripción Judicial del Distrito Capital y Estado Miranda en fecha 14 de Octubre de 2005, bajo el Nº 43, Tomo 151-A PRO</t>
  </si>
  <si>
    <t>Asunto: presentación de Casos de Riesgos de Corrupción en Contrataciones Pública (https://transparencia.org.ve/wp-content/uploads/2016/10/22-de-agosto.pdf)
Presumen asesinato de testigo de actos de desfalco. Denuncian “megaguiso” en empresa estatal Vycsucre (https://diariolavoz.net/2013/10/17/presumen-asesinato-de-testigo-de-actos-de-desfalco-denuncian-megaguiso-en-empresa-estatal-vycsucre/)
http://runrun.es/investigacion/elefantesrojos/ casos de corrupción</t>
  </si>
  <si>
    <r>
      <rPr>
        <sz val="12"/>
        <color theme="1"/>
        <rFont val="Calibri"/>
      </rPr>
      <t xml:space="preserve">Microjuris
https://vlexvenezuela.com/vid/decreto-n-2-796-698297421
http://caracas.tsj.gob.ve/DECISIONES/2011/SEPTIEMBRE/2259-27-1418-.HTML
</t>
    </r>
    <r>
      <rPr>
        <sz val="12"/>
        <color rgb="FF000000"/>
        <rFont val="Calibri"/>
      </rPr>
      <t>https://transparencia.org.ve/wp-content/uploads/2016/07/MEMORIA-2013-transporte-terrestre.pdf</t>
    </r>
  </si>
  <si>
    <t>Vías y Asfaltos Carabobo, C.A. (VIASFCA, C.A)</t>
  </si>
  <si>
    <t xml:space="preserve">Empresa destinada a la conservación y aprovechamiento de carreteras, puentes,  autopistas  y  vialidad  agrícola  </t>
  </si>
  <si>
    <t>Zona Industrial, Urbanización la Quizanda, Av. Prolongación Michelena, en la ciudad de Valencia, estado Carabobo</t>
  </si>
  <si>
    <t>Inscrita  por ante  el   Registro   Mercantil   Segundo   de   la   Circunscripción  Judicial del Estado Carabobo, bajo el N° 7, Tomo 23</t>
  </si>
  <si>
    <t>https://docplayer.es/89900888-Valencia-19-de-septiembre-de-2017-extraordinaria-no-6382.html</t>
  </si>
  <si>
    <t>Vidrios Venezolanos Extras, C.A. (VIVEX)</t>
  </si>
  <si>
    <t>Fabricar vidrios para vehículos</t>
  </si>
  <si>
    <t>Vidrios para vehículos</t>
  </si>
  <si>
    <t>VIVEX que tenía 47 años de fundada, por orden de la Presidencia de la República, el 31 de mayo de 2011 mediante el Decreto N° 8.260 publicado en la Gaceta Oficial Nº 39.685, se ordena la adquisición forzosa de los bienes muebles, inmuebles y bienhechurías que sirven para el funcionamiento de la Sociedad Mercantil «VIDRIOS VENEZOLANOS EXTRAS, C.A. (VIVEX)», o sirvan para la producción, procesamiento y distribución de vidrios de seguridad laminados y templados, para la industria automotriz, ubicado en el Complejo o Zona Industrial Los Montones de la ciudad de Barcelona Estado Anzoátegui; los cuales son indispensables para la ejecución de la obra «CONSOLIDACIÓN DE LA CAPACIDAD INDUSTRIAL DEL SECTOR PÚBLICO EN LA FABRICACIÓN DE VIDRIOS DE SEGURIDAD LAMINADOS Y TEMPLADOS, UTILIZADOS EN LA INDUSTRIA AUTOMOTRIZ PARA EL PUEBLO VENEZOLANO», destinada al desempeño de la actividad industrial, referida a la política y normas para el desarrollo de la industria automotriz, así como para la promoción del desarrollo endógeno y la generación de fuentes de ocupación productiva.
Por el Decreto extraordinario N° 6.382 del 15 de junio de 2018 se  modifica la denominación del Ministerio del Poder Popular para Industrias Básicas, Estratégicas y Socialistas, por la de Ministerio del Poder Popular de Industrias y Producción Nacional.</t>
  </si>
  <si>
    <t>Empresa operativa, se desconoce su capacidad de producción actual. En enero de 2018 los trabajadores denunciaron que la planta estaba paralizada por falta de materia prima</t>
  </si>
  <si>
    <t>Zona Industrial Los Montones, Barcelona, estado Anzoátegui, Venezuela.</t>
  </si>
  <si>
    <r>
      <rPr>
        <b/>
        <sz val="12"/>
        <color theme="1"/>
        <rFont val="Calibri"/>
      </rPr>
      <t>Presidente de la Junta Administradora Temporal</t>
    </r>
    <r>
      <rPr>
        <sz val="12"/>
        <color theme="1"/>
        <rFont val="Calibri"/>
      </rPr>
      <t xml:space="preserve"> según Resolución Nº 0036-2016 de fecha 07/11/2016 en Gaceta Oficial Nº 41.026 de fecha 08/11/2016: Teniente coronel Oscar Albin Dávila Rondón</t>
    </r>
  </si>
  <si>
    <t>Oscar Albin Dávila Rondón fue Director Estadal Miranda Zona A del Ministerio del Poder Popular para el Transporte Terrestre. En enero de 2018 fue nombrado Director suplente de la Empresa Mixta “Planta de Autobuses Yutong Venezuela, S.A.”</t>
  </si>
  <si>
    <t>Registro Mercantil de la Circunscripción Judicial del Estado Anzoátegui en fecha 12-08-1964, bajo el numero 52, tomo A.</t>
  </si>
  <si>
    <t>Trabajadores(as) de VIVEX luchan por su expropiacion definitiva - pago de sus pasivos laborales entre otros (https://www.aporrea.org/actualidad/n326900.html)
Empresa expropiada “Vidrios venezolanos Extras C.A”- VIVEX- no arranca (https://www.aporrea.org/actualidad/n191990.html)
Solicitan investigación a directiva de Vivex por supuesta corrupción (https://elmercurioweb.com/noticias/2018/1/25/solicitan-investigacion-a-directiva-de-vivex-por-supuesta-corrupcion)
Trabajadores de Vivex retoman la empresa que se encuentra en proceso de expropiación (https://www.aporrea.org/trabajadores/n344088.html)
Venezuela: Los Trabajadores de Vivex se aproximan a Caracas (https://www.marxist.com/trabajadores-vivex-se-aproximan-caracas.htm)</t>
  </si>
  <si>
    <t>Microjuris
La Fuerza Armada venezolana tiene luz propia en la corrupción (https://transparencia.org.ve/wp-content/uploads/2018/06/La-Fuerza-Armada-Venezolana-tiene-luz-propia-en-la-corrupci%C3%B3n.pdf)
https://transparencia.org.ve/wp-content/uploads/2020/10/Los-militares-y-su-rol-en-las-Empresas-Propiedad-del-Estado.pdf
https://transparencia.org.ve/wp-content/uploads/2020/07/III-PODER-MILITAR-CRIMEN-Y-CORRUPCIOON.pdf
https://vlexvenezuela.com/vid/cesar-gomez-vidrios-venezolanos-extras-vivex-286814719</t>
  </si>
  <si>
    <t>Vidrios Venezuela, S.A. (VIVEN)</t>
  </si>
  <si>
    <t>Transformación, exportación, compra, venta y distribución de cristales y vidrios de cualquier clase, tipo y calidad, para diversos usos y aplicaciones, y en especial la manufactura de vidrios de seguridad templados y laminados, planos y curvos para vehículos automotores y para uso arquitectónico residencial, comercial e industrial.</t>
  </si>
  <si>
    <t>Vidrios para automóviles</t>
  </si>
  <si>
    <t>El 22  de abril de 2013  mediante el Decreto N° 07 publicado en la Gaceta Oficial Nº 40.151, el cual autoriza a la Corporación de Industrias intermedias de Venezuela S.A.(CORPIVENSA), para que constituya una empresa del Estado, bajo la forma de sociedad anónima, bajo su control accionario, adscrita al Ministerio del Poder Popular para Industrias, denominada VIDRIOS VENEZUELA S.A. (VIVEN), y con domicilio en el lugar que indique su Acta Constitutiva Estatutaria, pudiendo establecer sucursales y agencias dentro y fuera de la República Bolivariana de Venezuela, previa autorización de la Asamblea de Accionistas y de su órgano de adscripción. Su capital social estará suscrito y pagado en un cien por ciento (100%) por la Corporación de Industrias Intermedias de Venezuela S.A. (CORPIVENSA) y tendrá una duración de cincuenta (50) años; pero, el Presidente o Presidenta de la República podrá acordar su disolución en cualquier momento, mediante Decreto que se publicará en la Gaceta Oficial, en el cual se regulará lo relativo a su supresión y liquidación.
La Vidrios Venezuela, S.A. (VIVEN) administra los bienes confiscados de Guardian de Venezuela anteriormente denominada Vidrios de Monagas S.A. (VIMOSA). Mediante la Resolución N° 9876 del 19 de agosto de 2016,  se ordena la ocupación inmediata de la entidad de trabajo GUARDIAN DE VENEZUELA, S.R.L. Por instrucciones del Ministro del Poder Popular para el Proceso Social de Trabajo, se convoca a los trabajadores y trabajadoras de la entidad de trabajo GUARDIAN DE VENEZUELA, S.R.L., y a la organización sindical SINDICATO DEL VIDRIO FLOTADO SIMILARES Y CONEXOS DEL ESTADO MONAGAS (SINVIFLO), en un plazo no mayor a diez días, contados a partir de la presente Resolución, para el nombramiento e instalación de la Junta Administradora Especial, la cual tendrá vigencia de un (01) año, pudiendo ser prorrogado si las circunstancias debidamente comprobadas así lo ameriten, por igual tiempo. La Junta Administradora Especial deberá estar integrada por dos (2) representantes de los trabajadores y trabajadoras, de los cuales uno de ellos o una de ellas la presidirá; y, visto que los representantes de la entidad de trabajo GUARDIÁN DE VENEZUELA, S.R.L., abandonaron ésta, atendiendo a lo previsto en el artículo 149 de la Ley Orgánica del Trabajo, los Trabajadores y las Trabajadoras, se sustituye al representante patronal por otro u otra representante de los trabajadores y trabajadoras: y un (1) representante del Ministerio del Poder Popular para Industria y Comercio atendiendo a lo establecido en el mencionado artículo 149.
Estuvo adscrita al Ministerio del Poder Popular para Industrias Básicas, Estratégicas y Socialista a través de CORPIVENSA. En el Decreto extraordinario N° 6.382 del 15 de junio de 2018 se modifica la denominación del Ministerio del Poder Popular para Industrias Básicas, Estratégicas y Socialistas, por la de Ministerio del Poder Popular de Industrias y Producción Nacional, esta empresa aparece adscrita al Ministerio del Poder Popular de Industrias y Producción Nacional.</t>
  </si>
  <si>
    <t xml:space="preserve">Zona Industrial, Manzana 50, vía Jaime, Maturín, estado Monagas </t>
  </si>
  <si>
    <r>
      <rPr>
        <b/>
        <sz val="12"/>
        <color theme="1"/>
        <rFont val="Calibri"/>
      </rPr>
      <t>Presidente</t>
    </r>
    <r>
      <rPr>
        <sz val="12"/>
        <color theme="1"/>
        <rFont val="Calibri"/>
      </rPr>
      <t xml:space="preserve"> según Resolución Nº 001 de fecha 19/06/2018 en Gaceta Oficial Nº 41.422 de la misma fecha: Almirante César Alberto Salazar Coll</t>
    </r>
  </si>
  <si>
    <t>César Salazar también es presidente de VENVIDRIO.
Ministro de Obras Públicas, designado el 4 de enero de 2017 por Nicolás Maduro. Almirante de la Fuerza Armada Nacional. El ascenso a Almirante ocurrió en 2013, mientras se desempeñaba como viceministro de servicios del Ministerio de la Defensa. El 20 de enero del 2014, en la Gaceta Oficial Nº 40.337, fue designado como “Viceministro de Servicios, Personal y Logística” del Ministerio de la Defensa. En noviembre de ese año, asumió el cargo del Viceministerio de Protección de Relaciones Interiores y fue designado por el presidente Nicolás Maduro para dirigir el Subsistema de Protección; una figura que trabaja en conjunto con el Sistema de Protección Popular de la Paz, un “mecanismo de articulación innovador” creado y decretado por el gobierno en enero del 2015, conformado por equipos cívico-militares que tiene como tarea “acabar con la corrupción en todos sus niveles y garantizar la paz del pueblo venezolano”, así como también “luchar contra los golpes paramilitares y sicariatos que desestabilicen la paz de la república”. El 15 de julio de 2015, mediante Gaceta Oficial Nº40.703, Salazar Coll fue nombrado como miembro principal de la Junta Directiva de la empresa socialista de Producción y Desarrollo Agropecuario S.A. Maisanta</t>
  </si>
  <si>
    <t>Registro Mercantil llevado por el Juzgado Primero de Primera Instancia en lo Civil, Mercantil, Tránsito y Trabajo de la Circunscripción Judicial del Estado Monagas, en fecha 21 de Diciembre de 1988, bajo el Nº 249, Folios vto. del 122 al 139 vto</t>
  </si>
  <si>
    <r>
      <rPr>
        <sz val="12"/>
        <color theme="1"/>
        <rFont val="Calibri"/>
      </rPr>
      <t xml:space="preserve">Microjuris
http://www.corpivensa.gob.ve/
https://www.aporrea.org/actualidad/n182116.html
La Fuerza Armada venezolana tiene luz propia en la corrupción (https://transparencia.org.ve/wp-content/uploads/2018/06/La-Fuerza-Armada-Venezolana-tiene-luz-propia-en-la-corrupci%C3%B3n.pdf)
https://transparencia.org.ve/wp-content/uploads/2020/10/Los-militares-y-su-rol-en-las-Empresas-Propiedad-del-Estado.pdf
</t>
    </r>
    <r>
      <rPr>
        <sz val="12"/>
        <color rgb="FF000000"/>
        <rFont val="Calibri"/>
      </rPr>
      <t>https://transparencia.org.ve/wp-content/uploads/2020/07/III-PODER-MILITAR-CRIMEN-Y-CORRUPCIOON.pdf</t>
    </r>
  </si>
  <si>
    <t>Vietven Iluminaciones, S.A.</t>
  </si>
  <si>
    <t>Luminaria</t>
  </si>
  <si>
    <t>Producir bombillos ahorradores</t>
  </si>
  <si>
    <t xml:space="preserve">Bombillos ahorradores de energia </t>
  </si>
  <si>
    <t>VIETVEN es la Fábrica de Bombillos Ahorradores de Energía Vietven Iluminaciones. Nace en el 2008 mediante un convenio Vietnam-Venezuela. El proyecto se inició en el 2011, para la Fase I del proyecto Implantar Cinco Líneas de Producción de Bombillos Fluorescentes Compactos Ahorradores de Energía.
Vietven Iluminaciones S.A., es el resultado de la sociedad entre la empresa vietnamita Dieng Quang Lamp Joint Stock Company. Dieng Quang Lamp Joint Stock Company es una empresa radicada en la ciudad de Ho Chi Minh, con más de 30 años de experiencia en la fabricación de lámparas fluorescentes, compactas, balastos electrónicos y otros tipos de materiales de iluminación. Es líder en el mercado vietnamita en la venta de bombillos ahorradores de energía, además de tener presencia en el mercado internacional de Asía, Europa, Centro y Sur América</t>
  </si>
  <si>
    <r>
      <rPr>
        <b/>
        <sz val="12"/>
        <color theme="1"/>
        <rFont val="Calibri"/>
      </rPr>
      <t>Presidente:</t>
    </r>
    <r>
      <rPr>
        <sz val="12"/>
        <color theme="1"/>
        <rFont val="Calibri"/>
      </rPr>
      <t xml:space="preserve"> Mauro London</t>
    </r>
  </si>
  <si>
    <t xml:space="preserve">PDVSA Industrial  (70%) y Dien Quang Lamp Joint-Stock Company (30%) de Vietnam </t>
  </si>
  <si>
    <t>SEBASTIANA BARRÁEZ: El negocio de los bombillos ahorradores (https://www.reportero24.com/2015/05/29/sebastiana-barraez-el-negocio-de-los-bombillos-ahorradores/)</t>
  </si>
  <si>
    <r>
      <rPr>
        <sz val="12"/>
        <color theme="1"/>
        <rFont val="Calibri"/>
      </rPr>
      <t xml:space="preserve">http://www.radiomundial.com.ve/article/vietven-sustituir%C3%A1-componentes-importados-de-bombillos-ahorradores
</t>
    </r>
    <r>
      <rPr>
        <sz val="12"/>
        <color rgb="FF000000"/>
        <rFont val="Calibri"/>
      </rPr>
      <t>http://www.pdvsa.com/index.php?option=com_content&amp;view=article&amp;id=3686:8251&amp;catid=10&amp;Itemid=589&amp;lang=es</t>
    </r>
  </si>
  <si>
    <t>Viviendas en Guarnición, C.A.</t>
  </si>
  <si>
    <t>MISIÓN
Viviendas en Guarnición C.A. tiene como misión mantener, construir y adquirir inmuebles funcionales, sobrios y económicos para ofrecerlos como vivienda temporal al personal militar en servicio activo y a su grupo familiar, que no disponga de vivienda propia en la guarnición donde presta servicio.
VISIÓN
Desarrollar un programa modelo de bienestar y protección social de la vivienda para el personal militar de la Fuerza Armada Nacional, que brinde soluciones rápidas y efectivas para mejorar la calidad de vida del beneficiario.</t>
  </si>
  <si>
    <t>Construcción y mantenimiento de viviendas</t>
  </si>
  <si>
    <t>VIVIENDAS EN GUARNICIÓN, C. A. se creó  el 13 de mayo de 1975, según fue publicado en  la Gaceta Oficial nº 1746 publicada Se inició en el año de 1.975, con una duración de 30 años y un capital social de dos (02) millones de Bs., suscritos y pagados (50% por el Instituto de Previsión Social de la Fuerza Armada y 50% por el Instituto Nacional de Vivienda), siendo estas últimas cedidas posteriormente al IPSFA.
En el Decreto N° 287 del 7 de agosto de 2013 publicado en la Gaceta Oficial Nº 40.223,  se ordena la supresión y liquidación de la empresa del Estado «Viviendas en Guarnición, C.A.»  el cual será llevado a cabo en el plazo de noventa (90) días hábiles, contados a partir de la publicación del Decreto en la Gaceta Oficial. El Ministro del Poder Popular para la Defensa podrá prorrogar por igual o menor período dicho plazo, por una sola vez.</t>
  </si>
  <si>
    <t>En proceso de liquidación</t>
  </si>
  <si>
    <t xml:space="preserve"> 50% por el Instituto de Previsión Social de la Fuerza Armada (IPSFA)  y 50% por el Instituto Nacional de Vivienda, siendo estas últimas cedidas posteriormente al IPSFA.</t>
  </si>
  <si>
    <t>Registro Mercantil Segundo del Dtto. Capital y Estado Miranda, en fecha 23 de octubre de 1975, bajo el No. 08, Tomo 117-a, cuya última modificación consta en el documento debidamente  inscrito ante la oficina de Registro Mercantil anotado bajo el No.46; Tomo 69-A segund, de fecha 28 de abril del  2008</t>
  </si>
  <si>
    <t>Ministerio del Poder Popular para la Defensa
IPSFA</t>
  </si>
  <si>
    <r>
      <rPr>
        <sz val="12"/>
        <color theme="1"/>
        <rFont val="Calibri"/>
      </rPr>
      <t xml:space="preserve">http://mismisiones.blogspot.com/2009/03/viviendas-en-guarnicion-c.html 
</t>
    </r>
    <r>
      <rPr>
        <sz val="12"/>
        <color rgb="FF000000"/>
        <rFont val="Calibri"/>
      </rPr>
      <t>https://manifestar.org/wp-content/uploads/2014/07/Decreto-N%C2%B0-458-mediante-el-cual-se-crea-el-Centro-Estrat%C3%A9gico-de-Seguridad-y-Protecci%C3%B3n-de-la-Patria-CESPPA.-2013.pdf.</t>
    </r>
    <r>
      <rPr>
        <sz val="12"/>
        <color theme="1"/>
        <rFont val="Calibri"/>
      </rPr>
      <t xml:space="preserve">
https://www.asdphone.com/viviendas-en-guarnicion-c-a-constructoras-124962e</t>
    </r>
  </si>
  <si>
    <t>Viviendas de Salamanca, C.A.</t>
  </si>
  <si>
    <t>Construir viviendas</t>
  </si>
  <si>
    <t>Mediante la resolución Nº 045 del Ministerio del Poder Popular para la Vivienda y Hábitat, publicada en la Gaceta Nº 39.651 del 7 de abril de 2011,  se acordó la intervención temporal de la sociedad mercantil Viviendas de Salamanca C.A., y se creó una Junta Interventora. Ese instrumento se resuelve la intervención temporal de la sociedad mercantil VIVIENDAS DE SALAMANCA C.A., sólo en cuanto al ejercicio de todas las actividades vinculadas a la ejecución y entrega de la obra VIVIENDAS DE SALAMANCA, ETAPAS I y II, ubicada en Hacienda de Salamanca, Ocumare del Tuy, Estado Bolivariano de Miranda.
Se creó una Junta Interventora, a quien se encomienda la Intervención temporal de la empresa VIVIENDAS DE SALAMANCA C.A., la cual estará conformada por tres (3) miembros.
Según resoluciones Nros. 169, 170 y 171 del Ministerio del Poder Popular para Hábitat y Vivienda  publicadas en la Gaceta Nº 41.565 del 16 de enero de 2019, se designó a la Junta Administradora de las obras Conjuntos Residenciales Bosque Real, Mata Linda y la Sociedad Mercantil Viviendas de Salamanca, C.A.
Según resolución N° 008 del Ministerio del Poder Popular para Hábitat y Vivienda publicada en la Gaceta Nº 42.062  del 4 de febrero de 2021, mediante la cual se designa a la Junta Administradora de la Sociedad Mercantil VIVIENDAS DE SALAMANCA C.A., para la ejecución y culminación de la obra Viviendas de Salamanca, etapas I y II, ubicada en Hacienda de Salamanca Ocumare de Tuy, estado Bolivariano de Miranda; dicha junta estará conformada por: tres (3) miembros, cuyas decisiones serán tomadas por la mayoría simple de sus miembros, los cuales deberán en todo momento ejercer la representación de los actos señalados en la presente Resolución conforme a los lineamientos, directrices y aprobación del Viceministerio de Gestión, Supervisión y Seguimiento de Obras del Ministerio del Poder Popular para Hábitat y Vivienda.</t>
  </si>
  <si>
    <t>Hacienda de Salamanca, Ocumare del Tuy, estado Miranda</t>
  </si>
  <si>
    <t>Tomás Lander</t>
  </si>
  <si>
    <t>El 7 de abril de 2012 se nombra laJunta Interventora, a quien se encomienda la Intervención temporal de la empresa VIVIENDAS DE SALAMANCA C.A., la cual estará conformada por tres (3) miembros, quienes se nombran a continuación: por el Ministerio del Poder Popular para Vivienda y Hábitat: CARLOS PACHECO, C.I. Nº 17.530.307 y, FLOR MAYDEE DUARTE C.I. Nº 9.249.100. por el Banco Nacional de Vivienda y Hábitat (BANAVIH): HENGEL BLANCO, C.I. Nº 13.086.851.
 Miembros de la Junta Administradora de la Sociedad Mercantil Viviendas de Salamanca C.A.: Daniser Jhohanna Roa Contreras, Flor Maydee Duarte Sánchez y Robín Ernesto Guevara Díaz, designados en la Gaceta Oficial 42.062 del 4/2/2021.</t>
  </si>
  <si>
    <t>Inscrita en el Registro Mercantil Quinto de la Circunscripción Judicial del Distrito Capital y Estado Miranda, en fecha 24 de agosto del año 2001, bajo el N° 38, Tomo 579-A- Qto.</t>
  </si>
  <si>
    <r>
      <rPr>
        <sz val="12"/>
        <color theme="1"/>
        <rFont val="Calibri"/>
      </rPr>
      <t>Microjuris</t>
    </r>
    <r>
      <rPr>
        <sz val="12"/>
        <color theme="1"/>
        <rFont val="Calibri"/>
      </rPr>
      <t xml:space="preserve">
</t>
    </r>
    <r>
      <rPr>
        <sz val="12"/>
        <color rgb="FF000000"/>
        <rFont val="Calibri"/>
      </rPr>
      <t>https://vlexvenezuela.com/vid/gonzalez-salamanca-urbanizadora-chara-3948413</t>
    </r>
    <r>
      <rPr>
        <sz val="12"/>
        <color rgb="FF000000"/>
        <rFont val="Calibri"/>
      </rPr>
      <t>62</t>
    </r>
  </si>
  <si>
    <t>West Indies Oil Company Limited</t>
  </si>
  <si>
    <t>Proveer productos de petróleo de alta calidad y servicios de almacenamiento de manera segura, ambientalmente sostenible y ética.
Lograr la excelencia operacional continua y satisfacción del cliente, mayor capacidad y consistencia en la entrega de resultados sobresalientes y eficiencia e innovación para alcanzar objetivos estratégicos.
Organizar un equipo centrado en la colaboración, el desarrollo profesional y el alto rendimiento.
Mejorar la vitalidad social, económica y cultural de las comunidades en las que operamos.</t>
  </si>
  <si>
    <t>Almacenamiento y distribución de combustibles</t>
  </si>
  <si>
    <t xml:space="preserve">Las bases para una revolución energética en Antigua y Barbuda y en todo el Caribe Oriental se establecieron en 1965. Natomas y Amaco International Oil establecieron West Indies Oil Company Ltd para capitalizar una oportunidad comercial única. Era el comienzo de una nueva era en Antigua y Barbuda con la compañía establecida como una entidad de distribución y refinería de petróleo. 
En 2015 cuando el gobierno de Antigua y Barbuda adquirió las acciones de West Indies Oil Company. Algunas de esas acciones fueron vendidas PDVSA y Chinese Company-Fancy Bridge Limited. El gobierno de Antigua y Barbuda sigue siendo el accionista mayoritario con una participación del 51 por ciento.
Los últimos cuatro años han anunciado un crecimiento en los ingresos como parte de un cambio en la fortuna financiera de WIOC. El crecimiento de los ingresos proviene principalmente de una expansión de la  capacidad de almacenamiento de combustible para apuntalar el núcleo de nuestro negocio. WIOC ya no lleva a cabo la refinación de petróleo crudo, sino que se enfoca exclusivamente en el almacenamiento y distribución de productos refinados de petróleo. </t>
  </si>
  <si>
    <t xml:space="preserve">The Frairs Hill Road, PO Box 230, St. John's,  
Antigua &amp; Barbuda
268-462-0140 </t>
  </si>
  <si>
    <t>Antigua &amp; Barbuda</t>
  </si>
  <si>
    <r>
      <rPr>
        <b/>
        <sz val="12"/>
        <color theme="1"/>
        <rFont val="Calibri"/>
      </rPr>
      <t>Presidente</t>
    </r>
    <r>
      <rPr>
        <sz val="12"/>
        <color theme="1"/>
        <rFont val="Calibri"/>
      </rPr>
      <t xml:space="preserve">: Gregory Georges </t>
    </r>
  </si>
  <si>
    <t xml:space="preserve">
PDV Caribe, S.A. 25%, Gobierno de Antigua y Barbuda 51% y Fancy Bridge Ltd. 24%</t>
  </si>
  <si>
    <t>Ministerio del Poder Popular de Petróleo 
PDVSA
PDV Caribe</t>
  </si>
  <si>
    <t>‘Petrofraude’ revela corrupción en 234 obras financiadas por Venezuela en el Caribe (https://talcualdigital.com/petrofraude-revela-corrupcion-en-234-obras-financiadas-por-venezuela-en-el-caribe/)
Pdvsa mantiene envío de crudo a Petrocaribe por votos (https://www.reportero24.com/2017/03/28/corrupcion-pdvsa-mantiene-envio-de-crudo-a-petrocaribe-por-votos/)</t>
  </si>
  <si>
    <t>https://westindiesoil.com/
https://www.bloomberg.com/research/stocks/private/snapshot.asp?privcapId=283475624</t>
  </si>
  <si>
    <t>Antigua y Barbuda</t>
  </si>
  <si>
    <t>Wonder de Venezuela, C.A.</t>
  </si>
  <si>
    <t>Hilos</t>
  </si>
  <si>
    <t>Producir hilos</t>
  </si>
  <si>
    <t>El gobierno nacional mediante la resolución Nº 418  del Ministerio del Poder Popular para el Proceso Social de Trabajo, ordenó la ocupación inmediata de la entidad de trabajo «Wonder de Venezuela, C.A.», así como el reinicio de las actividades productiva, esta resolución fue publicada en la Gaceta Nº 41.703  del 27 de agosto de 2019.
En la Gaceta Nº 41.721 del 20 de septiembre de 2019 mediante la resolución N° 469 del Ministerio del Poder Popular para el Proceso Social de Trabajo, se designaron los integrantes de la Junta Administradora Especial de la entidad de trabajo Wonder de Venezuela C.A.</t>
  </si>
  <si>
    <t>Empresa inoperativa desde su ocupación</t>
  </si>
  <si>
    <t>La California, Zona Industrial Soco, La Victoria, Aragua
Teléfono: (0244) 3220009</t>
  </si>
  <si>
    <t>Junta Administradora Es pecial de la entidad de trabajo Wonder de Venezuela C.A., integrada por las ciudadanas y ciudadanos, que se indican: Zenaida Elizabeth Izaguirre Terán y Arelys del Carmen Gutiérrez Tellería, representante de los Trabajadores y Trabajadoras; y Carlos Enrique Rivero, representante de los Trabajadores y Trabajadoras, quien sustituye a la parte patronal, por incomparecencia de éste.</t>
  </si>
  <si>
    <r>
      <rPr>
        <sz val="12"/>
        <color theme="1"/>
        <rFont val="Calibri"/>
      </rPr>
      <t>Microjuris</t>
    </r>
    <r>
      <rPr>
        <sz val="12"/>
        <color theme="1"/>
        <rFont val="Calibri"/>
      </rPr>
      <t xml:space="preserve">
</t>
    </r>
    <r>
      <rPr>
        <sz val="12"/>
        <color rgb="FF000000"/>
        <rFont val="Calibri"/>
      </rPr>
      <t>https://www.venezuelapagina.com/1031995/Hilos/La_Victoria/Wonder_de_Venezuela_C</t>
    </r>
    <r>
      <rPr>
        <sz val="12"/>
        <color rgb="FF000000"/>
        <rFont val="Calibri"/>
      </rPr>
      <t>A/</t>
    </r>
  </si>
  <si>
    <t>Explorar y producir hidrocarburos de manera eficiente y rentable, creando valor en un marco de responsabilidad social empresaria y respeto al medio ambiente contribuyendo al fortalecimiento del sector y al desarrollo sustentable del país.</t>
  </si>
  <si>
    <t>Exploración y explotación de petróleo</t>
  </si>
  <si>
    <t>En concordancia con el Decreto Supremo Nº 29130 de 13 de mayo de 2007 que señala que las actividades de exploración y explotación en las áreas reservadas a favor de YPFB, podrán realizarse de manera directa por YPFB o en asociación, mediante la conformación de Sociedades de Economía Mixta S.A.M., en fecha 16 de agosto de 2007, se firma el acta de fundación de YPFB Petroandina S.A.M. Se dedica a la exploración y producción de hidrocarburos en Bolivia
Petroandina, sería la encargada de la construcción y operación de dos plantas de procesamiento de gas natural como parte del Acuerdo de Cooperación Energética firmado el 23 de enero de 2006 entre Bolivia y Venezuela.
Petroandina, sería la encargada de la construcción y operación de dos plantas de procesamiento de gas natural: la primera ubicada en el área de Río Grande (Santa Cruz) para procesar 400 millones de pies cúbicos por día de gas natural provenientes del gasoducto Yacuiba-Río Grande. La segunda planta en el departamento de Tarija al sur de Bolivia para procesar 280 millones de pies cúbicos por día, provenientes del gasoducto Yacuiba-Río Grande .
Cuando Petroandina nació en 2007, el Estado boliviano le asignó una docena de áreas de trabajo en las regiones Subandino Norte y Subandino Sur, pero de la mayoría de ellas no se ha vuelto a hablar con la posibilidad de que sean objeto de exploraciones. La petrolera fue en su momento uno de los proyectos de integración energética más importantes anunciados por los Gobiernos de Morales y del entonces presidente Hugo Chávez. En el último tiempo, casi todos los empleados venezolanos de la firma dejaron Bolivia y también se produjo el retiro de funcionarios bolivianos, dijeron a Efe fuentes del sector petrolero.</t>
  </si>
  <si>
    <t>En el documento "Reestructuración integral de PDVSA y simplificación de su estructura" de marzo de 2020 aparece como empresa mixta de PDVSA Bolivia, S.A. y se plantea  la venta de las participaciones de PDVSA América S.A.; en sus respectivas filiales y compañías. PDVSA América, S.A. posse acciones en PDVSA Bolivia, S.A.</t>
  </si>
  <si>
    <t>Calle Bueno N°185 entre Federico Suazo y Camacho
Telf. +591-2  217 6300       Fax: +591-2  237 3375
E-mail: info@ypfb.gob.bo
Casilla Postal: 401
La Paz - Bolivia</t>
  </si>
  <si>
    <t>Decreto Supremo Nº 29130</t>
  </si>
  <si>
    <t>YPFB (60%) y PDVSA (40%)</t>
  </si>
  <si>
    <t>PDVSA Bolivia S.A., PDV Andina, PDVSA América y PDVSA</t>
  </si>
  <si>
    <t>Corrupción: Documentos de Petroandina son destruidos; YPFB admite que PDVSA tiene el control (https://eju.tv/2009/10/corrupcin-documentos-de-petroandina-son-destruidos-ypfb-admite-que-pdvsa-tiene-el-control/)
Evo Morales admite problemas en petrolera boliviano-venezolana Petroandina (http://www.bancaynegocios.com/evo-morales-admite-problemas-en-petrolera-boliviano-venezolana-petroandina/)
Estas son las 3 empresas que todavía el régimen de Maduro controla en Bolivia (https://alnavio.com/noticia/20209/actualidad/estas-son-las-3-empresas-que-todavia-el-regimen-de-maduro-controla-en-bolivia.html)</t>
  </si>
  <si>
    <t>http://www.ypfb-andina.com.bo/
 https://www.elobservador.com.uy/nota/venezuela-y-bolivia-fundan-petrolera-petroandina-20114111920
https://www.lavozdelsandinismo.com/economia/2006-12-11/chavez-y-morales-dan-el-primer-paso-para-la-creacion-de-petroandina-gas/
http://www.bancaynegocios.com/evo-morales-admite-problemas-en-petrolera-boliviano-venezolana-petroandina
https://www.sumarium.es/2020/04/28/reforma-petrolera-de-el-aissami-eliminara-12-filiales-no-medulares-para-pdvsa-y-crearan-filial-en-rusia/</t>
  </si>
  <si>
    <t>Zona Franca Industrial, Comercial y de Servicios de Paraguana Donato Carmona C.A. (ZONFIPCA)</t>
  </si>
  <si>
    <t>Misión
Promover las actividades industriales, comerciales y de servicios, bajo régimen económico especial, contribuyendo al desarrollo socio-económico sustentable de la Nación, mediante el fortalecimiento del comercio internacional, la transferencia de tecnología, la generación de empleo y el desarrollo regional, ajustados a indicadores de eficacia, eficiencia y efectividad, en línea con el plan de desarrollo nacional.
Visión
Posicionarse como institución promotora de un modelo de Zona Franca exitoso y deavanzada, enmarcada en las normas y leyes vigentes, que contribuya al desarrollo socioeconómiconacional, tanto por el aumento de las exportaciones no petroleras, la atención al consumo interno y una mayor industrialización, con participación pública y privada, incorporando nuevas tecnologías y fortaleciendo el lugar que ocupa Venezuela en la
economía internacional</t>
  </si>
  <si>
    <t>Actividades industriales, comerciales y de servicios, bajo régimen económico especial</t>
  </si>
  <si>
    <t>La Zona Franca Industrial, Comercial y de Servicios C.A (ZONFIPCA), nace de la iniciativa de la Cámara de Comercio de Paraguaná, luego de un estudio de factibilidad realizada por la Fundación para el Desarrollo de la Región Centro Occidental de Venezuela, (FUDECO). El 06 de junio de 1973, bajo el decreto presidencial Nro. 1.307, fue creada la Zona Franca Industrial de Paraguaná. Posteriormente, en el año 1977, se constituyó la empresa Zona Franca Industrial de Paraguaná C.A. (ZONFIPCA). A fin de fortalecer legalmente la Zona Franca en fecha 25 de mayo de 1988, se promulgó el reglamento de la Zona Franca, bajo el decreto Nro. 2.166, luego se crea la Ley de Zonas Francas de Venezuela, en fecha 04 de agosto de 1991. En fecha 23 de abril de 1997, mediante el decreto Nro. 1.807, se autoriza la extensión de las actividades comerciales y de servicios, ampliando la condición de usuarios a las actividades industriales, comerciales y de servicios.
Para el 17 de julio de 2003, se dicta un nuevo reglamento mediante decreto Nro. 2.492, por disposición del presidente de la república Hugo Rafael Chávez Frías. Adicionalmente, se ordenó la transferencia de las acciones del Fondo Nacional de Desarrollo Urbano (FONDUR), según decreto Nro. 2.821, de fecha 3 de febrero de 2004 al Ministerio de Industrias Ligeras y Comercio, cual estaba adscripta ZONFIPCA. Posteriormente el 2009, se disuelve el Ministerio de Industrias Ligeras y Comercio y ZONFIPCA es transferida al Ministerio del Poder Popular para la Ciencia, Tecnología e Industrias Intermedias.
Luego se adscribe al Ministerio del Poder Popular de Economía y Finanzas.
En el Decreto extraordinario N° 6.382 del 15 de junio de 2018 se modifica la denominación del Ministerio del Poder Popular para Industrias Básicas, Estratégicas y Socialistas, por la de Ministerio del Poder Popular de Industrias y Producción Nacional, esta empresa aparece adscrita al Ministerio del Poder Popular de Industrias y Producción Nacional .</t>
  </si>
  <si>
    <t>Prolongación Av. Bolívar, Meseta de Guaranao, Edificio Administrativo ZONFIPCA, PuntoFijo, estado Falcón</t>
  </si>
  <si>
    <r>
      <rPr>
        <b/>
        <sz val="12"/>
        <color theme="1"/>
        <rFont val="Calibri"/>
      </rPr>
      <t>Presidente:</t>
    </r>
    <r>
      <rPr>
        <sz val="12"/>
        <color theme="1"/>
        <rFont val="Calibri"/>
      </rPr>
      <t xml:space="preserve"> Víctor José Clark Boscán. 
</t>
    </r>
    <r>
      <rPr>
        <b/>
        <sz val="12"/>
        <color theme="1"/>
        <rFont val="Calibri"/>
      </rPr>
      <t>Gerente:</t>
    </r>
    <r>
      <rPr>
        <sz val="12"/>
        <color theme="1"/>
        <rFont val="Calibri"/>
      </rPr>
      <t xml:space="preserve"> Fernando Bastidas</t>
    </r>
  </si>
  <si>
    <t>Gobernador del estado Falcón por el Gran Polo Patriótico electo el 15 de octubre de 2017. Diputado lista por el estado Falcón electo para el periodo 2016-2021. Representa el Partido Socialista Unidos de Venezuela (Psuv). Viceministro para la Juventud y el Deporte. Vicepresidente de Agitación, Propaganda y Comunicación del PSUV y miembro de la Directiva Nacional del partido. Fue ministro para la Juventud en 2014, designado por el presidente Nicolás Maduro, hasta la disolución de este despacho ese mismo año para la creación del Ministerio para la Juventud y el Deporte. Antes se desempeñaba como secretario de la Asamblea Nacional desde junio de 2013 y como subsecretario desde 2009. De acuerdo con una publicación del diario Tal Cual, es un hombre de confianza de la primera dama -y ex presidenta de la Asamblea Nacional (2006-2011), Cilia Flores: el artículo indica que Clark comenzó su carrera legislativa en 2007 -un año después de la llegada de Flores a la cabeza del Parlamento-. Oriundo de Falcón, es politólogo, egresado de la Universidad Central de Venezuela, y miembro de la Juventud del Psuv (JPsuv). Pertenecía al grupo de estudiantes que en 2007 estaban en contra del movimiento estudiantil que abogaba por la renovación de la concesión del canal Radio Caracas Televisión (Rctv). En 2010 fue candidato a diputado por el Psuv al Parlamento Latinoamericano (Parlatino).</t>
  </si>
  <si>
    <t>Registro de Comercio, bajo el Nro. 3.090, en la circunscripción del estado Falcón con sede en la ciudad de Punto Fijo</t>
  </si>
  <si>
    <t>Cómo funciona el método para "cazar" transferencias al régimen "ilegítimo" de Nicolás Maduro (https://www.perfil.com/noticias/politica/como-funciona-metodo-para-caza-transferencias-regimen-ilegitimo-maduro-venezuela.phtml?fb_comment_id=2133452326675980_2133477073340172)</t>
  </si>
  <si>
    <r>
      <rPr>
        <sz val="12"/>
        <color theme="1"/>
        <rFont val="Calibri"/>
      </rPr>
      <t xml:space="preserve">Microjuris
</t>
    </r>
    <r>
      <rPr>
        <sz val="12"/>
        <color rgb="FF000000"/>
        <rFont val="Calibri"/>
      </rPr>
      <t>https://twitter.com/zonfipca/status/871751039699095558?lang=en</t>
    </r>
  </si>
  <si>
    <t>Zuliatur Empresa Turística del Estado Zulia</t>
  </si>
  <si>
    <t>Producir, generar recursos a través de convenciones de cooepración y alianzas estratégicas</t>
  </si>
  <si>
    <t>Desarrolla productos y servicios turisticos  dentro de la entidad</t>
  </si>
  <si>
    <t>Sus competencias fueron asumidas por la Secretaria del Poder Popular para el Turismo del estado Zulia</t>
  </si>
  <si>
    <t>Centro Comercial Lago Mall, Maracaibo</t>
  </si>
  <si>
    <t xml:space="preserve">                                                                      </t>
  </si>
  <si>
    <t>Presidente: Mariela Quintero Leal</t>
  </si>
  <si>
    <t xml:space="preserve">https://twitter.com/zuliatur?lang=es
 https://twitter.com/PrensaZuliatur?s=09          </t>
  </si>
  <si>
    <t>Ministerio del Poder Popular para  la Defensa</t>
  </si>
  <si>
    <t>Ministerio del Poder Popular para la Defensa
CAMIMPEG</t>
  </si>
  <si>
    <t>El General Luis Alberto Moreno Coronado, fue Jefe del Centro de Mantenimiento de Vehículos Blindados (CEMANBLIN)
El Mayor General  del EjércitoHenry David Rodríguez Martínez , hasta el año 2024, fue Comandante de la ZODI Nro. 11 del estado Zulia. En octubre de 2024 es designado  Viceministerio de Planificación y Desarrollo para la Defensa. Henry David Rodríguez Martínez: es el número 15 de la promoción Páez 1994 y asciende a División de Nr. 3. Desde agosto de 2020 es el comandante de la 43 Brigada de Artillería de Campaña. Hasta septiembre de 2019 fue director de la Escuela de Artillería “Cnel. Diego Jalón” (.https://www.infobae.com/america/venezuela/2022/07/05/quienes-son-los-nuevos-generales-de-division-del-ejercito-venezolano-y-por-que-maduro-privilegia-a-los-oficiales-de-la-guardia-de-honor-y-de-la-direccion-de-inteligencia/)</t>
  </si>
  <si>
    <t>El Mayor General Renier Enrique Urbáez Ferrmín del Ejército, fue designado, en julio de 2021, comandante de la REDI Occidental cuya jurisdicción comprende los estados Falcón, Lara y Zulia. Cargos desempeñados previamente: presidente del Instituto de Previsión Social de la Fuerza Armada -IPSFA- (2019-2021); director de la Academia Militar del Ejército Bolivariano (2017-2019), director del Hospital Militar Doctor Carlos Arvelo (2016-2017). Entre los cargos en la administración civil se incluyen: viceministro de Comercio Interior del Ministerio de Comercio Interior (2015) y vicepresidente de la Corporación Socialista del Cemento, S.A. (2014-2015). (https://www.controlciudadano.org/fan_y_poder/renier-enrique-urbaez-fermin/) 
El Mayor General del Ejército Henry David Rodríguez Martínez , hasta el año 2024, fue Comandante de la ZODI Nro. 11 del estado Zulia. En octubre de 2024 es designado  Viceministerio de Planificación y Desarrollo para la Defensa. Henry David Rodríguez Martínez: es el número 15 de la promoción Páez 1994 y asciende a División de Nr. 3. Desde agosto de 2020 es el comandante de la 43 Brigada de Artillería de Campaña. Hasta septiembre de 2019 fue director de la Escuela de Artillería “Cnel. Diego Jalón” (.https://www.infobae.com/america/venezuela/2022/07/05/quienes-son-los-nuevos-generales-de-division-del-ejercito-venezolano-y-por-que-maduro-privilegia-a-los-oficiales-de-la-guardia-de-honor-y-de-la-direccion-de-inteligencia/)</t>
  </si>
  <si>
    <t xml:space="preserve">
El Capitán de Navío Ronald Rafael Galindo Ortega trabajó  en el Ministerio del Poder Popular del Despacho de la Presidencia y Seguimiento de la Gestión de Gobierno
Neptalí de Jesús Acosta Prieto es General de Brigada del Ejército, en el año 2023 fue Director de Construcción y Mantenimiento del Ejército, fue Presidente de la Corporación Socialista del Cemento, S.A. en el año 2020, también fue vicepresidente de dicha Corporación.
El Mayor General del Ejército Henry David Rodríguez Martínez, hasta el año 2024, fue Comandante de la ZODI Nro. 11 del estado Zulia. En octubre de 2024 es designado  Viceministerio de Planificación y Desarrollo para la Defensa. Henry David Rodríguez Martínez: es el número 15 de la promoción Páez 1994 y asciende a División de Nr. 3. Desde agosto de 2020 es el comandante de la 43 Brigada de Artillería de Campaña. Hasta septiembre de 2019 fue director de la Escuela de Artillería “Cnel. Diego Jalón” (.https://www.infobae.com/america/venezuela/2022/07/05/quienes-son-los-nuevos-generales-de-division-del-ejercito-venezolano-y-por-que-maduro-privilegia-a-los-oficiales-de-la-guardia-de-honor-y-de-la-direccion-de-inteligencia/)</t>
  </si>
  <si>
    <t>Condenan a ejecutivo del Banco de Venezuela por corrupción (https://globovision.com/article/condenan-a-ejecutivo-del-banco-de-venezuela-por-corrupcion#:~:text=Luis%20Armando%20L%C3%B3pez%20Agelvis%20(24,incurrir%20en%20actos%20de%20corrupci%C3%B3n.)
¡Caos en Línea! Falla del Banco de Venezuela paraliza operaciones! (https://puntodecorte.net/falla-del-banco-de-venezuela-paraliza-operaciones/)</t>
  </si>
  <si>
    <t>Año 1998: 40385     
 Año 2016: 113153 según GO que publica Presupuesto</t>
  </si>
  <si>
    <t>Empresa operativa, se desconoce su situación actual de prestación de servicios. 
El 27 de diciembre de 2024, según el acta  publicada por el Ministerio del Poder Popular para las Comunas, Movimientos Sociales y Agricultura Urbana en la Gaceta Oficial No. 43.106 del 10 de abril de 2025,  se cedió gratuitamente el 51% de las acciones de CORPESCA a la Gobernación del estado Anzoátegui.</t>
  </si>
  <si>
    <t>Seguridad y vigilancia</t>
  </si>
  <si>
    <t>Vigilancia y protección de propiedades con armamento, desarrollar actividades de logística, servicios especiales de capacitación y asesorías en el área de vigilancia y seguridad privada, traslado y custodia de valores con armamento, protección de personas y sus bienes con armamento.</t>
  </si>
  <si>
    <t>Prestar servicios de vigilnacia y protección</t>
  </si>
  <si>
    <t>Empresa operativa. Fue designada una Junta Especial Pro Tempore por el Ministerio del Poder Popular para Relaciones Interiores, Justicia y Paz para su administración</t>
  </si>
  <si>
    <t>Urb. Santa Mónica, Calle Pedro Emilio Coll, Caracas Venezuela.</t>
  </si>
  <si>
    <t>Mediante el acto administrativo No. 008 del 24 de marzo de 2025 Ministerio del Poder Popular para Relaciones Interiores, Justicia y Paz se ordenó la supervisión Specialized Segurity Services Company C.A. con la finalidad de determinar su funcionamiento y el cumplimiento del marco jurídico, a través de esta supervisión se pudo constatar la existencia de debilidades legales, administrativas y financieras. Por tal razón, el 9 de abril de 2025 por medio de la resolución No. 021 del mismo ministerio y publicada en la Gaceta Oficial No. 43.107 del 11 de abril de 2025, se inició un procedimiento administrativo sobre la empresa y se nombró una Junta Especial Pro Tempore</t>
  </si>
  <si>
    <t>Specialized Security Services Company C.A.</t>
  </si>
  <si>
    <t>Mediante la resolución No. 021 del 9 de abril de 2025 del Ministerio del Poder Popular para Relaciones Interiores, Justicia y Paz y publicada en la Gaceta Oficial No. 43.107 del 11 de abril de 2025, se designan a los siguientes ciudadanos como miembros la Junta Especial Pro Tempore encargada de la administración temporal de Specialized Security Services Company C.A.:
Presidente: Fidel Ramón González
Directores: Carlos Eduardo Gómez, Luis Vicente Regalado Sánchez, Freddy Alberto Suárez Medina, Kendy Alberto León Gómez</t>
  </si>
  <si>
    <t xml:space="preserve">Ministerio del Poder Popular para Relaciones Interiores, Justicia y Paz </t>
  </si>
  <si>
    <t>Registro Mercantil Segundo del  Distrito Capital, Número 19, Tomo 170-A, del año 2021</t>
  </si>
  <si>
    <t>Resolución No. 021</t>
  </si>
  <si>
    <r>
      <rPr>
        <b/>
        <sz val="12"/>
        <color rgb="FF000000"/>
        <rFont val="Calibri"/>
      </rPr>
      <t>Presidente</t>
    </r>
    <r>
      <rPr>
        <sz val="12"/>
        <color rgb="FF000000"/>
        <rFont val="Calibri"/>
      </rPr>
      <t xml:space="preserve"> según Resolución Nº 045, de fecha 15/07/2022 en Gaceta Oficial Nº 42.422 de fecha 20/07/2022 Luis Guillermo Sequera Córdoba
Según Resolución Nº 004, de fecha 2/03/2023 en Gaceta Oficial Nº 42.581 de fecha 3/03/2023, se nombraron a los siguientes directores:
</t>
    </r>
    <r>
      <rPr>
        <b/>
        <sz val="12"/>
        <color rgb="FF000000"/>
        <rFont val="Calibri"/>
      </rPr>
      <t xml:space="preserve">Directores Principales: </t>
    </r>
    <r>
      <rPr>
        <sz val="12"/>
        <color rgb="FF000000"/>
        <rFont val="Calibri"/>
      </rPr>
      <t xml:space="preserve">Juan Locardo Dávila Maldonado, Miguel Ángel Perozo Ynestrosa,  Carmen Luisa Cannata González, Félix Gregorio Torres Díaz, Aníbal Darío Fuentes Fernández, Gerard José Pérez Briceño, 
</t>
    </r>
    <r>
      <rPr>
        <b/>
        <sz val="12"/>
        <color rgb="FF000000"/>
        <rFont val="Calibri"/>
      </rPr>
      <t>Directores Suplentes:</t>
    </r>
    <r>
      <rPr>
        <sz val="12"/>
        <color rgb="FF000000"/>
        <rFont val="Calibri"/>
      </rPr>
      <t xml:space="preserve">  Julio Edgardo Sequera Avilán, Rodulfo Oswaldo  Salazar Albornoz, Lucas Ramín Sapiain Zambrano, Gida Mabet Báez Andrade, María Alejandra Vargas Vivas, Arbey Lozano Villegas
</t>
    </r>
    <r>
      <rPr>
        <b/>
        <sz val="12"/>
        <color rgb="FF000000"/>
        <rFont val="Calibri"/>
      </rPr>
      <t xml:space="preserve">Secretario: </t>
    </r>
    <r>
      <rPr>
        <sz val="12"/>
        <color rgb="FF000000"/>
        <rFont val="Calibri"/>
      </rPr>
      <t xml:space="preserve">Carol Tatiana Torres Garmendia
</t>
    </r>
    <r>
      <rPr>
        <b/>
        <sz val="12"/>
        <color rgb="FF000000"/>
        <rFont val="Calibri"/>
        <family val="2"/>
      </rPr>
      <t>Presidente</t>
    </r>
    <r>
      <rPr>
        <sz val="12"/>
        <color rgb="FF000000"/>
        <rFont val="Calibri"/>
      </rPr>
      <t xml:space="preserve"> según Resolución  MPPAA/No. 008 , de fecha 1/04/2025 en Gaceta Oficial Nº 43.111 de fecha 21/04/2025: Grisbel Teresa Ruíz Osuna</t>
    </r>
  </si>
  <si>
    <t xml:space="preserve">Grisbel Teresa Ruíz Osuna es ingeniero. Ha ocupado distintos cargos en la administración pública, en 	
el Ministerio del Poder Popular para las Obras Públicas y Vivienda, fue Cuentadante y Direc tora  Estadal de los estados Aragua y Barinas entre los años 2016-2017; en 2024 fue Directora General, Encargada, de la Unidad Territorial de Atención de las Aguas (UTAA) del estado Lara, del Ministerio del Poder Popular para Atención de Las Aguas(MinAguas); </t>
  </si>
  <si>
    <t>Según Resolución No. DM/0078 del 19 de diciembre de 2024 y publicada en la Gaceta Oficial No.43.033 del 20 de diciembre de 2024, se designa al ciudadano William Rafael Gil Calderón, como Presidente (E) de la Corporación Nacional de Alimentación Escolar Sociedad Anónima (C.N.A.E, S.A.), empresa del Estado adscrita al Ministerio del Poder Popular para la Educación. Además se designan a los siguientes ciudadnos
Directores principales: María Alejandra Brito Ferrer, Saíl Alexandert Osío Pedret, Arwin Orlando Quezada Camacho, Alex Irunu Forero Madrid y Héctor José Bravo Osuna
Directores suplentes: Cristóbal José Castillo Cedeño, Cisman Gregorio Guédez Torreles, Sandra Coromoto Sequera Cisnero, Richard Miguel Ibarra, María Isabel Vizcarrondo Valery
Según Providencia Administrativa No. 002-JD- 2025 del  24 de enero de 2025 y publicada en la Gaceta Oficial No. 43.114 del  24 de abril de 2025, la Junta Directiva de la CNAE  designa a la ciudadana Pamela Andreína Vásquez Campos, como Vicepresidenta Ejecutiva de la Corporación Nacional de Alimentación Escolar CNAE, S.A.</t>
  </si>
  <si>
    <t>Según la Resolución No. 295 del 5 de mayo de 2025 del Ministerio del Poder Popular para la Ciencia y Tecnología y publicada en la Geceta Oficial No. 43.114 del 9 de mayo de 2025 e designa a la ciudadana Lolianny Nazareth Ramírez Vargas, como Directora Ejecutiva de la EMPRESA PARQUE CIENTÍFICO TECNOLÓGICO DE VENEZUELA MÁS CIENCIA S.A., ente adscrito a este Ministerio</t>
  </si>
  <si>
    <t xml:space="preserve">Lolianny Nazareth Ramírez Vargas fue Gerente de la Oficina de Planificación y Presupuesto del Parque Científico Tecnológico de Venezuela Más Ciencia, S.A. en el año 2024 </t>
  </si>
  <si>
    <t>Empresa operativa. Armando info publicó de la alianza del Central Batalla Araure, antes Central Río Guanare, propiedad de CVC, con la empresa Inversiones Aliceole propiedad de Luis Moreno Sevilla, ex presidente de Lácteos Los Andes.
Con una inversión estimada en 158 millones de dólares, autoridades venezolanas firmaron el sábado 26  de abril de 2025 un acuerdo destinado a la modernización de tres centrales azucareros y la incorporación de 30.000 nuevas hectáreas de cultivo de caña de azúcar (https://talcualdigital.com/turquia-invertira-158-millones-para-reactivar-tres-centrales-azucareros-en-venezuela/)</t>
  </si>
  <si>
    <t xml:space="preserve">Empresa operativa, filial de Hidroven, C.A.. El desabastecimiento de agua en Caracas en los primeros meses de 2018 ha sido crítico
Un experto calificado informó que  "el TUY IV fue proyectado por una empresa de maletin criolla socia de los mismisimos del sector que conocemos y construida por Camargo-Correa, Brasileros conspicuos en el area de la corrupción. Después el cuento es peor; en combinación el DGCIM, FAES y demás conjuntamente con sindicalistas y militares, desenterraron los tubos de acero, de 3,00 m de diámetro y los picaron para venderlos como chatarra..."
</t>
  </si>
  <si>
    <t>Gestión del desarrollo</t>
  </si>
  <si>
    <t>Corporación Juntos Todo es Posible, S.A.</t>
  </si>
  <si>
    <t>Ministerio del Poder Popular
del Despacho de la Presidencia y Seguimiento de la Gestión de Gobierno.</t>
  </si>
  <si>
    <t xml:space="preserve">Junta Directivaintegrada por un (1) Presidente o Presidenta, quien seráademás el Presidente o Presidenta de la empresa, y dos (2) Directores Principales con sus respectivos suplentes. </t>
  </si>
  <si>
    <t xml:space="preserve"> Atender de manera especial y
directa las necesidades y proyectos del pueblo, elegidos de
manera democrática y directa por las comunidades, mediante la
ejecución de proyectos estratégicos y estructurantes en los
sectores de electricidad, salud, agua, educación básica, media y
diversificada, universidades militares, transporte,
telecomunicaciones y otros sectores priorizados por el Ejecutivo
Nacional, así como el desarrollo de actividades, operaciones
comerciales y la prestación de servicios asociados a la
ejecución, rehabilitación, mantenimiento, ornato, conservación y
saneamiento de obras, bienes e infraestructura del Estado y de
uso público o destinadas al servicio público</t>
  </si>
  <si>
    <t>Proyectos estratégicos y a prestación de servicios asociados a la ejecución, rehabilitación, mantenimiento, ornato, conservación y saneamiento de obras, bienes e infraestructura del Estado y de uso público o destinadas al servicio público</t>
  </si>
  <si>
    <t xml:space="preserve"> 6.908.</t>
  </si>
  <si>
    <t>Fue presidente de la Compañía Anónima Venezolana de Industrias Militares, Cavim, y tuvo el cargo hasta 2013, cuando fue ascendido a general de Brigada por el presidente Nicolás Maduro. Antes fue director de la Dirección de Armas y Explosivos del Ministeri</t>
  </si>
  <si>
    <t xml:space="preserve"> Jimmy Alexánder Berríos Ojeda fue Presidente del Fondo de Protección Social de los Depósitos Bancarios (Fogade), designado el 20 de octubre de 2021  por la administración de Nicolás Maduro. Fue miembro de la junta directiva de Fogade como director principal. Se desempeñó como vicepresidente de la empresa estatal Bolivariana de Puertos (Bolipuertos) desde el 5 de marzo de 2021 hasta junio de 2021.</t>
  </si>
  <si>
    <t>TSJ
Vendata
Infobae
Aporrea</t>
  </si>
  <si>
    <r>
      <rPr>
        <b/>
        <sz val="12"/>
        <color theme="1"/>
        <rFont val="Calibri"/>
      </rPr>
      <t xml:space="preserve">Presidente </t>
    </r>
    <r>
      <rPr>
        <sz val="12"/>
        <color theme="1"/>
        <rFont val="Calibri"/>
      </rPr>
      <t xml:space="preserve">según Decreto No 4.718 del 3/08/2022 en Gaceta Oficial N° 42.432 de la misma fecha: Jimmy Alexánder Berríos Ojeda
Junta Directiva según Decreto Nº 4.640 de fecha 10/02/2022 en Gaceta Oficial Nº 42.316 de fecha 10/02/2022: 
</t>
    </r>
    <r>
      <rPr>
        <b/>
        <sz val="12"/>
        <color theme="1"/>
        <rFont val="Calibri"/>
      </rPr>
      <t xml:space="preserve">Directores Principales: </t>
    </r>
    <r>
      <rPr>
        <sz val="12"/>
        <color theme="1"/>
        <rFont val="Calibri"/>
      </rPr>
      <t xml:space="preserve">Sergio Julio Lotartaro Tovar, Luis Enrique Quiroz Rodríguez, Manuel Antonio Jiménez Herrera, María Fernanda Palencia Avendaño y Juan Carlos Rojo Rosales.
</t>
    </r>
    <r>
      <rPr>
        <b/>
        <sz val="12"/>
        <color theme="1"/>
        <rFont val="Calibri"/>
      </rPr>
      <t>Directores Suplentes</t>
    </r>
    <r>
      <rPr>
        <sz val="12"/>
        <color theme="1"/>
        <rFont val="Calibri"/>
      </rPr>
      <t>: Aleidi Josefina Martínez Perdomo, Nixza Andreina Ramírez Fernández, Luis Eduardo Jiménez Herrera, Miguel Ejido Troconis Medina y Catherine Francesca González Betancourt 
Según Decreto No  5.135 del 4/06/2025 de la Presidencia de la República ypublicado en la   Gaceta Oficial N° 43.142 de la misma fecha se  nombraron como Directores Principales y Suplentes de la Junta  Directiva a la siguientes personas:</t>
    </r>
    <r>
      <rPr>
        <sz val="12"/>
        <color theme="1"/>
        <rFont val="Calibri"/>
        <family val="2"/>
      </rPr>
      <t xml:space="preserve">
</t>
    </r>
    <r>
      <rPr>
        <b/>
        <sz val="12"/>
        <color theme="1"/>
        <rFont val="Calibri"/>
        <family val="2"/>
      </rPr>
      <t>Directores Principales</t>
    </r>
    <r>
      <rPr>
        <sz val="12"/>
        <color theme="1"/>
        <rFont val="Calibri"/>
        <family val="2"/>
      </rPr>
      <t xml:space="preserve">: Luis Enrique Quiroz Rodríguez, Manuel Antonio Jiménez Herrera, Saúl Francisco Ameliach Rangel, Herhy Ann  Atencio Salaza, Anmy Ivonett Pérez González
</t>
    </r>
    <r>
      <rPr>
        <b/>
        <sz val="12"/>
        <color theme="1"/>
        <rFont val="Calibri"/>
        <family val="2"/>
      </rPr>
      <t>Directores Suplentes</t>
    </r>
    <r>
      <rPr>
        <sz val="12"/>
        <color theme="1"/>
        <rFont val="Calibri"/>
        <family val="2"/>
      </rPr>
      <t xml:space="preserve">: Nixza Andreina Ramírez Fernández, Luis Eduardo Jiménez Herrera,  Ronald Enrique  Llovera Tovar,  Simón Eduardo Ramos Azuaje, Willmary Carolina Sánchez Santana
 Jimmy Alexánder Berríos Ojeda siguye ejerciendo  el cargo de PRESIDENTE DEL BANCO DEL TESORO, C.A., BANCOUNIVERSAL, por tanto, Presidente de la Junta Directiva: </t>
    </r>
  </si>
  <si>
    <t>El General de División del Ejército José Félix Medina Estrada es un oficial militar venezolano que ha ocupado cargos relevantes dentro del gobierno y la administración pública, vinculados principalmente al sector de la alimentación. Ha sido el Presidente de MERCAL (Misión Alimentación), una misión bandera del gobierno venezolano enfocada en la distribución de alimentos subsidiados. En 2020 fue mencionado en su rol de Ministro del Poder Popular para la Alimentación  relacionado con la planificación de la Misión Alimentación en varios estados.
En 2022 fu designado  Director General del Servicio Desconcentrado para la Gestión y Administración de las Zonas Económicas Especiales Militares de carácter Industrial y Productivo de la Fuerza Armada Nacional Bolivaria del Ministerio del Poder Popular para la Defensa y fue Director General de la Oficina de Gestión Administrativa del mismo ministerio. En 2018 fue responsables de la Zona Operativa de Defensa Integral (ZODI Zulia)</t>
  </si>
  <si>
    <t>Privan de libertad a trabajador de Mercal por corrupción con electrodomésticos en Acarigua (http://www.elimpulso.com/noticias/sucesos/privan-de-libertad-a-trabajador-de-mercal-por-corrupcion-con-electrodomesticos-en-acarigua)
¡ENCHUFE TRAS ENCHUFE! Vicepresidente de Operaciones de Mercal es designado encargado de Kellogg’s (https://www.tenemosnoticias.com/noticia/enchufe-kelloggs-designado-vicepresidente-281525/785176/)
CONSUMO: Corrupción y contrabando de productos afectan a Mercal (http://www.reportero24.com/2014/04/23/consumo-corrupcion-y-contrabando-de-productos-afectan-a-mercal/)
Presos cuatro empleados de Mercal por corrupción (http://versionfinal.com.ve/sucesos/presos-cuatro-empleados-de-mercal-por-corrupcion/)
Maduro: Vamos a ir a fondo contra la corrupción en Pdvsa y Mercal (http://cronica.uno/maduro-ir-fondo-la-corrupcion-en-pdvsa-y-mercal/)
La ineficiente estructura de la alimentación en el país – Resumen Misión Alimentación Enero 2017 (https://transparencia.org.ve/project/la-ineficiente-estructura-de-la-alimentacion-en-el-pais-resumen-mision-alimentacion-enero-2017/)
Vecinos de Las Amazonas protestan por presunta corrupción en Mercal (http://correodelcaroni.com/index.php/cdad/item/50928-vecinos-de-las-amazonas-protestan-por-presunta-corrupcion-en-mercal)
Trabajadores de Mercal- Bolívar demandan mejoras (http://soynuevaprensa.com/?q=content/trabajadores-de-mercal-bol%C3%ADvar-demandan-mejoras)
Amenazan con despedir a trabajadores de Mercal Táchira si no marchan (http://www.el-nacional.com/noticias/politica/amenazan-con-despedir-trabajadores-mercal-tachira-marchan_179770)
¿Cómo ha funcionado la corrupción en el sector alimentación? (https://transparenciave.org/wp-content/uploads/2020/10/¿Cómo-ha-funcionado-la-corrupción-en-el-sector-alimentación_.pdf)
Los misterios de Mercal (https://www.aporrea.org/contraloria/a266207.html)
Mérida: Voceros CLAP denuncian a director de Mercal por falta de compromiso revolucionario (https://www.aporrea.org/regionales/n304877.html)
Excluyen de Mercal a familias sin hijos (http://versionfinal.com.ve/ciudad/excluyen-de-mercal-a-familias-sin-hijos/)
La corrupción rojita: Arrestan a trabajador de Mercal implicado en contrabando de mil 430 bolsas CLAP (https://albertonews.com/nacionales/la-corrupcion-rojita-arrestan-a-trabajador-de-mercal-implicado-en-contrabando-de-mil-430-bolsas-clap/)
Trabajadores de Mercal y del INN protestaron frente al Palacio de Justicia (https://eltiempo.com.ve/2020/03/12/trabajadores-de-mercal-y-del-inn-protestaron-frente-al-palacio-de-justicia/)
Justicia argentina acusó al abogado venezolano Generoso Mazzocca de lavado de dinero y contrabando agravado (https://corruptometro.org/noticias/justicia-argentina-acuso-al-abogado-venezolano-generoso-mazzocca-de-lavado-de-dinero-y-contrabando-agravado/)
Alimentos es el rubro favorito de 11 empresarios señalados en la trama Pdvsa-Cripto (https://talcualdigital.com/alimentos-es-el-rubro-favorito-de-11-empresarios-senalados-en-la-trama-pdvsa-cripto/)
No hay comida en Pdval y Mercal de La Gran Valencia, solo desolación (https://transparenciave.org/project/no-comida-pdval-mercal-la-gran-valencia-solo-desolacion/)
Misión Alimentación: De la gran red MERCAL a las bolsas CLAP (https://transparenciave.org/project/mision-alimentacion-la-gran-red-mercal-las-bolsas-clap/)</t>
  </si>
  <si>
    <r>
      <t xml:space="preserve">Microjuris
</t>
    </r>
    <r>
      <rPr>
        <sz val="12"/>
        <color rgb="FF000000"/>
        <rFont val="Calibri"/>
      </rPr>
      <t xml:space="preserve">https://poderopediave.org/organizacion/mercal/
</t>
    </r>
    <r>
      <rPr>
        <sz val="12"/>
        <color theme="1"/>
        <rFont val="Calibri"/>
      </rPr>
      <t xml:space="preserve">
http://www.mercal.gob.ve
https://transparencia.org.ve/project/epe-ii-estudio-sector-agroalimentario/
La Fuerza Armada venezolana tiene luz propia en la corrupción (https://transparencia.org.ve/wp-content/uploads/2018/06/La-Fuerza-Armada-Venezolana-tiene-luz-propia-en-la-corrupci%C3%B3n.pdf)
https://transparencia.org.ve/wp-content/uploads/2020/10/Los-militares-y-su-rol-en-las-Empresas-Propiedad-del-Estado.pdf
https://transparencia.org.ve/wp-content/uploads/2020/07/III-PODER-MILITAR-CRIMEN-Y-CORRUPCIOON.pdf
http://webdelprofesor.ula.ve/economia/ajhurtado/publicacionesrecientes/capitulo2.pdf</t>
    </r>
    <r>
      <rPr>
        <sz val="12"/>
        <color rgb="FF000000"/>
        <rFont val="Calibri"/>
      </rPr>
      <t xml:space="preserve">
VENDATA
Transparencia Venezuela
</t>
    </r>
  </si>
  <si>
    <t>Inscrita por ante el Registro Mercantil Segundo de la Circunscripción Judicial del Distrito Capital y del Estado Bolivariano de Miranda, en fecha 1º de febrero de 2008, Tomo 15-A-Sdo., siendo su última modificación estatutaria inscrita por ante el mismo Registro Mercantil en fecha 2 de septiembre de 2010, bajo el Nº 8, Tomo 265-A-Sdo.</t>
  </si>
  <si>
    <t>Venezuela: escándalo por alimentos vencidos (https://www.bbc.com/mundo/economia/2010/06/100608_venezuela_escandalo_alimentos_lr)
Caso PDVAL (https://es.wikipedia.org/wiki/Caso_PDVAL)
Venezolano detenido en Miami fue responsable de caso «Pudreval» (https://talcualdigital.com/venezolano-detenido-en-miami-fue-responsable-de-caso-pudreval/)
Escándalo Político, Corrupción y Medios de Comunicación en Venezuela: caso PDVAL (https://produccioncientificaluz.org/index.php/cuestiones/article/view/19571)
Los escándalos más conocidos en la historia de Pdval (https://www.cuentasclarasdigital.org/2020/10/los-escandalos-mas-conocidos-en-la-historia-de-pdval/)
Revelan que Rafael Ramírez tuvo conocimiento de escándalo de corrupción en PDVAL (https://www.diariolasamericas.com/america-latina/revelan-que-rafael-ramirez-tuvo-conocimiento-escandalo-corrupcion-pdval-n4108652)
 Esquema de corrupción en Pdval Anzoátegui deja perder alimentos o los desvía a los hoteles Maremares y Paradise (+Documentos) ( https://www.noticiascandela.informe25.com/2019/07/esquema-de-corrupcion-en-pdval.html)
Luego del escándalo por la pérdida de más de 130 mil toneladas de alimentos el control de PDVAL que pertenecía a la empresa petrolera PDVSA fue transferida la vicepresidencia de Venezuela, y luego al Ministerio de Alimentación.  (https://es.wikipedia.org/wiki/Caso_PDVAL)
¡METIDOS EN EL GUISO! Condenan a dos trabajadores de Pdval por desviar 19 cajas de queso (https://maduradas.com/metidos-en-el-guiso-condenan-a-dos-trabajadores-de-pdval-por-desviar-19-cajas-de-queso/)
De PDVAL a Pudreval (https://transparencia.org.ve/project/de-pdval-a-pudreval/)
CORRUPCIÓN: Las verdades de Pdval (http://www.reportero24.com/2011/01/16/corrupcion-las-verdades-de-pdval/)
Escándalo Político, Corrupción y Medios de Comunicación en Venezuela: caso PDVAL (http://produccioncientificaluz.org/index.php/cuestiones/article/view/19571)
MP logró condena para militar por corrupción en Pdval (https://www.aporrea.org/contraloria/n273356.html)
Contralor Manuel Galindo: “El caso Pdval tiene una investigación muy engorrosa” (https://www.panorama.com.ve/politicayeconomia/Contralor-Manuel-Galindo-El-caso-Pdval-tiene-una-investigacion-muy-engorrosa-20160414-0049.html)
CORRUPCIÓN DE ALIMENTOS EN PDVAL (http://runrun.es/runrunes-de-bocaranda/runrunes/1492/mas-evidencias-de-corrupcion-de-alimentos-en-pdvsa.html)                              
Contraloría halló 65 contenedores con alimentos dañados en el caso Pdval (http://www.noticierodigital.com/2013/02/contraloria-hallo-65-contenedores-con-alimentos-danados-en-el-caso-pdval/)
La desgracia de Pdval fue la fortuna del magnate menos conocido del chavismo (https://storage.googleapis.com/qurium/armando.info/la-desgracia-de-pdval-fue-la-fortuna-del-magnate-menos-conocido-del-chavismo.html)
#TBTdelaImpunidad La olla podrida de Pdval (https://runrun.es/inicio/590107/tbtdelaimpunidad-la-olla-podrida-de-pdval/)</t>
  </si>
  <si>
    <r>
      <t xml:space="preserve">Microjuris
http://www.poderopedia.org/ve/personas/Gustavo_Cabello_Canales
</t>
    </r>
    <r>
      <rPr>
        <sz val="12"/>
        <color rgb="FF000000"/>
        <rFont val="Calibri"/>
      </rPr>
      <t>https://es.wikipedia.org/wiki/PDVAL</t>
    </r>
    <r>
      <rPr>
        <sz val="12"/>
        <color theme="1"/>
        <rFont val="Calibri"/>
      </rPr>
      <t xml:space="preserve">
https://transparencia.org.ve/project/epe-ii-estudio-sector-agroalimentario/
Transparencia Venezuela</t>
    </r>
  </si>
  <si>
    <t>CASOS DE ESTUDIO Sector Agroalimentario (https://transparencia.org.ve/project/epe-ii-casos-sector-agroalimentario/)
¿Cómo ha funcionado la corrupción en el sector alimentación? (https://transparenciave.org/wp-content/uploads/2020/10/%C2%BFCo%CC%81mo-ha-funcionado-la-corrupcio%CC%81n-en-el-sector-alimentacio%CC%81n_.pdf)
EXCLUSIVA: Venezuela – México, la corrupción de los alimentos pagados con dinero en paraísos fiscales (https://diario16.com/exclusiva-venezuela-mexico-la-corrupcion-de-los-alimentos-pagados-con-dinero-en-paraisos-fiscales/)
Apareció un nuevo miembro de estafas CLAP vinculado a Alex Saab (https://www.antilavadodedinero.com/aparecio-un-nuevo-miembro-de-estafas-clap-vinculado-a-alex-saab/)
Chavistas solicitan la intervención de Agropatria, Agrofanb y Cuspal por corrupción (https://800noticias.com/chavistas-solicitan-la-intervencion-de-agropatria-agrofanb-y-cuspal-por-corrupcion)
Detrás de la fachada de los CLAP (https://transparencia.org.ve/wp-content/uploads/2019/05/Detr%C3%A1s-de-la-fachada-de-los-CLAP.pdf)
Exempleado de Casa cumplirá un año preso en El Helicoide sin una acusación (https://efectococuyo.com/sucesos/exempleado-de-casa-cumplira-un-ano-preso-en-el-helicoide-sin-una-acusacion/)
¿Quién es Luis Alberto Medina Ramírez, el nuevo ministro de Alimentación? (http://runrun.es/nacional/322893/quien-es-luis-alberto-medina-ramirez-el-nuevo-ministro-de-alimentacion.html)
No hay comida para aves en las granjas: 9 mil toneladas de pollo se han dejado de criar (https://www.el-carabobeno.com/no-hay-comida-para-aves-en-las-granjas-9-mil-toneladas-de-pollo-se-han-dejado-de-producir/)
Critican lujos del M/G Manuel Gregorio Bernal y de familiares del expresidente de la Corporación Única de Servicios Productivos y Alimentarios C.A (CUSPAL) (https://reportedelaeconomia.com/venezuela/critican-lujos-del-m-g-manuel-gregorio-bernal-y-de-familiares-del-expresidente-de-la-corporacion-unica-de-servicios-productivos-y-alimentarios-c-a-cuspal/)</t>
  </si>
  <si>
    <t>Microjuris
https://pandectasdigital.blogspot.com/2020/06/decreto-n-4184-mediante-el-cual-se.html
Poderopedia
https://transparencia.org.ve/wp-content/uploads/2018/11/EPE-II-Sector-Agroalimentario.pdf
https://vendata.org/site/2019/02/12/el-poder-militar-tambien-alcanzo-a-las-empresas-estatales/
ALIADOS PRIVADOS EN CONTROL DE EMPRESAS ESTATALES 2024 (https://transparenciave.org/wp-content/uploads/2024/04/Aliados-privados-en-control-de-empresas-estatales-2024.-Transparencia-Venezuela.pdf)</t>
  </si>
  <si>
    <t xml:space="preserve"> Marco Antonio Castro Pacheco es General de División de la Fuerza Armada Nacional, egresado de la Academia Militar en 1989 y presidente de la Junta Interventora de Minerven, empresa aurífera integrante de la Corporación Venezolana de Guayana (CVG) desde el 31 de marzo de 2015. Ese día, por medio de Gaceta oficial 40.631, se decidió la extensión por seis meses de la Junta Interventora y se ordenó la transferencia del 100% de las acciones a la Empresa Nacional Aurífera, cuya presidencia también está al mando de Castro Pacheco. Estudió en la Escuela de las Américas (SOA, por sus siglas en inglés) en 2003, específicamente en dos cursos: de Sostenibilidad Democrática y Operaciones de Paz, de acuerdo con un artículo publicado por el activista en derechos humanos y miembro de la ONG Provea, Rafael Uzcátegui, con información de SOA Watch.
En 2007 fue Primer Comandante en el Comando Terrestre de Operaciones de la Comandancia General del Ejército.
En 2018, fungió como Comandante de la Zona Operativa de Defensa Integral (ZODI) N° 34 Cojedes.</t>
  </si>
  <si>
    <t>Ramón Rafael Campos Cabello es primo de Diosdado y José David Cabello, es General del Ejército. Fue designado Presidente Encargado de la Empresa Red de Abastos Bicentenario, S.A., y sus empresas filiales, ente adscrito al Ministerio de Alimentación, mediante decreto presidencial en junio de 2017.
Fue nombrado Superintendente Nacional de Bienes Públicos en 2014.
También fue miembro de la Comisión Técnico-Legal para la Regularización de Estacionamientos de Guarda y Custodia y de las Depositarias Judiciales en el mismo año, adscrito al Ministerio del Poder Popular para Relaciones Interiores, Justicia y Paz.</t>
  </si>
  <si>
    <t>Trabajadores afirman que denunciaron corrupción en Abastos Bicentenario (http://www.el-nacional.com/noticias/economia/trabajadores-afirman-que-denunciaron-corrupcion-abastos-bicentenario_13422)
Presos presidentes de Cval y Abastos Bicentenario por corrupción (http://www.el-nacional.com/noticias/economia/presos-presidentes-cval-abastos-bicentenario-por-corrupcion_21883)
49 empleados de Abastos Bicentenario están detenidos por corrupción (http://runrun.es/nacional/venezuela-2/248492/49-empleados-de-abastos-bicentenario-estan-detenidos-por-corrupcion.html)
El “carrito” de Abastos Bicentenario perdió potencia alimentaria (El “carrito” de Abastos Bicentenario perdió potencia alimentaria)
Más de 3000 despedidos ya en la Red de Abastos Bicentenario (https://www.aporrea.org/trabajadores/n294161.html)
Red de Abastos Bicentenario está en cierre técnico (http://www.bancaynegocios.com/red-de-abastos-bicentenario-esta-en-cierre-tecnico/)
Detienen en Venezuela a empleados de red pública de alimentos por corrupción (http://spanish.xinhuanet.com/2016-02/16/c_135101136.htm)
Abastos Bicentenario se hunden en la corrupción y aumenta el desespero por la escasez (https://transparencia.org.ve/abastos-bicentenario-se-hunden-en-la-corrupcion-y-aumenta-el-desespero-por-la-escasez/)
Cierre de última sucursal de Abastos Bicentenario: el otro gran fracaso de Maduro (https://talcualdigital.com/cierre-de-ultima-sucursal-de-abastos-bicentenario-otro-gran-fracaso-de-maduro/)
ALIADOS PRIVADOS en control de empresas estatales (https://transparenciave.org/wp-content/uploads/2021/12/Aliados-privados-en-control-de-empresas-estatales-1.pdf)
Con un par de cabellos amarró el Ejército sus negocios en Bolipuertos (https://armando.info/con-un-par-de-cabellos-amarro-el-ejercito-sus-negocios-en-bolipuertos/)</t>
  </si>
  <si>
    <r>
      <rPr>
        <sz val="12"/>
        <color rgb="FF000000"/>
        <rFont val="Calibri"/>
      </rPr>
      <t>Denuncian presuntos hechos de corrupción con "alianzas" en Bolipuertos (https://www.noticiascandela.informe25.com/2018/11/denuncian-presuntos-hechos-de.html)
Gerente de Bolipuertos admite trabas burocráticas y corrupción en sistema de registro (https://elpitazo.net/centro/gerente-de-bolipuertos-admite-trabas-burocraticas-y-corrupcion-en-sistema-de-registro/)
¡MESA GUISO ROJO! Para compra de Ferrys enchufados de Bolipuertos «maquillaron» informes (https://maduradas.com/tag/corrupcion-en-bolipuertos/)
Miles de dólares ocultó el vicepresidente de Bolipuertos (https://www.acn.com.ve/millones-dolares-bolipuertos/)
Maduro denuncia corrupción en Bolipuertos (http://www.laverdad.com/politica/101200-maduro-denuncia-corrupcion-en-bolipuertos.html)
CONTROL DE LOS PUERTOS: LUCHA POR UNA ARTERIA DE LA ECONOMÍA VENEZOLANA (https://transparenciave.org/economias-ilicitas/control-de-los-puertos-lucha-por-una-arteria-de-la-economia-venezolana/)
VERDAD A MEDIAS CON CASOS DE CORRUPCIÓN EN LOS PUERTOS (https://transparenciave.org/economias-ilicitas/verdad-a-medias-con-casos-de-corrupcion-en-los-puertos/) 
https://runrun.es/noticias/462147/maduro-transfiere-empresas-estatales-a-la-gobernacion-de-anzoategu</t>
    </r>
    <r>
      <rPr>
        <u/>
        <sz val="12"/>
        <color rgb="FF1155CC"/>
        <rFont val="Calibri"/>
      </rPr>
      <t xml:space="preserve">i/
</t>
    </r>
    <r>
      <rPr>
        <sz val="12"/>
        <color rgb="FF000000"/>
        <rFont val="Calibri"/>
      </rPr>
      <t>Armando Info: Un monopolio atraca en Puerto Cabello (https://www.lapatilla.com/2022/06/19/armando-info-un-monopolio-atraca-en-puerto-cabello/) 
El Nuevo Herald: El empresario venezolano señalado como "figura central" en la corrupción en Puerto de La Guaira (https://ovxp.mcehc.com/2023/01/15/el-nuevo-herald-el-empresario-venezolano-senalado-como-figura-central-en-la-corrupcion-en-puerto-de-la-guaira/)
ALIADOS PRIVADOS en control de empresas estatales (https://transparenciave.org/wp-content/uploads/2021/12/Aliados-privados-en-control-de-empresas-estatales-1.pdf)
Maduro admite corrupción en los puertos y ordena intervenirlos (https://www.ntn24.com/noticias-actualidad/maduro-admite-corrupcion-en-los-puertos-y-ordena-intervenirlos-514620)
Con un par de cabellos amarró el Ejército sus negocios en Bolipuertos (https://armando.info/con-un-par-de-cabellos-amarro-el-ejercito-sus-negocios-en-bolipuertos/)</t>
    </r>
  </si>
  <si>
    <t xml:space="preserve">El General de División del Ejército Felix Eduardo Rojas Martínez, ya ha estado al frente de la empresa LOGICASA. Figura en el mapa de generales de la Fuerza Armada Nacional Bolivariana (FANB) con posiciones clave. </t>
  </si>
  <si>
    <r>
      <t xml:space="preserve">Microjuris 
Transparencia Venezuela
La Fuerza Armada venezolana tiene luz propia en la corrupción (https://transparencia.org.ve/wp-content/uploads/2018/06/La-Fuerza-Armada-Venezolana-tiene-luz-propia-en-la-corrupci%C3%B3n.pdf)
https://transparencia.org.ve/wp-content/uploads/2020/10/Los-militares-y-su-rol-en-las-Empresas-Propiedad-del-Estado.pdf
</t>
    </r>
    <r>
      <rPr>
        <sz val="12"/>
        <color rgb="FF000000"/>
        <rFont val="Calibri"/>
      </rPr>
      <t>https://transparencia.org.ve/wp-content/uploads/2020/07/III-PODER-MILITAR-CRIMEN-Y-CORRUPCIOON.pdf</t>
    </r>
  </si>
  <si>
    <t>Sitravargas denuncia venta chucuta de alimentos (https://laverdaddevargas.com/sitravargas-denuncia-venta-chucuta-de-alimentos/#google_vignette)
¿Cómo ha funcionado la corrupción en el sector alimentación? (https://transparenciave.org/wp-content/uploads/2020/10/%C2%BFCo%CC%81mo-ha-funcionado-la-corrupcio%CC%81n-en-el-sector-alimentacio%CC%81n_.pdf)</t>
  </si>
  <si>
    <t xml:space="preserve">Apenas un año después de la estatización de Lácteos Los Andes, los trabajadores iniciaron reclamos por presuntas limitaciones a la participación en la gestión y al ejercicio de contraloría social, según reseñaron Obuchi et al (2012).
En julio de 2012 trabajadores de la planta en Cabudare reclamaron por no recibir oportunamente el bono alimentación y por la paralización de maquinarias (http://www.noticias24.com/venezuela/noticia/115573/obreros-de-lacteos-los-andes-protestan-por-presuntas-irregularidades-en-la-empresa/)
En abril de 2013 un nutrido grupo de trabajadores se desplazaron a Caracas y marcharon hacia Miraflores para exigir mejores condiciones laborales (http://www.noticias24.com/venezuela/noticia/115573/obreros-de-lacteos-los-andes-protestan-por-presuntas-irregularidades-en-la-empresa/ 
y  http://www.centralbolivariana.org.ve/trabajadores-denuncian-pretensiones-de-quebrar-lacteos-los-andes-para-entregarla-a-empresarios-burgueses/)
Falta de materia prima, la adquisición de leche descompuesta a Nicaragua y la presunta actuación irregular del gerente Hairo Alí Arellano por ser miembro de la directiva de la empresa Gravetal Bolivia S.A., proveedora de insumos de Lácteos Los Andes (http://www.dossier-360.com/Site/News.aspx?id=6042)
En diciembre de 2015, 153 consejos comunales de cuatro parroquias del municipio Machiques denuncian problemas de gestión, pérdida de equipos, falta de materia prima, entre otras. (http://www.elimpulso.com/noticias/nacionales/consejos-comunales-denuncian-desastre-en-lacteos-los-andes)
En marzo 2016 trabajadores desmienten declaración de Ricardo Sanguino en relación al funcionamiento de la empresa. (https://www.aporrea.org/contraloria/n286768.html)
La Planta de Lácteos Los Andes ubicada en el municipio Tulio Febres Cordero del estado Mérida entrega bultos de leche en polvo sólo a sus trabajadores y éstos la revenden a los habitantes del municipio. (http://www.diariodelosandes.com/index.php?r=site/noticiasecundaria&amp;id=26485)
Exviceministro cobró $10 millones de comisión por venta de Lácteos Los Andes (http://www.bancaynegocios.com/exviceministro-cobro-10-millones-de-comision-por-venta-de-lacteos-los-andes/)
Presos trabajadores de Lácteos Los Andes por protestar y denunciar la situación de la empresa (https://www.aporrea.org/trabajadores/n320542.html)
Unos contratistas del chavismo se pasteurizan (https://armando.info/Reportajes/Details/unos-contratistas-del-chavismo-se-pasteurizan)
Detienen a presidente de Lácteos Los Andes por presunta trama de corrupción (https://cronica.uno/detienen-a-presidente-de-lacteos-los-andes-por-presunta-trama-de-corrupcion/)
Detienen por corrupción al presidente de Lácteos Los Andes (https://efectococuyo.com/sucesos/detienen-por-corrupcion-al-presidente-de-lacteos-los-andes/)
ALIADOS PRIVADOS en control de empresas estatales (https://transparenciave.org/wp-content/uploads/2021/12/Aliados-privados-en-control-de-empresas-estatales-1.pdf)
</t>
  </si>
  <si>
    <t>El ingeniero José Luis Quintero, también laboró como gerente de la planta Simón Rodríguez ubicada en Machiques, Zulia. Se desempeña como Comisionado especial del Ministerio del Poder Popular para la Alimentación (Minnpal) para el eje sur del lago del estado Zulia.
Actividad política: Ha participado en eventos del Partido Socialista Unido de Venezuela (PSUV), específicamente en encuentros relacionados con la gestión en el sur del Lago. 
 Atacho Velazco era General  falleció por caussa naturales en julio de 2025, fue presidente de Sabilven.
El coronel Luis Augusto Piligra Jiménez, quien era presidente de la empresa Lácteos Los Andes C.A. desde el 30 de agosto de 2019, fué detenido por estar presuntamente vinculado a actividades de enriquecimiento ilícito. Tras las declaraciones del fiscal general Tarek William Saab, Reinaldo González, gerente del departamento de comercialización y ventas de la empresa Los Andes C.A. se quitó la vida en un edificio de la empresa.</t>
  </si>
  <si>
    <t>Microjuris
Transparencia Venezuela
https://transparencia.org.ve/wp-content/uploads/2017/08/INFORME-LOS-ANDES-14Agosto2017.pdf
https://transparencia.org.ve/project/epe-ii-estudio-sector-agroalimentario/
https://www.vtv.gob.ve/comando-campana-circuito-n2-merida-lacteos-andes/
https://armando.info/Reportajes/Details/5729
https://transparencia.org.ve/wp-content/uploads/2021/12/Aliados-privados-en-control-de-empresas-estatales-1.pdf</t>
  </si>
  <si>
    <t xml:space="preserve">El General de Brigada José Miguel Rojas García, fue designado jefe del Comando de Milicia para la Zodi Trujillo en agosto de 2021. También fue  Presidente de Indugram, C.A. según Gaceta Oficial 42.565 de fecha 07/02/2023 y fue ratificado como rpresidente de esta empresa en el año 2025. Fue  Comisionado Especial del Ministerio de Alimentación para el estado Portuguesa
</t>
  </si>
  <si>
    <t xml:space="preserve">El General de Brigada José Miguel Rojas García, fue designado jefe del Comando de Milicia para la Zodi Trujillo en agosto de 2021. También es Presidente de Productos La Fina C.A. según Gaceta Oficial 42.565 de fecha 07/02/2023 y ratificado en el año 2025. También fue  Presidente de Indugram, C.A. según Gaceta Oficial 42.565 de fecha 07/02/2023 y fue ratificado como presidente de esta empresa en el año 2025.
</t>
  </si>
  <si>
    <t>Corporación Agrícola Socialista del estado Barinas HUGO CHÁVEZ, S.A.</t>
  </si>
  <si>
    <t>Yovany Rafael Benaventa fue  Presidente del Instituto Autónomo de la Vivienda y Equipamiento de Barrios del Estado Barinas (mencionado en el año 2011). Su nombre también aparece en listas de personal de oficiales de la Guardia Nacional Bolivariana (GNB)</t>
  </si>
  <si>
    <r>
      <t xml:space="preserve">Mediante la Resolución No. 017 de fecha 21 de mayo de 2025 y publicada en la Gaceta Oficial No. 43.146 del 10 de junio de 2025  se designa al ciudadano Yovany Rafael Benaventa Palma, como </t>
    </r>
    <r>
      <rPr>
        <b/>
        <sz val="12"/>
        <color theme="1"/>
        <rFont val="Calibri"/>
        <family val="2"/>
      </rPr>
      <t>Presidente</t>
    </r>
    <r>
      <rPr>
        <sz val="12"/>
        <color theme="1"/>
        <rFont val="Calibri"/>
        <family val="2"/>
      </rPr>
      <t xml:space="preserve"> de la CORPORACIÓN AGRÍCOLA SOCIALISTA del estado Barinas HUGO CHÁVEZ, S.A., ente adscrito al Ministerio del Poder Popular de Industrias y Producción Nacional.
Mediante la Resolución No. 018 de fecha 21 de mayo de 2025 y publicada en la Gaceta Oficial No. 43.146 del 10 de junio de 2025  se designa al ciudadano Yo  Juan Manuel
Castellanos Espinoza, como </t>
    </r>
    <r>
      <rPr>
        <b/>
        <sz val="12"/>
        <color theme="1"/>
        <rFont val="Calibri"/>
        <family val="2"/>
      </rPr>
      <t>Vicepresidente</t>
    </r>
    <r>
      <rPr>
        <sz val="12"/>
        <color theme="1"/>
        <rFont val="Calibri"/>
        <family val="2"/>
      </rPr>
      <t xml:space="preserve"> de la CORPORACIÓN AGRÍCOLA SOCIALISTA del estado Barinas HUGO CHÁVEZ, S.A., ente adscrito al Ministerio del Poder Popular de Industrias y Producción Nacional.</t>
    </r>
  </si>
  <si>
    <t xml:space="preserve">Empresas dependientes de las gobernaciones sirven de instrumento a la corrupción (https://correodelcaroni.com/pais-politico/empresas-dependientes-de-las-gobernaciones-sirven-de-instrumento-a-la-corrupcion/) </t>
  </si>
  <si>
    <r>
      <t xml:space="preserve">Mediante Decreto No. 4.9190 de la Presidencia de la República del 2 de septiembre de 2024, publicado en la Gaceta Oficial Extraordinaria No.6.834 de la misma fecha,  se nombró al ciudadano Juan Carlos Briceño Quevedo, como Presidente de CORPIVENSA, adscrita al Ministerio del Poder Popular de Industrias y Producción Nacional, en condición de Encargado, con las competencias inherentes al referido cargo, de conformidad con el ordenamiento jurídico vigente.
Mediante Resolución No. 013 del Ministerio del Poder Popular de Industrias y Producción Nacional del 2 de mayo de 2024 y publicada en la Gaceta Oficial No. 42.892 del 3 de junio de 2024, se designó el siguiente Equipo de Dirección de la Corporación de Industrias Intermedias de Venezuela, S.A.,(CORPIVENSA):
</t>
    </r>
    <r>
      <rPr>
        <b/>
        <sz val="12"/>
        <color rgb="FF000000"/>
        <rFont val="Calibri"/>
      </rPr>
      <t>Directores principales</t>
    </r>
    <r>
      <rPr>
        <sz val="12"/>
        <color rgb="FF000000"/>
        <rFont val="Calibri"/>
      </rPr>
      <t xml:space="preserve">: Neptalí Antonio González, María Auxiliadora Bracamonte Primera, Carlos Rafael Faría Tortosa, Carolina Liberty Salcedo Díaz
</t>
    </r>
    <r>
      <rPr>
        <b/>
        <sz val="12"/>
        <color rgb="FF000000"/>
        <rFont val="Calibri"/>
      </rPr>
      <t>Directores suplentes</t>
    </r>
    <r>
      <rPr>
        <sz val="12"/>
        <color rgb="FF000000"/>
        <rFont val="Calibri"/>
      </rPr>
      <t xml:space="preserve">: Indira Miguel Villafaña Oca, Virginia Parra Pacheco, José Antonio Moreno Castillo, Dilcia Margarita García Vásquez
Según Resolución No. 020 del 23 de mayo de 2025  del Ministerio del
Poder Popular de Industrias y Producción Nacional y publicada en la  Gaceta Oficial No. 43.146 del 10 de junio de 2025,  se designa a las como miembros del EQUIPO DE DIRECCIÓN DE LA CORPORACIÓN DE INDUSTRIAS INTERMEDIAS DE VENEZUELA, S.A., (CORPIVENSA),:
</t>
    </r>
    <r>
      <rPr>
        <b/>
        <sz val="12"/>
        <color rgb="FF000000"/>
        <rFont val="Calibri"/>
        <family val="2"/>
      </rPr>
      <t>Presidente</t>
    </r>
    <r>
      <rPr>
        <sz val="12"/>
        <color rgb="FF000000"/>
        <rFont val="Calibri"/>
      </rPr>
      <t xml:space="preserve">: Juan Carlos Briceño Quevedo
</t>
    </r>
    <r>
      <rPr>
        <b/>
        <sz val="12"/>
        <color rgb="FF000000"/>
        <rFont val="Calibri"/>
        <family val="2"/>
      </rPr>
      <t>Directores principal</t>
    </r>
    <r>
      <rPr>
        <sz val="12"/>
        <color rgb="FF000000"/>
        <rFont val="Calibri"/>
        <family val="2"/>
      </rPr>
      <t>es</t>
    </r>
    <r>
      <rPr>
        <sz val="12"/>
        <color rgb="FF000000"/>
        <rFont val="Calibri"/>
      </rPr>
      <t xml:space="preserve">: Gustavo José Cabello Canales, Yessica Yohana Ruiz Ramírez, Juan José Peñaloza Roa, José Luis Quintero Linares
</t>
    </r>
    <r>
      <rPr>
        <b/>
        <sz val="12"/>
        <color rgb="FF000000"/>
        <rFont val="Calibri"/>
        <family val="2"/>
      </rPr>
      <t>Directores suplentes</t>
    </r>
    <r>
      <rPr>
        <sz val="12"/>
        <color rgb="FF000000"/>
        <rFont val="Calibri"/>
      </rPr>
      <t>: Gabriel Antonio Moreno Castelano, Joel José Muñoz Rosendo, Julio Atacho Velazco, Tomás Enrique Pérez Cols</t>
    </r>
  </si>
  <si>
    <t>Contraloría detectó irregularidades en negocios entre Venezuela e Irán (http://runrun.es/rr-es-plus/194942/contraloria-detecto-irregularidades-en-negocios-entre-venezuela-e-iran.html)
Al programa ciclístico para Caracas lo arrolló la corrupción (I) (https://talcualdigital.com/al-programa-ciclistico-para-caracas-lo-arrollo-la-corrupcion-i/)
El parapeto detrás de la corrupción (https://www.elnacional.com/opinion/columnista/parapeto-detras-corrupcion_206042/)
Antonio Pérez Suárez: la trayectoria del supuesto “jefe de la red de corrupción” en Pdvsa (https://corruptometro.org/noticias/antonio-perez-suarez-la-trayectoria-del-supuesto-jefe-de-la-red-de-corrupcion-en-pdvsa/)</t>
  </si>
  <si>
    <t xml:space="preserve">
CVA Compañía de Mecanizado Agrícola y Transporte Pedro Camejo, S.A.</t>
  </si>
  <si>
    <t>Rubén Arbey Becerra Cortes es diputado suplente por el Partido Socialista Unido de Venezuela (PSUV) por el estado Portuguesa de la Asamblea Nacional
Otto Emilio Colaiacovo Von Denker ha sido Presidente de la Planta de Autobuses Yutong Venezuela, S.A. (mencionado en Gacetas Oficiales en 2015 y 2016), adscrita al Ministerio del Poder Popular para Transporte Terrestre y Obras Públicas. Representante de la Empresa Socialista Minerales de Yaracuy (ESMYCA) (mencionado en 2012).</t>
  </si>
  <si>
    <r>
      <rPr>
        <b/>
        <sz val="12"/>
        <color theme="1"/>
        <rFont val="Calibri"/>
      </rPr>
      <t>Presidente</t>
    </r>
    <r>
      <rPr>
        <sz val="12"/>
        <color theme="1"/>
        <rFont val="Calibri"/>
      </rPr>
      <t xml:space="preserve"> según Resolución DM N° 012/2020 de fecha 6/2/2020 en la Gaceta Oficial Nº 41.817 de fecha 7/2/2020: Rubén Arbey Becerra Cortes
Mediante Resolución  DM/No. 048-2025 del Ministerio del Poder Popular para la Agricultura Productiva y Tierras y publicada en la Gaceta Oficial No.  43.147, se designa al ciudadano Otto Emilio Colaiacovo Von Denker, como </t>
    </r>
    <r>
      <rPr>
        <b/>
        <sz val="12"/>
        <color theme="1"/>
        <rFont val="Calibri"/>
        <family val="2"/>
      </rPr>
      <t>Presidente</t>
    </r>
    <r>
      <rPr>
        <sz val="12"/>
        <color theme="1"/>
        <rFont val="Calibri"/>
      </rPr>
      <t xml:space="preserve"> de la Empresa CVA COMPAÑÍA DE MECANIZADO AGRÍCOLA Y TRANSPORTE PEDRO CAMEJO, S.A.,</t>
    </r>
  </si>
  <si>
    <t>Josmary Leicely Borjas Morales es  una profesional del sector agrícola, con una carrera enfocada en el desarrollo y fortalecimiento de la producción de café en Venezuela. que ha desempeñado cargos directivos en empresas estatales, principalmente dentro del sector agroalimentario. Entre sus cargos más destacados se encuentran:
Presidenta de la EMPRESA GRANNACIONAL DE CAFÉ VENEDOM, S.A., una filial del Estado (designada mediante Resolución en noviembre de 2009).
Presidenta de la EMPRESA CAFÉ VENEZUELA, S.A., adscrita a la Corporación de Desarrollo Agrícola S.A. y al Ministerio del Poder Popular para la Agricultura Productiva y Tierras (designada en condición de Encargada en agosto de 2025).
Coordinadora de la Comisión de Enlace de la SOCIEDAD MERCANTIL FAMA DE AMÉRICA S.A., con funciones de representación para la realización de actos.</t>
  </si>
  <si>
    <t>Inscrita ante el Tribunal de Primera Instancia en lo Civil, Mercantil, Agrario, Tránsito y del Trabajo de la Circunscripción Judicial del Estado Carabobo, en fecha 24 de septiembre de 1969, bajo el N° 96, Tomo 19 folio 380 al 40</t>
  </si>
  <si>
    <t xml:space="preserve">Mediante la Resolución No. 105 del 22 de abril de 2024 aprobada por el Ministerio del Poder Popular para el Proceso Social de Trabajo y publicada en la Gaceta Oficial No. 42.864 del 24 de abril de 2024,  se designó una nueva Junta Administradora Especial de Alina Foods, S.A., quedando integrada de la siguiente manera: Rosa Yaquielin  Peña Aparicio en representación de las trabajadoras y trabajadores, Iván Darío Echavez Núñez   en representación de las trabajadoras y trabajadores, y Freddy Jesús  Aparicio por incomparecencia de la parte patronal , en sustitución de éste.
En la Resolución  No. 373 del 6 de junio de 2025  aprobada por el Ministerio del Poder Popular para el Proceso Social de Trabajo y publicada en la Gaceta Oficial No 43.149 se prorroga la vigencia de la Junta Administradora Especial de la entidad de trabajo ALINA FOODS, C..A. :Rosa Yaquielin  Peña Aparicio en representación de las trabajadoras y trabajadores, Iván Darío Echavez Núñez   en representación de las trabajadoras y trabajadores, y Freddy Jesús  Aparicio  </t>
  </si>
  <si>
    <t>Rosa Yaquielin  Peña Aparicio trabajó en el Despacho del Ministro del Poder Popular para el Proceso Social de Trabajo en el año 2018, y al año siguiente formó parte de la Junta Administradora Especial de Alina Foods, S.A.</t>
  </si>
  <si>
    <r>
      <rPr>
        <b/>
        <sz val="12"/>
        <color rgb="FF000000"/>
        <rFont val="Calibri"/>
      </rPr>
      <t>Presidente</t>
    </r>
    <r>
      <rPr>
        <sz val="12"/>
        <color rgb="FF000000"/>
        <rFont val="Calibri"/>
      </rPr>
      <t xml:space="preserve"> según Decreto N°4.621 de fecha 03/06/2021 en Gaceta Oficial Nº 42.141 de la misma fecha: Leomar Ramón Dominguez Triana
</t>
    </r>
    <r>
      <rPr>
        <b/>
        <sz val="12"/>
        <color rgb="FF000000"/>
        <rFont val="Calibri"/>
      </rPr>
      <t>Presidente</t>
    </r>
    <r>
      <rPr>
        <sz val="12"/>
        <color rgb="FF000000"/>
        <rFont val="Calibri"/>
      </rPr>
      <t xml:space="preserve"> según Resolución DM/ No. 004-2023 del 01 de febrero de 2023 mediante la cual se designó al ciudadano José Miguel Rojas García, como Presidente de las Empresas Indugram, C.A..Esta resulución fue publicada en la Gaceta Oficial No. 42.565 del 7 de febrero de 2023
Según Resolución . DM/No. 021-2026 del Ministerio del Poder Popular para la Alimentación de fecha 4 de junio de 2025 y publicada en la Gaceta Oficial No. 43.145 del 9 de junio de 2025, mediante la cual se designa la Junta Directiva  de la empresa INDUGRAM que estará conformada por las personas que  se mencionan:
</t>
    </r>
    <r>
      <rPr>
        <b/>
        <sz val="12"/>
        <color rgb="FF000000"/>
        <rFont val="Calibri"/>
        <family val="2"/>
      </rPr>
      <t>Presidente</t>
    </r>
    <r>
      <rPr>
        <sz val="12"/>
        <color rgb="FF000000"/>
        <rFont val="Calibri"/>
      </rPr>
      <t xml:space="preserve">:  José Miguel Rojas García
</t>
    </r>
    <r>
      <rPr>
        <b/>
        <sz val="12"/>
        <color rgb="FF000000"/>
        <rFont val="Calibri"/>
        <family val="2"/>
      </rPr>
      <t>Directores principales</t>
    </r>
    <r>
      <rPr>
        <sz val="12"/>
        <color rgb="FF000000"/>
        <rFont val="Calibri"/>
      </rPr>
      <t xml:space="preserve">: Héctor Francisco Vallenilla, Gustavo Antonio Pérez Sanabria, Luis Emilio Marín Centeno, José Alberto Angulo Núñez,
</t>
    </r>
    <r>
      <rPr>
        <b/>
        <sz val="12"/>
        <color rgb="FF000000"/>
        <rFont val="Calibri"/>
        <family val="2"/>
      </rPr>
      <t>Directores suplentes</t>
    </r>
    <r>
      <rPr>
        <sz val="12"/>
        <color rgb="FF000000"/>
        <rFont val="Calibri"/>
      </rPr>
      <t xml:space="preserve">:  Yolimar Meza Espinoza, Orlando José Machado Velis, Lorena Nazareth Reyna Jiménez, Vanessa Pepín de Marín
Según Resolución . DM/No. 022-2026 del Ministerio del Poder Popular para la Alimentación de fecha 4 de junio de 2025 y publicada en la Gaceta Oficial No. 43.151 del 17 de junio de 2025, mediante la cual se designa la Junta Directiva  de la empresa INDUGRAM que estará conformada por las personas que  se mencionan:
</t>
    </r>
    <r>
      <rPr>
        <b/>
        <sz val="12"/>
        <color rgb="FF000000"/>
        <rFont val="Calibri"/>
        <family val="2"/>
      </rPr>
      <t>Presidente</t>
    </r>
    <r>
      <rPr>
        <sz val="12"/>
        <color rgb="FF000000"/>
        <rFont val="Calibri"/>
      </rPr>
      <t xml:space="preserve">:  José Miguel Rojas García
</t>
    </r>
    <r>
      <rPr>
        <b/>
        <sz val="12"/>
        <color rgb="FF000000"/>
        <rFont val="Calibri"/>
        <family val="2"/>
      </rPr>
      <t>Directores principales</t>
    </r>
    <r>
      <rPr>
        <sz val="12"/>
        <color rgb="FF000000"/>
        <rFont val="Calibri"/>
      </rPr>
      <t xml:space="preserve">: Héctor Francisco Vallenilla, Gustavo Antonio Pérez Sanabria, Luis Emilio Marín Centeno, José Alberto Angulo Núñez,
</t>
    </r>
    <r>
      <rPr>
        <b/>
        <sz val="12"/>
        <color rgb="FF000000"/>
        <rFont val="Calibri"/>
        <family val="2"/>
      </rPr>
      <t>Directores suplentes</t>
    </r>
    <r>
      <rPr>
        <sz val="12"/>
        <color rgb="FF000000"/>
        <rFont val="Calibri"/>
      </rPr>
      <t>:  Yolimar Meza Espinoza, Orlando José Machado Velis, Lorena Nazareth Reyna Jiménez, Vanessa Pepín de Marín</t>
    </r>
  </si>
  <si>
    <r>
      <rPr>
        <b/>
        <sz val="12"/>
        <color rgb="FF000000"/>
        <rFont val="Calibri"/>
      </rPr>
      <t xml:space="preserve">Presidente </t>
    </r>
    <r>
      <rPr>
        <sz val="12"/>
        <color rgb="FF000000"/>
        <rFont val="Calibri"/>
      </rPr>
      <t xml:space="preserve">según Decreto N°4.621 de fecha 03/06/2021 en Gaceta Oficial Nº 42.141 de la misma fecha: Leomar Ramón Dominguez Triana
</t>
    </r>
    <r>
      <rPr>
        <b/>
        <sz val="12"/>
        <color rgb="FF000000"/>
        <rFont val="Calibri"/>
      </rPr>
      <t>Gerente General</t>
    </r>
    <r>
      <rPr>
        <sz val="12"/>
        <color rgb="FF000000"/>
        <rFont val="Calibri"/>
      </rPr>
      <t xml:space="preserve"> (E) según Resolución Nº DM/002-18 de fecha 09/01/2018 en Gaceta Oficial Nº 41.506 de fecha 01/03/2018: Coronel del Ejército José Martín Raga Garavito.
Presidente según Resolución DM/ No. 004-2023 del 01 de febrero de 2023 mediante la cual se designó al ciudadano José Miguel Rojas García, como Presidente de Productos La Fina, C.A..Esta resulución fue publicada en la Gaceta Oficial No. 42.565 del 7 de febrero de 2023
Según Resolución . DM/No. 021-2027 del Ministerio del Poder Popular para la Alimentación de fecha 4 de junio de 2025 y publicada en la Gaceta Oficial No. 43.145 del 9 de junio de 2025, mediante la cual se designa la Junta Directiva  de la empresa Productos LA FINA, C.A. que estará conformada por las personas que  se mencionan:
</t>
    </r>
    <r>
      <rPr>
        <b/>
        <sz val="12"/>
        <color rgb="FF000000"/>
        <rFont val="Calibri"/>
        <family val="2"/>
      </rPr>
      <t>Presidente</t>
    </r>
    <r>
      <rPr>
        <sz val="12"/>
        <color rgb="FF000000"/>
        <rFont val="Calibri"/>
      </rPr>
      <t xml:space="preserve">:  José Miguel Rojas García
</t>
    </r>
    <r>
      <rPr>
        <b/>
        <sz val="12"/>
        <color rgb="FF000000"/>
        <rFont val="Calibri"/>
        <family val="2"/>
      </rPr>
      <t>Directores principales</t>
    </r>
    <r>
      <rPr>
        <sz val="12"/>
        <color rgb="FF000000"/>
        <rFont val="Calibri"/>
      </rPr>
      <t xml:space="preserve">: Héctor Francisco Vallenilla, Gustavo Antonio Pérez Sanabria, Luis Emilio Marín Centeno, José Alberto Angulo Núñez,
</t>
    </r>
    <r>
      <rPr>
        <b/>
        <sz val="12"/>
        <color rgb="FF000000"/>
        <rFont val="Calibri"/>
        <family val="2"/>
      </rPr>
      <t>Directores suplentes</t>
    </r>
    <r>
      <rPr>
        <sz val="12"/>
        <color rgb="FF000000"/>
        <rFont val="Calibri"/>
      </rPr>
      <t xml:space="preserve">:  Yolimar Meza Espinoza, Orlando José Machado Velis, LorenasNazareth Reyna Jiménez, Vanessa Pepín de Marín
Según Resolución . DM/No. 023-2027 del Ministerio del Poder Popular para la Alimentación de fecha 4 de junio de 2025 y publicada en la Gaceta Oficial No. 43.151 del 17 de junio de 2025, mediante la cual se designa la Junta Directiva  de la empresa Productos LA FINA, C.A. que estará conformada por las personas que  se mencionan:
</t>
    </r>
    <r>
      <rPr>
        <b/>
        <sz val="12"/>
        <color rgb="FF000000"/>
        <rFont val="Calibri"/>
        <family val="2"/>
      </rPr>
      <t>Presidente</t>
    </r>
    <r>
      <rPr>
        <sz val="12"/>
        <color rgb="FF000000"/>
        <rFont val="Calibri"/>
      </rPr>
      <t xml:space="preserve">:  José Miguel Rojas García
</t>
    </r>
    <r>
      <rPr>
        <b/>
        <sz val="12"/>
        <color rgb="FF000000"/>
        <rFont val="Calibri"/>
        <family val="2"/>
      </rPr>
      <t>Directores principales</t>
    </r>
    <r>
      <rPr>
        <sz val="12"/>
        <color rgb="FF000000"/>
        <rFont val="Calibri"/>
      </rPr>
      <t xml:space="preserve">: Héctor Francisco Vallenilla, Gustavo Antonio Pérez Sanabria, Luis Emilio Marín Centeno, José Alberto Angulo Núñez,
</t>
    </r>
    <r>
      <rPr>
        <b/>
        <sz val="12"/>
        <color rgb="FF000000"/>
        <rFont val="Calibri"/>
        <family val="2"/>
      </rPr>
      <t>Directores suplentes</t>
    </r>
    <r>
      <rPr>
        <sz val="12"/>
        <color rgb="FF000000"/>
        <rFont val="Calibri"/>
      </rPr>
      <t>:  Yolimar Meza Espinoza, Orlando José Machado Velis, Lorena Nazareth Reyna Jiménez, Vanessa Pepín de Marín</t>
    </r>
  </si>
  <si>
    <t>Corporación Socialista de las Telecomunicaciones y Servicios Postales, C.A.  (CORPOSTEL)</t>
  </si>
  <si>
    <t>Inicalmente fue creada a través del Decreto 3.854 publicado en la Gaceta Oficial No. 41.639 (23-05-2019), posteriormente este decreto fue derogado por el Decreto 3.874 publicado en la Gaceta Oficial 41.651 (10-06-2019).
En proceso de liquidación, fueron designados los Miembros Principales de la Junta Liquidadora de la empresa del Estado Corporación Socialista
de Telecomunicaciones y Servicios Postales, C.A., mediante Resolución No. 298 del 23 de junio de 2025 del Ministerio del Poder Popular para para la Ciencia y Tecnología</t>
  </si>
  <si>
    <r>
      <rPr>
        <b/>
        <sz val="12"/>
        <color theme="1"/>
        <rFont val="Calibri"/>
      </rPr>
      <t xml:space="preserve">Presidente </t>
    </r>
    <r>
      <rPr>
        <sz val="12"/>
        <color theme="1"/>
        <rFont val="Calibri"/>
      </rPr>
      <t>según decreto N° 3.874 de fecha 10/06/2019</t>
    </r>
    <r>
      <rPr>
        <b/>
        <sz val="12"/>
        <color theme="1"/>
        <rFont val="Calibri"/>
      </rPr>
      <t xml:space="preserve">: </t>
    </r>
    <r>
      <rPr>
        <sz val="12"/>
        <color theme="1"/>
        <rFont val="Calibri"/>
      </rPr>
      <t xml:space="preserve">Jorge Eliéser Márquez Monsalve;
 </t>
    </r>
    <r>
      <rPr>
        <b/>
        <sz val="12"/>
        <color theme="1"/>
        <rFont val="Calibri"/>
      </rPr>
      <t>Directores principales:</t>
    </r>
    <r>
      <rPr>
        <sz val="12"/>
        <color theme="1"/>
        <rFont val="Calibri"/>
      </rPr>
      <t xml:space="preserve"> José Adelino Ornelas Ferreira, Gloria Georgette Carvalho Kassar, Alejandro Jurado, Arnaldo Javier Sánchez Pérez. 
</t>
    </r>
    <r>
      <rPr>
        <b/>
        <sz val="12"/>
        <color theme="1"/>
        <rFont val="Calibri"/>
      </rPr>
      <t>Directores suplentes</t>
    </r>
    <r>
      <rPr>
        <sz val="12"/>
        <color theme="1"/>
        <rFont val="Calibri"/>
      </rPr>
      <t xml:space="preserve">: Kien Fan Cesar Hung Sam, Héctor Leonel Nuñez Ramírez, Jesus Gregorio Aldana Quintero, Gabriel Alejandro Porco Garmendia.
 Junta directiva designada según Providencia N° 002/2019,  publicada en la Gaceta Nº 41.715 del 12 de septiembre de 2019
Fueron designados los Miembros Principales de la Junta Liquidadora de la empresa del Estado Corporación Socialista
de Telecomunicaciones y Servicios Postales, C.A., mediante Resolución No. 298 del 23 de junio de 2025 del Ministerio del Poder Popular para para la Ciencia y Tecnología publicada en la Gaceta Oficial No. 43.155 del 23 de junio de 2025. Los miembros designados fueron:
</t>
    </r>
    <r>
      <rPr>
        <b/>
        <sz val="12"/>
        <color theme="1"/>
        <rFont val="Calibri"/>
        <family val="2"/>
      </rPr>
      <t>Presidente</t>
    </r>
    <r>
      <rPr>
        <sz val="12"/>
        <color theme="1"/>
        <rFont val="Calibri"/>
      </rPr>
      <t xml:space="preserve">: Jorge Eliéser Márquez Monsalve
</t>
    </r>
    <r>
      <rPr>
        <b/>
        <sz val="12"/>
        <color theme="1"/>
        <rFont val="Calibri"/>
        <family val="2"/>
      </rPr>
      <t>Directores principales</t>
    </r>
    <r>
      <rPr>
        <sz val="12"/>
        <color theme="1"/>
        <rFont val="Calibri"/>
      </rPr>
      <t>: José Antonio Montenegro, María Alejandra Rivera Boadas, Nidia Emilia Pérez Chacón</t>
    </r>
  </si>
  <si>
    <t>Jorge Eliéser Márquez Monsalve es Ministro del Despacho del presidente Nicolás Maduro, designado el 3 de noviembre de 2017. Es General  de División  de la Guardia Nacional Bolivariana (GNB), egresado de la Escuela de Formación de Oficiales de la Guardia Nacional (Efofac) en el año 1994.Fue director general de la Comisión Nacional de Telecomunicaciones (Conatel), oficializado en Gaceta 41.208 el 7 de agosto de 2017. Durante su ejercicio en este cargo cerró dos canales de televisión colombianos en Venezuela, debido a su cobertura de la exfiscal general venezolana Luisa Ortega Díaz. De acuerdo con un perfil publicado por la página oficial de Venezolana de Televisión el 3 de noviembre de 2017: "Fue edecán del presidente Nicolás Maduro, con quien ha trabajado desde que era Canciller de la República Bolivariana de Venezuela". El 9 de noviembre de 2017 el Departamento del Tesoro de Estados Unidos lo incluyó en una lista de funcionarios venezolanos sancionados por presuntamente estar relacionado con fraudes electorales, censura a los medios de comunicación y corrupción en los programas de distribución de alimentos. Fue sancionado también por el gobierno de Canadá.
Jorge Elieser Márquez Monsalve ​ es un militar venezolano. Es actualmente Vicepresidente Sectorial de Obras Públicas y Servicios desde el 23 de abril de 2024. Fue también ministro del Despacho de la Presidencia y Seguimiento de la Gestión de Gobierno de Nicolás Maduro, entre 2017 y abril de 2024 y actualmente ministro de Energía Eléctrica[2]​</t>
  </si>
  <si>
    <r>
      <rPr>
        <b/>
        <sz val="12"/>
        <color theme="1"/>
        <rFont val="Calibri"/>
      </rPr>
      <t>Presidente</t>
    </r>
    <r>
      <rPr>
        <sz val="12"/>
        <color theme="1"/>
        <rFont val="Calibri"/>
      </rPr>
      <t>: Isbemar Jiménez
Según Resolución No. 023-2025 del 17 de junio de 2025 y publicada en la Gaceta Oficial No. 43.155 del 23 de junio de 2025, se designa al ciudadano Simón Elías Arrechider Moreno, como Presidente de Radio Nacional de Venezuela, C.A., ente adscrito al Ministerio del Poder Popular para la Comunicación e Información, en calidad de Encargado.</t>
    </r>
  </si>
  <si>
    <t>Simón Elías Arrechider Moreno es ingeniero industrial, actualmente Viceministro de Gestión Comunicacional del Ministerio del Poder Popular para la Comunicación e Información (nombramiento mencionado en junio de 2025). Ha sido Director General de Medios Alternativos y Comunitarios, adscrito al Viceministerio de Gestión Comunicacional del Ministerio del Poder Popular para la Comunicación e Información (nombramiento mencionado en 2018).</t>
  </si>
  <si>
    <t>Empresa operativa, se desconoce su capacidad de producción actual Posee dos plantas. Los Guayos (Edo. Carabobo) es la planta más grande del país en el rubro manufactura de envases de vidrio. Con 6 hornos y 11 líneas de producción. La planta tiene capacidad para elaborar envases de hasta 2 litros y para decorar gran parte de su producción total; y Valera (Edo. Trujillo), esta planta cuenta con máquinas de 10 secciones y una  cuádruple gota, lo que le permite fabricar más de 2 y medio millones de envases por día.
En junio de 2025 fue intervenida por la Presidencia de la República, según el Decreto N° 5.144, mediante el cual se ordena la intervención de la compañía Venezolana del Vidrio, C.A., (VENVIDRIO), empresa
del Estado adscrita al Ministerio del Poder Popular de Industrias y Producción Nacional.Este Decreto fue publicado en la Gaceta Oficial No. 43.157 del 26 de junio de 2025</t>
  </si>
  <si>
    <t>https://www.linkedin.com/company/venezolana-del-vidrio-c-a-/?originalSubdomain=ve
Microjuris
Poderopedia
https://www.ciip.com.ve/directiva/
La Fuerza Armada venezolana tiene luz propia en la corrupción (https://transparencia.org.ve/wp-content/uploads/2018/06/La-Fuerza-Armada-Venezolana-tiene-luz-propia-en-la-corrupci%C3%B3n.pdf)
https://transparencia.org.ve/wp-content/uploads/2020/10/Los-militares-y-su-rol-en-las-Empresas-Propiedad-del-Estado.pdf
https://transparencia.org.ve/wp-content/uploads/2020/07/III-PODER-MILITAR-CRIMEN-Y-CORRUPCIOON.pdf</t>
  </si>
  <si>
    <r>
      <rPr>
        <b/>
        <sz val="12"/>
        <color rgb="FF000000"/>
        <rFont val="Calibri"/>
      </rPr>
      <t>Presidente</t>
    </r>
    <r>
      <rPr>
        <sz val="12"/>
        <color rgb="FF000000"/>
        <rFont val="Calibri"/>
      </rPr>
      <t xml:space="preserve"> según Resolución Nº DM/007-19 en la Gaceta Oficial Nº 41.685 de fecha 1/8/2019: General de Brigada José Félix Medina Estrada
</t>
    </r>
    <r>
      <rPr>
        <b/>
        <sz val="12"/>
        <color rgb="FF000000"/>
        <rFont val="Calibri"/>
      </rPr>
      <t>Vicepresidente</t>
    </r>
    <r>
      <rPr>
        <sz val="12"/>
        <color rgb="FF000000"/>
        <rFont val="Calibri"/>
      </rPr>
      <t xml:space="preserve">: Franklin Briones
</t>
    </r>
    <r>
      <rPr>
        <b/>
        <sz val="12"/>
        <color rgb="FF000000"/>
        <rFont val="Calibri"/>
      </rPr>
      <t>Comisión de licitaciones y Bienes Públicos</t>
    </r>
    <r>
      <rPr>
        <sz val="12"/>
        <color rgb="FF000000"/>
        <rFont val="Calibri"/>
      </rPr>
      <t xml:space="preserve"> según Resolución N°01 de fecha 14/09/2020 en Gaceta Oficial N°41.998 de fecha2/11/2020
</t>
    </r>
    <r>
      <rPr>
        <b/>
        <sz val="12"/>
        <color rgb="FF000000"/>
        <rFont val="Calibri"/>
      </rPr>
      <t>Directores Principales</t>
    </r>
    <r>
      <rPr>
        <sz val="12"/>
        <color rgb="FF000000"/>
        <rFont val="Calibri"/>
      </rPr>
      <t xml:space="preserve">: María Eugenia Ricauter, Reina Yubeth Duque Arellano, Adolfo Sánchez, Janeth del Valle Rojas, NoingrizGervis, Jonathan Chirinos, Luis Berrios, Sugey Carrión, Williams Fernandez
</t>
    </r>
    <r>
      <rPr>
        <b/>
        <sz val="12"/>
        <color rgb="FF000000"/>
        <rFont val="Calibri"/>
      </rPr>
      <t>Directores Suplentes:</t>
    </r>
    <r>
      <rPr>
        <sz val="12"/>
        <color rgb="FF000000"/>
        <rFont val="Calibri"/>
      </rPr>
      <t xml:space="preserve"> Mairoby María Oran, Ruths Cuberos, Ana Gotto, Luis Eduardo Cova Farías, Juan de Dios Zambrano Días, Pedro Miranda, Mitsaid Arcas, Keila Colmenares Alexandra Victoría Pérez León
Junta Directiva  según Resolución Nº DM/No.016 - 2025  del Ministerio del Poder Popular para la Alimentación de fecha 4 de junio de 2025 y publicada en la Gaceta Oficial Nº  42.439 de fecha 15 de junio de 2025 
</t>
    </r>
    <r>
      <rPr>
        <b/>
        <sz val="12"/>
        <color rgb="FF000000"/>
        <rFont val="Calibri"/>
        <family val="2"/>
      </rPr>
      <t>Presidente</t>
    </r>
    <r>
      <rPr>
        <sz val="12"/>
        <color rgb="FF000000"/>
        <rFont val="Calibri"/>
        <family val="2"/>
      </rPr>
      <t xml:space="preserve">: José Felix Medina Estrada
</t>
    </r>
    <r>
      <rPr>
        <b/>
        <sz val="12"/>
        <color rgb="FF000000"/>
        <rFont val="Calibri"/>
        <family val="2"/>
      </rPr>
      <t>Directores principales</t>
    </r>
    <r>
      <rPr>
        <sz val="12"/>
        <color rgb="FF000000"/>
        <rFont val="Calibri"/>
        <family val="2"/>
      </rPr>
      <t>:</t>
    </r>
    <r>
      <rPr>
        <sz val="12"/>
        <color rgb="FF000000"/>
        <rFont val="Calibri"/>
      </rPr>
      <t xml:space="preserve"> Felix Enrique Romero Azuaje, Kenia del Carmen Rodríguez de Moya, Rhona del Carmen Pérez Delgado, Héctor Francisco Vallenilla Ojeda
</t>
    </r>
    <r>
      <rPr>
        <b/>
        <sz val="12"/>
        <color rgb="FF000000"/>
        <rFont val="Calibri"/>
        <family val="2"/>
      </rPr>
      <t>Directores suplentes</t>
    </r>
    <r>
      <rPr>
        <sz val="12"/>
        <color rgb="FF000000"/>
        <rFont val="Calibri"/>
      </rPr>
      <t xml:space="preserve">: Nuriyett Atenea Martínez González, Orlando José Machado Vélis, Yojhanshy Zarahit Pérez López, Luis Emilio Marín Centeno
Junta Directiva  según Resolución Nº DM/No.016 - 2025  del Ministerio del Poder Popular para la Alimentación de fecha 4 de junio de 2025 y publicada en la Gaceta Oficial Nº 43.157 de fecha 26 de junio de 2025 
</t>
    </r>
    <r>
      <rPr>
        <b/>
        <sz val="12"/>
        <color rgb="FF000000"/>
        <rFont val="Calibri"/>
        <family val="2"/>
      </rPr>
      <t>Presidente</t>
    </r>
    <r>
      <rPr>
        <sz val="12"/>
        <color rgb="FF000000"/>
        <rFont val="Calibri"/>
      </rPr>
      <t xml:space="preserve">: José Felix Medina Estrada
</t>
    </r>
    <r>
      <rPr>
        <b/>
        <sz val="12"/>
        <color rgb="FF000000"/>
        <rFont val="Calibri"/>
        <family val="2"/>
      </rPr>
      <t>Directores principales</t>
    </r>
    <r>
      <rPr>
        <sz val="12"/>
        <color rgb="FF000000"/>
        <rFont val="Calibri"/>
      </rPr>
      <t>: Felix Enrique Romero Azuaje, Kenia del Carmen Rodríguez de Moya, Rhona del Carmen Pérez Delgado, Héctor Francisco Vallenilla Ojeda
Directores suplentes: Nuriyett Atenea Martínez González, Orlando José Machado Vélis, Yojhanshy Zarahit Pérez López, Luis Emilio Marín Centeno</t>
    </r>
  </si>
  <si>
    <r>
      <t xml:space="preserve">Según la última información obtenida el Presidente es Gustavo José Cabello Canales. Según providencia Nº PDVAL-JD-2018-03-004publicada en la  Gaceta Nº 41.412 del  5 de junio de 2018  
Según Resolución . DM/No. 017-2025  del Ministerio del Poder Popular para la Alimentación de fecha 4 de junio de 2025 y publicada en la Gaceta Oficial No. 43.143 del 5 de junio de 2025, mediante la cual se designa la Junta Directiva de la empresa PRODUCTORA Y DISTRIBUIDORA VENEZOLANA DE ALIMENTOS, S.A. (PDVAL); estará conformada por las personas que  se mencionan:
</t>
    </r>
    <r>
      <rPr>
        <b/>
        <sz val="12"/>
        <color theme="1"/>
        <rFont val="Calibri"/>
        <family val="2"/>
      </rPr>
      <t>Presidente</t>
    </r>
    <r>
      <rPr>
        <sz val="12"/>
        <color theme="1"/>
        <rFont val="Calibri"/>
      </rPr>
      <t xml:space="preserve">: Gustavo José Cabello Canales
</t>
    </r>
    <r>
      <rPr>
        <b/>
        <sz val="12"/>
        <color theme="1"/>
        <rFont val="Calibri"/>
        <family val="2"/>
      </rPr>
      <t>Directores principales</t>
    </r>
    <r>
      <rPr>
        <sz val="12"/>
        <color theme="1"/>
        <rFont val="Calibri"/>
      </rPr>
      <t xml:space="preserve">: Miguel Angel Atencio Bolívar, Antonio José Martínez Zambrano, Yojanshy Zarahy Pérez López, Héctor Valentín Sánchez Colmenarez
</t>
    </r>
    <r>
      <rPr>
        <b/>
        <sz val="12"/>
        <color theme="1"/>
        <rFont val="Calibri"/>
        <family val="2"/>
      </rPr>
      <t>Directores suplentes</t>
    </r>
    <r>
      <rPr>
        <sz val="12"/>
        <color theme="1"/>
        <rFont val="Calibri"/>
      </rPr>
      <t xml:space="preserve">: Richard Alexander Fernandes Sousa, César Alejandro Curiel Salas, Nuriyett Atenea Martínez González, Olga Luisa Figueroa Yépez
Según Resolución . DM/No. 017-2025  del Ministerio del Poder Popular para la Alimentación de fecha 4 de junio de 2025 y publicada en la Gaceta Oficial No. 43.157 del 26 de junio de 2025, mediante la cual se designa la Junta Directiva de la empresa PRODUCTORA Y DISTRIBUIDORA VENEZOLANA DE ALIMENTOS, S.A. (PDVAL); estará conformada por las personas que  se mencionan:
</t>
    </r>
    <r>
      <rPr>
        <b/>
        <sz val="12"/>
        <color theme="1"/>
        <rFont val="Calibri"/>
        <family val="2"/>
      </rPr>
      <t>Presidente</t>
    </r>
    <r>
      <rPr>
        <sz val="12"/>
        <color theme="1"/>
        <rFont val="Calibri"/>
      </rPr>
      <t xml:space="preserve">: Gustavo José Cabello Canales
</t>
    </r>
    <r>
      <rPr>
        <b/>
        <sz val="12"/>
        <color theme="1"/>
        <rFont val="Calibri"/>
        <family val="2"/>
      </rPr>
      <t>Directores principales</t>
    </r>
    <r>
      <rPr>
        <sz val="12"/>
        <color theme="1"/>
        <rFont val="Calibri"/>
      </rPr>
      <t xml:space="preserve">: Miguel Angel Atencio Bolívar, Antonio José Martínez Zambrano, Yojanshy Zarahy Pérez López, Héctor Valentín Sánchez Colmenarez
</t>
    </r>
    <r>
      <rPr>
        <b/>
        <sz val="12"/>
        <color theme="1"/>
        <rFont val="Calibri"/>
        <family val="2"/>
      </rPr>
      <t>Directores suplentes</t>
    </r>
    <r>
      <rPr>
        <sz val="12"/>
        <color theme="1"/>
        <rFont val="Calibri"/>
      </rPr>
      <t>: Richard Alexander Fernandes Sousa, César Alejandro Curiel Salas, Nuriyett Atenea Martínez González, Olga Luisa Figueroa Yépez</t>
    </r>
  </si>
  <si>
    <t xml:space="preserve">Presidente encargado seún Gaceta Oficial Nº 41.706 de fecha 30/08/2019: General de División Marco Antonio Castro Pacheco
Directores: Yolimar Meza; Olbby Monsalve; Francisco Fonseca; Ramón Campos Cabello
Según Resolución . DM/No. 018-2025  del Ministerio del Poder Popular para la Alimentación de fecha 4 de junio de 2025 y publicada en la Gaceta Oficial No. 43.144 del 6 de junio de 2025, mediante la cual se designa la Junta Directiva de la empresa Centro de Almacenes Congelados, C.A. (CEALCO); estará conformada por las personas que  se mencionan:
Presidente:  Marco Antonio Castro Pacheco
Directores principales: Luciana Nazareht Araujo Zambrano, Alejandra del Carmen Brito Durán, Eduardo José Chareli Rojas, Oswaldo  Elbano Suárez Correa
Directores suplentes: Rubén Darío Bartoli Ochoa, Desirée Josefina Castro Morales, Yolkis María Rodríguez Blanco, Luis Eduardo Véliz Oropeza
Según Resolución . DM/No. 018-2025  del Ministerio del Poder Popular para la Alimentación de fecha 4 de junio de 2025 y publicada en la Gaceta Oficial No. 43.157 del 26 de junio de 2025, mediante la cual se designa la Junta Directiva de la empresa Centro de Almacenes Congelados, C.A. (CEALCO); estará conformada por las personas que  se mencionan:
Presidente:  Marco Antonio Castro Pacheco
Directores principales: Luciana Nazareht Araujo Zambrano, Alejandra del Carmen Brito Durán, Eduardo José Chareli Rojas, Oswaldo  Elbano Suárez Correa
Directores suplentes: Rubén Darío Bartoli Ochoa, Desirée Josefina Castro Morales, Yolkis María Rodríguez Blanco, Luis Eduardo Véliz Oropeza
</t>
  </si>
  <si>
    <r>
      <t xml:space="preserve">
Según Resolución . DM/No. 019-2025  del Ministerio del Poder Popular para la Alimentación de fecha 4 de junio de 2025 y publicada en la Gaceta Oficial No. 43.144 del 6 de junio de 2025, mediante la cual se designa la Junta Directiva de la empresa Red de Abastos Bicentenario, S.A.; estará conformada por las personas que  se mencionan:
</t>
    </r>
    <r>
      <rPr>
        <b/>
        <sz val="12"/>
        <color theme="1"/>
        <rFont val="Calibri"/>
        <family val="2"/>
      </rPr>
      <t>Presidente</t>
    </r>
    <r>
      <rPr>
        <sz val="12"/>
        <color theme="1"/>
        <rFont val="Calibri"/>
        <family val="2"/>
      </rPr>
      <t xml:space="preserve">:  Ramón Rafael Campos Cabello
</t>
    </r>
    <r>
      <rPr>
        <b/>
        <sz val="12"/>
        <color theme="1"/>
        <rFont val="Calibri"/>
        <family val="2"/>
      </rPr>
      <t>Directores principales</t>
    </r>
    <r>
      <rPr>
        <sz val="12"/>
        <color theme="1"/>
        <rFont val="Calibri"/>
        <family val="2"/>
      </rPr>
      <t xml:space="preserve">: Rhona del Carmen Pérez Delgado, Antonio José Martínez Zambrano,  Laurent Guy Zecri, Freddy Ramón Ramírez Espósito
</t>
    </r>
    <r>
      <rPr>
        <b/>
        <sz val="12"/>
        <color theme="1"/>
        <rFont val="Calibri"/>
        <family val="2"/>
      </rPr>
      <t>Directores suplentes</t>
    </r>
    <r>
      <rPr>
        <sz val="12"/>
        <color theme="1"/>
        <rFont val="Calibri"/>
        <family val="2"/>
      </rPr>
      <t xml:space="preserve">: Julio José Atacho Velasco, Luciana Nazareth Araujo Zambrano, James Levy, Johan Enrique Aparicio Cira, 
Según Resolución . DM/No. 019-2025  del Ministerio del Poder Popular para la Alimentación de fecha 4 de junio de 2025 y publicada en la Gaceta Oficial No. 43.157 del 26 de junio de 2025, mediante la cual se designa la Junta Directiva de la empresa Red de Abastos Bicentenario, S.A.; estará conformada por las personas que  se mencionan:
</t>
    </r>
    <r>
      <rPr>
        <b/>
        <sz val="12"/>
        <color theme="1"/>
        <rFont val="Calibri"/>
        <family val="2"/>
      </rPr>
      <t>Presidente</t>
    </r>
    <r>
      <rPr>
        <sz val="12"/>
        <color theme="1"/>
        <rFont val="Calibri"/>
        <family val="2"/>
      </rPr>
      <t xml:space="preserve">:  Ramón Rafael Campos Cabello
</t>
    </r>
    <r>
      <rPr>
        <b/>
        <sz val="12"/>
        <color theme="1"/>
        <rFont val="Calibri"/>
        <family val="2"/>
      </rPr>
      <t>Directores principales:</t>
    </r>
    <r>
      <rPr>
        <sz val="12"/>
        <color theme="1"/>
        <rFont val="Calibri"/>
        <family val="2"/>
      </rPr>
      <t xml:space="preserve"> Rhona del Carmen Pérez Delgado, Antonio José Martínez Zambrano,  Laurent Guy Zecri, Freddy Ramón Ramírez Espósito
</t>
    </r>
    <r>
      <rPr>
        <b/>
        <sz val="12"/>
        <color theme="1"/>
        <rFont val="Calibri"/>
        <family val="2"/>
      </rPr>
      <t>Directores suplentes</t>
    </r>
    <r>
      <rPr>
        <sz val="12"/>
        <color theme="1"/>
        <rFont val="Calibri"/>
        <family val="2"/>
      </rPr>
      <t xml:space="preserve">: Julio José Atacho Velasco, Luciana Nazareth Araujo Zambrano, James Levy, Johan Enrique Aparicio Cira, 
</t>
    </r>
  </si>
  <si>
    <r>
      <rPr>
        <b/>
        <sz val="12"/>
        <color theme="1"/>
        <rFont val="Calibri"/>
      </rPr>
      <t>Presidente</t>
    </r>
    <r>
      <rPr>
        <sz val="12"/>
        <color theme="1"/>
        <rFont val="Calibri"/>
      </rPr>
      <t xml:space="preserve"> según Decreto N° 4.621 de fecha 03/06/2021 en Gaceta Oficial N° 42.141 de la misma fecha: General de Brigada Felix Eduardo Rojas Martínez
Según Resolución . DM/No. 020-2025  del Ministerio del Poder Popular para la Alimentación de fecha 4 de junio de 2025 y publicada en la Gaceta Oficial No. 43.145 del 9 de junio de 2025, mediante la cual se designa la Junta Directiva  de la empresa LOGÍSTICA CASA S.A., (LOGICASA) estará conformada por las personas que  se mencionan:
</t>
    </r>
    <r>
      <rPr>
        <b/>
        <sz val="12"/>
        <color theme="1"/>
        <rFont val="Calibri"/>
        <family val="2"/>
      </rPr>
      <t>Presidente</t>
    </r>
    <r>
      <rPr>
        <sz val="12"/>
        <color theme="1"/>
        <rFont val="Calibri"/>
      </rPr>
      <t xml:space="preserve">:  Félix Eduardo Rojas Martínez
</t>
    </r>
    <r>
      <rPr>
        <b/>
        <sz val="12"/>
        <color theme="1"/>
        <rFont val="Calibri"/>
        <family val="2"/>
      </rPr>
      <t>Directores principales:</t>
    </r>
    <r>
      <rPr>
        <sz val="12"/>
        <color theme="1"/>
        <rFont val="Calibri"/>
      </rPr>
      <t xml:space="preserve"> Fidele Franco Manrique, Gustavo Antonio Pérez Sanabria, Nuriyett Atenea Martínez González, Johan Apáricio Martínez Cira
</t>
    </r>
    <r>
      <rPr>
        <b/>
        <sz val="12"/>
        <color theme="1"/>
        <rFont val="Calibri"/>
        <family val="2"/>
      </rPr>
      <t>Directores suplentes</t>
    </r>
    <r>
      <rPr>
        <sz val="12"/>
        <color theme="1"/>
        <rFont val="Calibri"/>
      </rPr>
      <t xml:space="preserve">: Daniel Garrido Amado, Desirée Josefina Castro Morales, Yojanshy Zarahí Pérez López, Yolimar Meza Espinoza
</t>
    </r>
    <r>
      <rPr>
        <sz val="12"/>
        <color theme="1"/>
        <rFont val="Calibri"/>
        <family val="2"/>
      </rPr>
      <t xml:space="preserve">
Según Resolución . DM/No. 020-2025  del Ministerio del Poder Popular para la Alimentación de fecha 4 de junio de 2025 y publicada en la Gaceta Oficial No. 43.157 del 26 de junio de 2025, mediante la cual se designa la Junta Directiva  de la empresa LOGÍSTICA CASA S.A., (LOGICASA) estará conformada por las personas que  se mencionan:
</t>
    </r>
    <r>
      <rPr>
        <b/>
        <sz val="12"/>
        <color theme="1"/>
        <rFont val="Calibri"/>
        <family val="2"/>
      </rPr>
      <t>Presidente</t>
    </r>
    <r>
      <rPr>
        <sz val="12"/>
        <color theme="1"/>
        <rFont val="Calibri"/>
        <family val="2"/>
      </rPr>
      <t xml:space="preserve">:  Félix Eduardo Rojas Martínez
</t>
    </r>
    <r>
      <rPr>
        <b/>
        <sz val="12"/>
        <color theme="1"/>
        <rFont val="Calibri"/>
        <family val="2"/>
      </rPr>
      <t>Directores principale</t>
    </r>
    <r>
      <rPr>
        <sz val="12"/>
        <color theme="1"/>
        <rFont val="Calibri"/>
        <family val="2"/>
      </rPr>
      <t xml:space="preserve">s: Fidele Franco Manrique, Gustavo Antonio Pérez Sanabria, Nuriyett Atenea Martínez González, Johan Apáricio Martínez Cira
</t>
    </r>
    <r>
      <rPr>
        <b/>
        <sz val="12"/>
        <color theme="1"/>
        <rFont val="Calibri"/>
        <family val="2"/>
      </rPr>
      <t>Directores suplentes</t>
    </r>
    <r>
      <rPr>
        <sz val="12"/>
        <color theme="1"/>
        <rFont val="Calibri"/>
        <family val="2"/>
      </rPr>
      <t xml:space="preserve">: Daniel Garrido Amado, Desirée Josefina Castro Morales, Yojanshy Zarahí Pérez López, Yolimar Meza Espinoza </t>
    </r>
  </si>
  <si>
    <r>
      <rPr>
        <b/>
        <sz val="12"/>
        <color rgb="FF000000"/>
        <rFont val="Calibri"/>
      </rPr>
      <t>Presidente</t>
    </r>
    <r>
      <rPr>
        <sz val="12"/>
        <color rgb="FF000000"/>
        <rFont val="Calibri"/>
      </rPr>
      <t xml:space="preserve"> según Decreto N° 4.609 de fecha 11/5/2021 en Gaceta Oficial N° 42.124 de la misma fecha: José Luís Quintero Linares   
Según Resolución . DM/No. 021-2025  del Ministerio del Poder Popular para la Alimentación de fecha 4 de junio de 2025 y publicada en la Gaceta Oficial No. 43.145 del 9 de junio de 2025, mediante la cual se designa la Junta Directiva  de la empresa Lácteos Los Andes, C.A.que estará conformada por las personas que  se mencionan:
</t>
    </r>
    <r>
      <rPr>
        <b/>
        <sz val="12"/>
        <color rgb="FF000000"/>
        <rFont val="Calibri"/>
        <family val="2"/>
      </rPr>
      <t>Presidente</t>
    </r>
    <r>
      <rPr>
        <sz val="12"/>
        <color rgb="FF000000"/>
        <rFont val="Calibri"/>
      </rPr>
      <t xml:space="preserve">:  José Luís Quintero Linares 
</t>
    </r>
    <r>
      <rPr>
        <b/>
        <sz val="12"/>
        <color rgb="FF000000"/>
        <rFont val="Calibri"/>
        <family val="2"/>
      </rPr>
      <t>Directores principales</t>
    </r>
    <r>
      <rPr>
        <sz val="12"/>
        <color rgb="FF000000"/>
        <rFont val="Calibri"/>
      </rPr>
      <t xml:space="preserve">: Julio José Atacho Velazco, Rubén Darío Bartoli Ochoa, Antonio José Gómez Morales, Luis Eduardo Veliz
</t>
    </r>
    <r>
      <rPr>
        <b/>
        <sz val="12"/>
        <color rgb="FF000000"/>
        <rFont val="Calibri"/>
        <family val="2"/>
      </rPr>
      <t>Directores suplentes</t>
    </r>
    <r>
      <rPr>
        <sz val="12"/>
        <color rgb="FF000000"/>
        <rFont val="Calibri"/>
      </rPr>
      <t xml:space="preserve">: José Alberto Angulo Núñez, Nuriyett Atenea Martínez González, Héctor Valentín Sánchez, Daniel Garrido Amado      
Según Resolución . DM/No. 021-2025  del Ministerio del Poder Popular para la Alimentación de fecha 4 de junio de 2025 y publicada en la Gaceta Oficial No. 43.157 del 26 de junio de 2025, mediante la cual se designa la Junta Directiva  de la empresa Lácteos Los Andes, C.A.que estará conformada por las personas que  se mencionan:
</t>
    </r>
    <r>
      <rPr>
        <b/>
        <sz val="12"/>
        <color rgb="FF000000"/>
        <rFont val="Calibri"/>
        <family val="2"/>
      </rPr>
      <t>Presidente</t>
    </r>
    <r>
      <rPr>
        <sz val="12"/>
        <color rgb="FF000000"/>
        <rFont val="Calibri"/>
      </rPr>
      <t xml:space="preserve">:  José Luís Quintero Linares 
</t>
    </r>
    <r>
      <rPr>
        <b/>
        <sz val="12"/>
        <color rgb="FF000000"/>
        <rFont val="Calibri"/>
        <family val="2"/>
      </rPr>
      <t>Directores principale</t>
    </r>
    <r>
      <rPr>
        <sz val="12"/>
        <color rgb="FF000000"/>
        <rFont val="Calibri"/>
      </rPr>
      <t xml:space="preserve">s: Julio José Atacho Velazco, Rubén Darío Bartoli Ochoa, Antonio José Gómez Morales, Luis Eduardo Veliz
</t>
    </r>
    <r>
      <rPr>
        <b/>
        <sz val="12"/>
        <color rgb="FF000000"/>
        <rFont val="Calibri"/>
        <family val="2"/>
      </rPr>
      <t>Directores suplentes</t>
    </r>
    <r>
      <rPr>
        <sz val="12"/>
        <color rgb="FF000000"/>
        <rFont val="Calibri"/>
      </rPr>
      <t xml:space="preserve">: José Alberto Angulo Núñez, Nuriyett Atenea Martínez González, Héctor Valentín Sánchez, Daniel Garrido Amado     </t>
    </r>
  </si>
  <si>
    <t>Golpe a las mafias: Detenidos gerentes de Corporación Socialista del Cemento que revendían los sacos en dólares (https://www.laiguana.tv/articulos/463085-corporacion-socialista-de-cemento-gerentes-detenidos/)
Las cifras rojas de la industria cementera en manos del Estado venezolano (https://transparencia.org.ve/project/las-cifras-rojas-la-industria-cementera-manos-del-estado-venezolano/)
IMPIDEN DENUNCIAR CORRUPCIÓN DE CORPORACIÓN SOCIALISTA DE CEMENTO (https://www.laprensalara.com.ve/nota/-13038)
Paralizada la planta de cemento en San Sebastián, Aragua (https://cronica.uno/paralizada-la-planta-de-cemento-en-san-sebastian-aragua/)
Trabajadores de Cementos Vencemos Pertigalete protestan por incumplimiento de acuerdos laborales (https://www.aporrea.org/trabajadores/n361359.html)
FOTOS: Trabajadores de CEMEX protestaron y no pudieron llegar a la Gobernación de Lara (https://www.elimpulso.com/2018/01/26/fotos-trabajadores-cemex-protestaron-no-pudieron-llegar-la-gobernacion-lara/)
Trabajadores de la industria cementera exigen aumento salarial y respeto a la estabilidad laboral (https://cronica.uno/trabajadores-del-cemento-exigen-mejores-salarios-y-estabilidad-laboral/)
Trabajadores denuncian 90% de paralización de producción de cemento en Bolívar (https://elpitazo.net/guayana/trabajadores-denuncian-90-de-paralizacion-de-produccion-de-cemento-en-bolivar/)
Corporación Socialista del Cemento S.A. (https://transparencia.org.ve/wp-content/uploads/2017/09/Empresas-propiedad-del-estado-Cemento.pdf)
Presidente intervenga la Corporación Socialista del Cemento (CSC) (https://www.aporrea.org/contraloria/a254435.html)
Corrupción e ineficiencia cementada (https://runrun.es/opinion/270136/corrupcion-e-ineficiencia-cementada-por-eddie-a-ramirez-s/)
Baja y crítica producción de cemento enfrenta a las roscas corruptas de civiles y militares (http://runrun.es/runrunes-de-bocaranda/runrunes/114512/baja-y-critica-produccion-de-cemento-enfrenta-las-roscas-corruptas-de-civiles-y-militares.html)
INDUSTRIA DEL CEMENTO TRABAJA A UN 40% DE SU CAPACIDAD INSTALADA (https://www.laprensalara.com.ve/nota/51354/2022/09/industria-del-cemento-trabaja-a-un-40-en-porciento--de-su-capacidad-instalada)
Fetracemento: La industria del cemento ha disminuido en un 90% su capacidad nominal (https://www.bancaynegocios.com/fetracemento-la-industria-del-cemento-ha-disminuido-en-un-90-su-capacidad-nominal/)
Extraoficial | Detenidos altos funcionarios de la Corporación Socialista de Cemento (https://www.bancaynegocios.com/extraoficial-detenidos-altos-funcionarios-de-la-corporacion-socialista-de-cemento/)
Detenidos por corrupción altos funcionarios de la Corporación Socialista de Cemento (https://venezuelaredinformativa.us/detenidos-por-corrupcion-altos-funcionarios-de-la-corporacion-socialista-de-cemento/)</t>
  </si>
  <si>
    <r>
      <t xml:space="preserve">Presidente: Angel Enrique García Quiroga, según Resolución N° 043-18 de fecha 26 de septiembre de 2018 publicada en la Gaceta Oficial No.41.491 del 27 de septiembre de 2018.
Según la última información obtenida en la Resolución Nº DM/059-18, se designaron a las  como Miembros de la Junta Directiva de las Empresas Corporación Única de Servicios Productivos y Alimentarios, C.A.; Comercializadora y Distribuidora Red Venezuela, C.A.; Indugram, C.A. y Productos La Fina, C.A.; Mercados de Alimentos, C.A. (MERCAL); Lácteos Los Andes, C.A.; Centro de Almacenes Congelados, C.A., (CEALCO); Industrias Diana, C.A.; Fábrica para Procesamiento de Sábila de Venezuela, S.A. (SABILVEN); y Logística Casa, S.A. (LOGICASA, S.A.), entes adscritos a este Ministerio del Poder Popular para la Alimentación:
Yolimar Meza; Olbby Monsalve; Francisco Fonseca; Ramón Campos Cabello.
Según Resolución DM/No. 027-2025 del Ministerio del Poder Popular para la Alimentación de fecha 2 de julio de 2025 y publicada en la Gaceta Ofical No. 453.162 3 del julio de  2025 se designa la Junta Directiva de la empresa COMERCIALIZADORA Y DISTRIBUIDORA
RED DE VENEZUELA, C.A., estará conformada por las ciudadanas y ciudadanos que en ella se mencionan:
</t>
    </r>
    <r>
      <rPr>
        <b/>
        <sz val="12"/>
        <color theme="1"/>
        <rFont val="Calibri"/>
        <family val="2"/>
      </rPr>
      <t>Presidente</t>
    </r>
    <r>
      <rPr>
        <sz val="12"/>
        <color theme="1"/>
        <rFont val="Calibri"/>
        <family val="2"/>
      </rPr>
      <t xml:space="preserve">: Angel Enrique García Quiiroga
</t>
    </r>
    <r>
      <rPr>
        <b/>
        <sz val="12"/>
        <color theme="1"/>
        <rFont val="Calibri"/>
        <family val="2"/>
      </rPr>
      <t>Directores principales:</t>
    </r>
    <r>
      <rPr>
        <sz val="12"/>
        <color theme="1"/>
        <rFont val="Calibri"/>
        <family val="2"/>
      </rPr>
      <t xml:space="preserve"> Daniel Ernesto Garrido Amado, Richard Alexandr Fernandes Sousa, Héctor Francisco Vallenilla Ojeda, Olga Luisa Figueros Yépez
</t>
    </r>
    <r>
      <rPr>
        <b/>
        <sz val="12"/>
        <color theme="1"/>
        <rFont val="Calibri"/>
        <family val="2"/>
      </rPr>
      <t>Directores suplentes</t>
    </r>
    <r>
      <rPr>
        <sz val="12"/>
        <color theme="1"/>
        <rFont val="Calibri"/>
        <family val="2"/>
      </rPr>
      <t xml:space="preserve">: Vanessa Cristy Pepín de Marín, Yolimar Meza Espinoza, Zaily Josefina Tineo Marcano, Héctor Valentín Sánchez Colmenares.
</t>
    </r>
  </si>
  <si>
    <t>Angel Enrique García Quiiroga es General de Brigada del Ejército.  En 2007, figuró en designaciones militares como Primer Comandante dentro de la jurisdicción de la II División de Infantería (zona andina: Táchira, Mérida, Barinas y Trujillo). García Quiroga ha sido designado para presidir o integrar juntas directivas de empresas estatales en sectores estratégicos como alimentación e industria. 
En 2018, fue designado Presidente de la empresa estatal Comercializadora y Distribuidora Red Venezuela, C.A. (CDR Venezuela), ente adscrito al Ministerio del Poder Popular para la Alimentación (Gaceta Oficial N.º 41.491 y N.º 41.506 de 2018).
Se desempeñó como Agregado Militar, Naval y Aéreo en la Embajada de Venezuela en Italia (Roma), según la Gaceta Oficial N.º 41.040 de noviembre de 2016.
En 2007, formó parte de la Junta Administradora Ad Hoc de la empresa Cemento Andino, S.A., tras su proceso de nacionalización, designado por el Ministerio de Defensa para integrar dicha directiva.</t>
  </si>
  <si>
    <t>Luis Alberto Pérez González, en el año 2020 fue Vicepresidente Ejecutivo del Banco de Desarrollo Económico y Social de Venezuela (BANDES) y en el año 2024 Viceministro de Seguimiento y Control del Desarrollo Ecominero, del Ministerio del Poder Popular de Desarrollo Minero Ecológico, en condición de Encargado
Previamente, desempeñó funciones clave en las finanzas públicas y la representación internacional de Venezuela:
-CAF (Banco de Desarrollo de América Latina): En noviembre de 2020, en su carácter de directivo de BANDES, fue designado por el ejecutivo nacional como Director Ejecutivo Suplente ante la CAF, representando las acciones de la serie "B" de Venezuela.
- FIDA: En marzo de 2021, fue designado Representante de Venezuela ante la Junta Ejecutiva del Fondo Internacional de Desarrollo Agrícola (FIDA)..</t>
  </si>
  <si>
    <r>
      <t xml:space="preserve">MINERVEN
Mediante Resolución No. 0011 del 28 de diciembre de 2023 y publicada en la Gaceta Oficial No. 42.788 del 29 de diciembre de 2023,  se designa a la ciudadana Adenis Médina Molina, como Presidente, en calidad de Encargada, de la Empresa Carbones del Zulia, S.A. (CARBOZULIA), y sus empresas iliales Carbones del Guasare, S.A. y Carbones de la Guajira, S.A., entes
adscritos al Ministerio del Poder Popular de Desarrollo Minero Ecológico 
Mediante Resolución No. 012-2024 del 9 de diciembre de 2024 y publicada en la Gaceta Oficial No. 43.034 del 23 de diciembre de 2024,  se designa a Luis Alberto Pérez González , como Presidente, en calidad de Encargado, de la Empresa Carbones del Zulia, S.A. (CARBOZULIA)  adscrita al Ministerio del Poder Popular de Desarrollo Minero Ecológico 
Según Resolución No. 0021/2025 del 18 de julio de 2025 y publicada en la Gaceta Oficial No. 43.175 del 22 de julio de 2025, se nombra a las ciudadanas y ciudadanos que en ella
se mencionan, como Miembros Principales y Suplentes de la Junta Directivade la Empresa del Estado, bajo la forma de Sociedad Anónima denominada Carbones del Zulia, S.A. (CARBOZULIA): 
</t>
    </r>
    <r>
      <rPr>
        <b/>
        <sz val="12"/>
        <color rgb="FF000000"/>
        <rFont val="Calibri"/>
        <family val="2"/>
      </rPr>
      <t>Presidente</t>
    </r>
    <r>
      <rPr>
        <sz val="12"/>
        <color rgb="FF000000"/>
        <rFont val="Calibri"/>
      </rPr>
      <t xml:space="preserve">: Luis Alberto Pérez González
</t>
    </r>
    <r>
      <rPr>
        <b/>
        <sz val="12"/>
        <color rgb="FF000000"/>
        <rFont val="Calibri"/>
        <family val="2"/>
      </rPr>
      <t>Directores principales</t>
    </r>
    <r>
      <rPr>
        <sz val="12"/>
        <color rgb="FF000000"/>
        <rFont val="Calibri"/>
      </rPr>
      <t xml:space="preserve">: Rodolfo Clemente Marco Torres, Alejandro Miguel Martínez Herrera, Desirée Mayrim Hidalgo Sequera, Jesús Ricardo Mieres Vitanza
</t>
    </r>
    <r>
      <rPr>
        <b/>
        <sz val="12"/>
        <color rgb="FF000000"/>
        <rFont val="Calibri"/>
        <family val="2"/>
      </rPr>
      <t>Directores suplentes</t>
    </r>
    <r>
      <rPr>
        <sz val="12"/>
        <color rgb="FF000000"/>
        <rFont val="Calibri"/>
      </rPr>
      <t>: Jackson Ramón Esteila Molina, Isaac Jesús Martínez López, Wilfredo Galeano Martínez, Janeth Solange Castillo Martínez</t>
    </r>
  </si>
  <si>
    <r>
      <t xml:space="preserve">Ssegún Decreto Decreto N° 4.963, mediante el cual se nombra al ciudadano Héctor José Silva Hernández, como Presidente de la Compañía General de Minería de Venezuela C.A. (MINERVEN), adscrita al Ministerio del Poder Popular de Desarrollo Minero Ecológico, en condición de Encargado
</t>
    </r>
    <r>
      <rPr>
        <b/>
        <sz val="12"/>
        <color rgb="FF000000"/>
        <rFont val="Calibri"/>
      </rPr>
      <t xml:space="preserve">
</t>
    </r>
    <r>
      <rPr>
        <sz val="12"/>
        <color rgb="FF000000"/>
        <rFont val="Calibri"/>
      </rPr>
      <t xml:space="preserve">Según Resolución No. 0003 del 9 de octubre de 2023 publicada en la Gaceta Oficial No. 42.731 de la misma fecha se designaron a los siguientes directores: 
</t>
    </r>
    <r>
      <rPr>
        <b/>
        <sz val="12"/>
        <color rgb="FF000000"/>
        <rFont val="Calibri"/>
      </rPr>
      <t xml:space="preserve">Directores Principales: </t>
    </r>
    <r>
      <rPr>
        <sz val="12"/>
        <color rgb="FF000000"/>
        <rFont val="Calibri"/>
      </rPr>
      <t xml:space="preserve">Alejandro Miguel Martínez Herrera, Mónica Andreína Velasco de Gamboa, José Miguel Muñoz Rojas, &lt;josé Rafael González Torrealba
</t>
    </r>
    <r>
      <rPr>
        <b/>
        <sz val="12"/>
        <color rgb="FF000000"/>
        <rFont val="Calibri"/>
      </rPr>
      <t xml:space="preserve">Directores Suplentes: </t>
    </r>
    <r>
      <rPr>
        <sz val="12"/>
        <color rgb="FF000000"/>
        <rFont val="Calibri"/>
      </rPr>
      <t xml:space="preserve">Joan Mery Falcone Carrero, Elis Hernán Hernández González, Andrea Carolina Barreto González, Johana de Valle Ydrogo Ydrogo
Según Resolución No. 001/2025 del  Ministerio del Poder Popular de Desarrollo Minero Ecológico del  21 de enero de 2025 y publicada en la Gaceta Oficial No. 43.081 del 6 de marzo de 2025, mse designaron  a las ciudadanas y ciudadanos que en ella se mencionan, como Miembros Principales y Suplentes de la Junta Directiva de la Empresa del Estado, bajo la Forma de Sociedad Mercantil denominada Compañía General de Minería de Venezuela, C.A. (MINERVEN): 
</t>
    </r>
    <r>
      <rPr>
        <b/>
        <sz val="12"/>
        <color rgb="FF000000"/>
        <rFont val="Calibri"/>
      </rPr>
      <t>Miembros Principales</t>
    </r>
    <r>
      <rPr>
        <sz val="12"/>
        <color rgb="FF000000"/>
        <rFont val="Calibri"/>
      </rPr>
      <t xml:space="preserve">: Yvy Valentina García Uribe, Christiam Moisés Hernández Verdecanna, Luis Alberto Pérez González, Aldo Mario Cantafio Buccafurni
</t>
    </r>
    <r>
      <rPr>
        <b/>
        <sz val="12"/>
        <color rgb="FF000000"/>
        <rFont val="Calibri"/>
      </rPr>
      <t>Miembros Suplentes</t>
    </r>
    <r>
      <rPr>
        <sz val="12"/>
        <color rgb="FF000000"/>
        <rFont val="Calibri"/>
      </rPr>
      <t xml:space="preserve">: Kenia Marien Herrera Contreras. Amiel Beatriz Pino Guerra, Javier Alejandro Camacho Bruzual, Lennig Leonardo González González
Según Resolución No. 0023/2025 del 18 de julio de 2025 y publicada en la Gaceta Oficial No. 43.175 del 22 de julio de 2025, se nombra a las ciudadanas y ciudadanos que en ella
se mencionan, como Miembros Principales y Suplentes de la Junta Directivade la Empresa del Estado, MINERVEN: 
</t>
    </r>
    <r>
      <rPr>
        <b/>
        <sz val="12"/>
        <color rgb="FF000000"/>
        <rFont val="Calibri"/>
        <family val="2"/>
      </rPr>
      <t>Miembros principales</t>
    </r>
    <r>
      <rPr>
        <sz val="12"/>
        <color rgb="FF000000"/>
        <rFont val="Calibri"/>
      </rPr>
      <t xml:space="preserve">: Ivy Valentina García Uribe, Christiam Moisés Hernández Verdecanna, Luis Alberto Pérez González, Aldo Mario Cantafio Buccafurni
</t>
    </r>
    <r>
      <rPr>
        <b/>
        <sz val="12"/>
        <color rgb="FF000000"/>
        <rFont val="Calibri"/>
        <family val="2"/>
      </rPr>
      <t>Miembros suplentes</t>
    </r>
    <r>
      <rPr>
        <sz val="12"/>
        <color rgb="FF000000"/>
        <rFont val="Calibri"/>
        <family val="2"/>
      </rPr>
      <t>: Keniia Marien Herrera Contreras, Amiel Beatriz Pinto Guerra, Javier Alejandro Camachio Bruzual, Lenning Leonardo González González</t>
    </r>
  </si>
  <si>
    <t>Antonio Pérez Suárez: la trayectoria del supuesto “jefe de la red de corrupción” en Pdvsa (https://corruptometro.org/noticias/antonio-perez-suarez-la-trayectoria-del-supuesto-jefe-de-la-red-de-corrupcion-en-pdvsa/)</t>
  </si>
  <si>
    <t>Empresa  Café Venezuela, S.A.</t>
  </si>
  <si>
    <t>Misión: Su objetivo principal es procesar (torrefacción) y distribuir café, garantizando el abastecimiento nacional y fomentando la exportación.</t>
  </si>
  <si>
    <t>Gestiona marcas de café molido y en grano para el consumo masivo (como Café Venezuela ) y apoya el desarrollo de cafés de especialidad.</t>
  </si>
  <si>
    <t>La empresa cuenta con varias plantas y sedes operativas. Las principales ubicaciones identificadas son:
Lara (Sede Principal/Industrial): Zona Industrial II, Carrera 7, Edificio Torrefactora, Barquisimeto . Aquí funciona una de las plantas torrefactoras más grandes.
Trujillo: Planta en la parroquia Mosquey, municipio Boconó .
Portuguesa: Instalaciones en Biscucuy (eje cafetalero importante).
Carabobo: Instalaciones en la Zona Industrial El Tigre, Guacara (vinculada a la Empresa Nacional del Café).</t>
  </si>
  <si>
    <t>Empresa operativa. Bajo la gestión actual y en coordinación con la CVC (Corporación Venezolana del Café):
Cosecha 2025-2026: La empresa está activa recibiendo la cosecha en sus circuitos (como el Circuito 01 en Lara y el Circuito 05 en Trujillo).
Exportación: Es parte del esfuerzo estatal que reportó un incremento significativo en las exportaciones de café (proyección de crecimiento del 500% en exportaciones para 2025 según fuentes oficiales).
Calidad: Participa en la promoción de cafés de alta calidad a través de eventos como el Encuentro Internacional de Cafés de Especialidad Venezolano (EICEV) .</t>
  </si>
  <si>
    <t>TSJ
https://transparenciave.org/wp-content/uploads/2017/09/Informe-Dise%C3%B1ado-Empresas-propiedad-del-estado-Cafe%CC%81.pdf
}
https://transparenciave.org/wp-content/uploads/2017/05/5-Informe-EmpresasP%C3%BAblicas-Caf%C3%A9-editado-8mayo.pdf</t>
  </si>
  <si>
    <t xml:space="preserve">Iribarren
Boconó
Sucre
Guacara </t>
  </si>
  <si>
    <t>Sociedad Mercantil CAFEA, C.A.</t>
  </si>
  <si>
    <t xml:space="preserve">Empresa Central Cafetalero Valle Verde, C.A. </t>
  </si>
  <si>
    <t xml:space="preserve">Coffee Mérida, S.A. </t>
  </si>
  <si>
    <t>Desarrollar actividades de producción y desarrollo del café en el estado de Mérida</t>
  </si>
  <si>
    <t xml:space="preserve">La Empresa Coffee Mérida CA es una filial de la Corporación Venezolana del Café, SA (CVC), la empresa estatal encargada de administrar y coordinar el sector cafetalero en Venezuela. Esta corporación fue creada en 2010 con el objetivo de impulsar el desarrollo del sector y contribuir a la soberanía alimentaria del país a través del modelo de producción socialista. Coffee Mérida CA opera en el estado de Mérida, una de las principales zonas productoras de café en Venezuela. No hay un decreto específico de creación para "EMPRESA COFFEE MÉRIDA CA" que se pueda encontrar en las fuentes consultadas. </t>
  </si>
  <si>
    <t>Av. 2 Lora, entre calles 20 y 21, Mérida,  Estado Mérida</t>
  </si>
  <si>
    <t>No se  encontró información</t>
  </si>
  <si>
    <t>Corporación Venezolana del Café, SA (CVC)
Ministerio del Poder Popular para la Agricultura Productiva y Tierras</t>
  </si>
  <si>
    <t>Corporación Venezolana del Café, SA (CVC)</t>
  </si>
  <si>
    <t>Trabajadores de Café Venezuela S.A. reclaman por falta de producción (https://archivo.provea.org/actualidad/derechos-sociales/derechos-laborales/aporrea-trabajadores-de-cafe-venezuela-s-a-reclaman-por-falta-de-produccion/)
Coordinaciones Regionales de Café Venezuela S.A rechazan denuncias de supuestas irregularidades administrativas (Coordinaciones Regionales de Café Venezuela S.A rechazan denuncias de supuestas irregularidades administrativas)
Comunas revelan cómo en Café Venezuela-Lara gerencia firmó cheques para familiares (https://cronica.uno/comunas-revelan-cafe-venezuela-lara-gerencia-firmo-cheques-familiares/)
Otro «logro» de la revolución: La expropiada empresa Café Madrid de Venezuela para su producción (https://paisdepropietarios.org/propietariosve/otro-logro-de-la-revolucion-la-expropiada-empresa-cafe-madrid-de-venezuela-para-su-produccion/)
(VIDEO) Trabajadores alertan sobre posible escasez total del café molido (https://www.aporrea.org/endogeno/n284652.html)
“Los trabajadores que fuimos suspendidos ilegalmente en Café Venezuela tenemos más de 10 años de servicio” (}https://www.laizquierdadiario.com/Los-trabajadores-que-fuimos-suspendidos-ilegalmente-en-Cafe-Venezuela-tenemos-mas-de-10-anos-de)</t>
  </si>
  <si>
    <t>Inscrita por ante el Registro Mercantil Primero de la Circunscripción Judicial del estado Táchira, bajo el n. º 7, Tomo 23-A, de fecha 24.1.1991</t>
  </si>
  <si>
    <t>Nueva Bolivia, vía Vega de la Pipa, Sector Los Muros, población de Rubio, Municipio Junín del estado Táchira</t>
  </si>
  <si>
    <t>Junín</t>
  </si>
  <si>
    <t>Ministerio del Poder Popular para la Agricultura Productiva y Tierras
Corporación Venezolana del Café, S.A</t>
  </si>
  <si>
    <t>Inscrita por ante el Registro Mercantil Primero de la Circunscripción Judicial del Estado Táchira, originalmente bajo la denominación LIOFILIZADORA DEL SUROESTE, C. A. (LISOCA) BAJO EL No. 43, Tomo 3-A, de fecha 24 de enero de 1991, reformada en esa misma Oficina Registral bajo el No. 60, Tomo 11-A, en fecha 01 de junio de 1999 y finalmente reformado sus Estatutos Sociales por ante la Oficina de Registro Mercantil Primero de la Circunscripción Judicial del Estado Táchira, en fecha 17 de mayo del 2000, bajo el No. 32, Tomo 9-A</t>
  </si>
  <si>
    <t>Procesamiento y producción de café</t>
  </si>
  <si>
    <t>Biscucuy, Estado Portuguesa, Venezuela.</t>
  </si>
  <si>
    <t>Inscrita en el Registro de Comercio que llevaba el Juzgado Primero de Primera Instancia en lo Civil, Mercantil, Agrario, Tránsito del Trabajo y Estabilidad Laboral del Primer Circuito de la Circunscripción Judicial del Estado Portuguesa. 14 de abril de 1993. Anotado bajo el N° 8253, Tomo 68.</t>
  </si>
  <si>
    <t xml:space="preserve">Ministerio del Poder Popular para la Agricultura Productiva y Tierras
 Corporación de Desarrollo Agrícola S.A.
Corporación Venezolana del Café, S.A., </t>
  </si>
  <si>
    <t>https://transparenciave.org/wp-content/uploads/2017/09/Informe-Dise%C3%B1ado-Empresas-propiedad-del-estado-Cafe%CC%81.pdf
https://transparenciave.org/wp-content/uploads/2017/05/5-Informe-EmpresasP%C3%BAblicas-Caf%C3%A9-editado-8mayo.pdf</t>
  </si>
  <si>
    <r>
      <t xml:space="preserve">Mediante la Resolución N° 049870 del Despacho de la Viceministra de Servicios, Personal y Logística, del Ministerio del Poder Popular para la Defensa, emitida el 22 de febrero de 2023 y publicada en la  Gaceta Nº 42.578 del 28 de febrero de 2023, se nombraron a los siguientes ciudadanos como miembros de la Junta Directiva:
Presidente de la Junta Directiva: Mayor General Danny Ramón Sandrea
Vicepresidente de la Junta Directiva: General de Brigada Engelberth Yastrzrmsky Díaz Ruiz
Directores principales: General de División Adolfo Miguel Castillo Hernández, General de División José Rigoberto Betancourt Moya, General de División Rafael Angel Rodríguez Sánchez y General de División Bilfred Orosman Bastidas Fernández
Directores suplentes: Coronel Tomás Antonio Vera Contreras, Coronel Daniel Francisco Urdaneta Bastidas, Capitán de Fragata Yelitza Coromoto Vera Vera y Mayor Jaira Julia Camacho
Según Resolución N° 061278  de fecha 27/08/2025  en Gaceta Oficial N° 43.202 de fecha 29/08/2025
</t>
    </r>
    <r>
      <rPr>
        <b/>
        <sz val="12"/>
        <color rgb="FF000000"/>
        <rFont val="Calibri"/>
        <family val="2"/>
      </rPr>
      <t>Presidente</t>
    </r>
    <r>
      <rPr>
        <sz val="12"/>
        <color rgb="FF000000"/>
        <rFont val="Calibri"/>
      </rPr>
      <t xml:space="preserve">: Mayor General JOSÉ ALFREDO RIVERA BASTARDO
</t>
    </r>
    <r>
      <rPr>
        <b/>
        <sz val="12"/>
        <color rgb="FF000000"/>
        <rFont val="Calibri"/>
        <family val="2"/>
      </rPr>
      <t>Vicepresidente</t>
    </r>
    <r>
      <rPr>
        <sz val="12"/>
        <color rgb="FF000000"/>
        <rFont val="Calibri"/>
      </rPr>
      <t xml:space="preserve">: General de División General de División ENGELBERTH YASTRZEMSKY DÍAZ RUÍZ 
</t>
    </r>
    <r>
      <rPr>
        <b/>
        <sz val="12"/>
        <color rgb="FF000000"/>
        <rFont val="Calibri"/>
        <family val="2"/>
      </rPr>
      <t>Directores Principales</t>
    </r>
    <r>
      <rPr>
        <sz val="12"/>
        <color rgb="FF000000"/>
        <rFont val="Calibri"/>
      </rPr>
      <t xml:space="preserve">: General de División ADOLFO MIGUEL CASTILLO HERNÁNDEZ ,  General de División GERSON IVÁN MEDINA ONTIVEROS
General de División ORLANDO RAMÓN MENDOZA RODRÍGUEZ ,General de División EUCLIDES RAMÓN VALECILLOS MONTILLA 
</t>
    </r>
    <r>
      <rPr>
        <b/>
        <sz val="12"/>
        <color rgb="FF000000"/>
        <rFont val="Calibri"/>
        <family val="2"/>
      </rPr>
      <t>Directores Suplentes</t>
    </r>
    <r>
      <rPr>
        <sz val="12"/>
        <color rgb="FF000000"/>
        <rFont val="Calibri"/>
      </rPr>
      <t>: Coronel MERVIN GREGORIO RINCÓN SIMONS,Coronel DAVID ARNALDO MENDOZA GARCÍA, Teniente Coronel JAIRA JULIA CAMACHO , Mayor  ELVIN ÓSCAR MATOS PIRES,Capitán de Corbeta AMAIRANY NINOSKA DE LA C STEPA CONTRERAS,  Capitán JOSÉ GREGORIO ALFONZO PÉREZ , CI N° 15.142.577 , Secretario de Actas.</t>
    </r>
  </si>
  <si>
    <t>Danny Ramón Ferrer Sandrea es Mayor General de la Guardia Nacional Bolivariana. También es Viceministro de Servicios para la Defensa, ha sido Comandante del Cuartel General del Segundo Comando y Jefatura de Estado Mayor de la Comandancia General de la Guardia Nacional Bolivariana.
El Mayor General José Alfredo Rivera Bastardo es un militar venezolano perteneciente a la Guardia Nacional Bolivariana (GNB) de la Fuerza Armada Nacional Bolivariana (FANB). Según la información disponible, ha ocupado diversos cargos en su trayectoria militar y administrativa en Venezuela, incluyendo:
Presidente de la Corporación Venezolana del Café, SA (CVC) , según el contexto anterior.; Comandante de ZODI (Zona Estratégica de Defensa Integral) del Estado Falcón (rango de General de División); Comandante de Zona N° 41 de la GNB en el Estado Carabobo.; Comandante de Zona N° 71 en el Estado Nueva Esparta; y Director de la Academia Militar de la Guardia Nacional Bolivariana (AMGNB) .</t>
  </si>
  <si>
    <t>Un profesor de una escuela de beisbol menor en Yaracuy, denunció que la empresa Aracoi, filial de la estatal Corpoelec (https://www.instagram.com/reel/C3isTUxOiWb/)</t>
  </si>
  <si>
    <t>Según Decreto Nº 4.950 de la Presidencia de la República, del  6 de mayo de 2024, se nombra al ciudadano Alberto Mirtiliano Bermúdez Valderrey, como Presidente de la Corporación Industrial para la Energía Eléctrica, S.A. (CORPOELEC INDUSTRIAL), ente  adscrito al Ministerio del Poder Popular para la Energía Eléctrica
Según Resolución N° 067 del 27 de octubre de 2022 publicada en Gaceta Oficial N° 42.496 de fecha 2 de noviembre de 2022, se designan a las siguientes personas como miembros de la Junta Directiva:
Directores principales: Edylebrto José Molina Molina, Galvani Duarte Vanegas, Alexander Alberto Guaramato Miranda, Alejandro Constantino Keleris Bucarito
Directores suplentes: Leonardo Alfredo Rodríguez Biel, Bruno Gabriel Mattiussi Urribarri, Eyker Deivy Moris Ovalles, Johanna Yolimar Ugas Maldonado
Secretario: Alejandrpo Aguilar Paz
Mediante Resolución  No.022 del 8 de septiembre de 2025   y publicada en la Gaceta Oficial No.  43.208 del 8 de septiembre de 2025, se designa a las personas que en ella se mencionan, como Miembros Principales y Suplentes de la Junta Directiva de la Sociedad Mercantil ARACOI, S.A., empresa filial de la Corporación Eléctrica Nacional, S.A. (CORPOELEC), ente adscrito al Ministerio del Poder Popular para la Energía Eléctrica:  
Presidente: ALBERTO MIRTILIANO BERMÚDEZ VALDERREY
Miembro principales: LUIS ALBERTO VERDE CORONADO, VIANNEY MIGUEL ROJAS GARCÍA, CARLOS ALFREDO GONZÁLEZ, FREDDY CLARET BRITO MAESTRO
Miembros suplentes: INGEBORG SUSANA HERRERA POLEO, LUISA NINOSKA FLORES, GUSTAVO RAFAEL NÚÑEZ DÍAZ, PEDRO ÁNGEL CHACON DÍAZ</t>
  </si>
  <si>
    <t>Alberto Mirtiliano Bermúdez Valderrey (Bermúdez) es general de división de la Guardia Nacional Bolivartiana, ha sido jefe de la Zona Operativa de Defensa Integral del estado Bolívar,  fronteriza con Brasil. Bermúdez es muy cercano con el comandante de REDI Guayana, Mantilla y el comandante general de la GNB, López. Fue sancionado por la la Oficina de Control de Activos Extranjeros (Office of Foreign Assets Control, OFAC) del Departamento del Tesoro de Estados Unidos designó a seis funcionarios del gobierno venezolano alineados con el expresidente ilegítimo Nicolás Maduro, y vinculados con la obstaculización de la entrega de asistencia humanitaria en Venezuela el 23 de febrero de 2019.
En el año 2021 fue Presidente Ejecutivo de Seguros Horizonte, S.A...  También en el año 2019, fue Presidente de la Empresa de Sistema de Comunicaciones de la Fuerza Armada Nacional Bolivariana S.A. de la Dirección de Empresas y Servicios del Despacho de la Viceministra de Servicios, Personal y Logística del Ministeroio del Poder Popular de la Defensa
Los miembros de esta Junta Directiva son los mismos que conforman la de ARCOI</t>
  </si>
  <si>
    <r>
      <rPr>
        <b/>
        <sz val="12"/>
        <color theme="1"/>
        <rFont val="Calibri"/>
      </rPr>
      <t>Presidente</t>
    </r>
    <r>
      <rPr>
        <sz val="12"/>
        <color theme="1"/>
        <rFont val="Calibri"/>
      </rPr>
      <t xml:space="preserve"> según Decreto Nº 3.621 de fecha 24/09/2018 en Gaceta Oficial Nº 41.488 de la misma fecha: Leticia Gómez 
</t>
    </r>
    <r>
      <rPr>
        <b/>
        <sz val="12"/>
        <color theme="1"/>
        <rFont val="Calibri"/>
      </rPr>
      <t>Vicepresidenta</t>
    </r>
    <r>
      <rPr>
        <sz val="12"/>
        <color theme="1"/>
        <rFont val="Calibri"/>
      </rPr>
      <t xml:space="preserve">: Shirley Reyes, </t>
    </r>
    <r>
      <rPr>
        <b/>
        <sz val="12"/>
        <color theme="1"/>
        <rFont val="Calibri"/>
      </rPr>
      <t xml:space="preserve"> Gerente Corporativo:</t>
    </r>
    <r>
      <rPr>
        <sz val="12"/>
        <color theme="1"/>
        <rFont val="Calibri"/>
      </rPr>
      <t xml:space="preserve"> Petra Maza, </t>
    </r>
    <r>
      <rPr>
        <b/>
        <sz val="12"/>
        <color theme="1"/>
        <rFont val="Calibri"/>
      </rPr>
      <t>Gerente General:</t>
    </r>
    <r>
      <rPr>
        <sz val="12"/>
        <color theme="1"/>
        <rFont val="Calibri"/>
      </rPr>
      <t xml:space="preserve"> Luis Marín, </t>
    </r>
    <r>
      <rPr>
        <b/>
        <sz val="12"/>
        <color theme="1"/>
        <rFont val="Calibri"/>
      </rPr>
      <t xml:space="preserve">Gerencia General de Marinas: </t>
    </r>
    <r>
      <rPr>
        <sz val="12"/>
        <color theme="1"/>
        <rFont val="Calibri"/>
      </rPr>
      <t xml:space="preserve">Jorge García, </t>
    </r>
    <r>
      <rPr>
        <b/>
        <sz val="12"/>
        <color theme="1"/>
        <rFont val="Calibri"/>
      </rPr>
      <t>Gerencia General de Comercialización</t>
    </r>
    <r>
      <rPr>
        <sz val="12"/>
        <color theme="1"/>
        <rFont val="Calibri"/>
      </rPr>
      <t xml:space="preserve">:  Laudin Arguello,  </t>
    </r>
    <r>
      <rPr>
        <b/>
        <sz val="12"/>
        <color theme="1"/>
        <rFont val="Calibri"/>
      </rPr>
      <t>Consultor Jurídico (E):</t>
    </r>
    <r>
      <rPr>
        <sz val="12"/>
        <color theme="1"/>
        <rFont val="Calibri"/>
      </rPr>
      <t xml:space="preserve"> Miguel Marín, </t>
    </r>
    <r>
      <rPr>
        <b/>
        <sz val="12"/>
        <color theme="1"/>
        <rFont val="Calibri"/>
      </rPr>
      <t>Gerente Corporativo:</t>
    </r>
    <r>
      <rPr>
        <sz val="12"/>
        <color theme="1"/>
        <rFont val="Calibri"/>
      </rPr>
      <t xml:space="preserve"> Ángel Silva,  </t>
    </r>
    <r>
      <rPr>
        <b/>
        <sz val="12"/>
        <color theme="1"/>
        <rFont val="Calibri"/>
      </rPr>
      <t>Gerente Corporativo:</t>
    </r>
    <r>
      <rPr>
        <sz val="12"/>
        <color theme="1"/>
        <rFont val="Calibri"/>
      </rPr>
      <t xml:space="preserve"> Yelitza León, </t>
    </r>
    <r>
      <rPr>
        <b/>
        <sz val="12"/>
        <color theme="1"/>
        <rFont val="Calibri"/>
      </rPr>
      <t>Gerente Corporativo (E):</t>
    </r>
    <r>
      <rPr>
        <sz val="12"/>
        <color theme="1"/>
        <rFont val="Calibri"/>
      </rPr>
      <t xml:space="preserve"> Yennifer Reyna, </t>
    </r>
    <r>
      <rPr>
        <b/>
        <sz val="12"/>
        <color theme="1"/>
        <rFont val="Calibri"/>
      </rPr>
      <t>Gerente Corporativo:</t>
    </r>
    <r>
      <rPr>
        <sz val="12"/>
        <color theme="1"/>
        <rFont val="Calibri"/>
      </rPr>
      <t xml:space="preserve"> Edgardo Pinto
Según aparece en el acta de asmablea de Venetur realizada el 28 de julio de 2025 y publicada en la Gaceta Oficial No. 43.232 del 10 de octubre de 2025, Junta Directiva quedó conformada de la siguiente manera:
</t>
    </r>
    <r>
      <rPr>
        <b/>
        <sz val="12"/>
        <color theme="1"/>
        <rFont val="Calibri"/>
        <family val="2"/>
      </rPr>
      <t>Presidente</t>
    </r>
    <r>
      <rPr>
        <sz val="12"/>
        <color theme="1"/>
        <rFont val="Calibri"/>
      </rPr>
      <t xml:space="preserve">: MIGUEL EDUARDO MARIN ALONZO 
</t>
    </r>
    <r>
      <rPr>
        <b/>
        <sz val="12"/>
        <color theme="1"/>
        <rFont val="Calibri"/>
        <family val="2"/>
      </rPr>
      <t>Directores principales</t>
    </r>
    <r>
      <rPr>
        <sz val="12"/>
        <color theme="1"/>
        <rFont val="Calibri"/>
      </rPr>
      <t xml:space="preserve">: EMERSON ANDRÉS PRATO PARADA, MIGUEL ÁNGEL BOTINI VILLA
</t>
    </r>
    <r>
      <rPr>
        <b/>
        <sz val="12"/>
        <color theme="1"/>
        <rFont val="Calibri"/>
        <family val="2"/>
      </rPr>
      <t>Directores suplentes</t>
    </r>
    <r>
      <rPr>
        <sz val="12"/>
        <color theme="1"/>
        <rFont val="Calibri"/>
      </rPr>
      <t xml:space="preserve">: ANGELO ALEJANDRINO SORRENTINO SIFONTE, PEDRO JOSÉ NUÑEZ SEGURA </t>
    </r>
  </si>
  <si>
    <t>Transparencia recibió otras dos denuncias contra de la cadena de hoteles Venetur (https://transparenciave.org/transparencia-recibio-otras-dos-denuncias-en-contra-de-la-cadena-de-hoteles-venetur/)
Piden investigar a presidenta de Venetur por presuntas vinculaciones financieras con Diosdado Cabello (https://www.maibortpetit.info/2019/03/piden-investigar-presidenta-de-venetur.html)
Unos "navegaos" son lo nuevos magnates del turismo a la cubana (https://armando.info/Reportajes/Details/2603)
Hotel Anauco Suites: ¿Ineficiencia, falta de planificación, corrupción o saboteo? (https://www.aporrea.org/actualidad/n213593.html)
Supuesta alianza comercial ocultó actividades de corrupción en el Hotel Venetur Maremares (https://miamidiario.com/supuesta-alianza-comercial-oculto-actividades-de-corrupcion-en-el-hotel-venetur-maremares/)
"Nocivo y repudiable": Gremio turístico denuncia posible entrega de Venetur a Cuba (https://elcooperante.com/entreguismo-federacion-de-turismo-denuncia-posible-entrega-de-venetur-a-cuba/)
Denuncian malversación de fondos y otras irregularidades en Hotel Venetur Orinoco (https://transparencia.org.ve/denuncian-malversacion-de-fondos-y-otras-irregularidades-en-el-hotel-venetur-orinoco/)
Empresa contratante de Venetur estaría usando ilegalmente nombre de Buddha Bar para administrar el Hotel Maremares (https://www.maibortpetit.info/search/label/Venezolana%20de%20Turismo%20Venetur%20S.A.%20corrupci%C3%B3n?m=0)
ALIADOS PRIVADOS en control de empresas estatales (https://transparenciave.org/wp-content/uploads/2021/12/Aliados-privados-en-control-de-empresas-estatales-1.pdf)</t>
  </si>
  <si>
    <t>Turboven Servicios, C.A.</t>
  </si>
  <si>
    <t>Servicios, mantenimiento o personal de apoyo para las plantas de generación</t>
  </si>
  <si>
    <t>Generar y distribuir energía para industrias locales en Cagua</t>
  </si>
  <si>
    <t xml:space="preserve"> Turboven Maracay Company Inc. y Turboven Cagua Company Inc son o fueron, históricamente, Productores Independientes de Potencia (IPP), ambas se dedican a la generación y suministro de energía eléctrica (usando turbinas a gas) y están interconectadas al Sistema Eléctrico Nacional.
TURBOVEN, es una empresa de turbogeneración a gas y distribución de energía eléctrica creada en 1998 para prestar servicio a clientes industriales de la zona industrial de Aragua, insatisfechos por el servicio prestado por CADAFE. TURBOVEN era un Productor Independiente de Potencia con dos (2) plantas de generación ubicadas en las ciudades de Maracay y Cagua, y contaba con una capacidad instalada de 60 MW c/u. De estas plantas parten circuitos de distribución en 13.8 kV, que alimentan a clientes industriales de la zona, con diversas líneas de producción. La empresa surge de la iniciativa de industrias que auto generaban en el área de Maracay y, en respuesta a la mala calidad del servicio prestado por Cadafe, deciden hacer una especie de condominio y crear una empresa de generación eléctrica que las atienda a todas. La iniciativa fuie tan exitosa, siempre comparándola con el servicio de Cadafe, que se unen nuevos clientes y se extienden a Cagua. Cadafe les hace la guerra hasta el año 2002, en el cual, por la crisis de generación que vivía el país, la propia Cadafe se ve obligada a pedirles ayuda y Turboven accede. De modo que Turboven no había sido  nunca una empresa de servicio público sino una iniciativa industrial privada para proveerse de energía con calidad.
En marzo de 2010 el entonces presidente Hugo Chávez anunció, en cadena nacional, que la planta Turboven, ubicada en Aragua, sería adquirida por el gobierno nacional para incorporarla a Corpoelec. Esta planta tiene una capacidad de generación de 120 megavatios.
El presidente de Venezuela, Hugo Chávez, aprobó US$50mn para estatizar la generadora termoeléctrica Turboven, informó la oficina de prensa de la Presidencia. La compañía estadounidense PSEG (NYSE: PEG) posee una participación de 50% en la generadora, que opera las plantas a gas Cagua (60MW) y Maracay (60MW).
La información sobre el pago por Turboven Cagua Company Inc. y Turboven Maracay Company Inc. (el grupo Turboven) es compleja y no completamente transparente, especialmente sobre si el dinero fue efectivamente entregado a los propietarios. Lo que sí se puede confirmar es que Hugo Chávez autorizó el pago de una suma para adquirir la empresa, pero hay dudas sobre la concreción del desembolso a los dueños.</t>
  </si>
  <si>
    <t>Turboven Cagua Company Inc. es una empresa dedicada a la generación y suministro de energía eléctrica a escala industrial . Logra esto mediante el acoplador mecánico de un generador a una turbina a gas, convirtiendo la energía mecánica en energía eléctrica a través de la combustión de gas natural. Turboven Cagua Company Inc fue objeto de una medida que resultó en la Administración Especial por parte del Estado venezolano, lo cual es un paso asociado a procesos de control o expropiación de activos. Es una empresa perteneciente al Grupo Turboven. Turboven Maracay Company Inc. y Turboven Cagua Company Inc son o fueron, históricamente, Productores Independientes de Potencia (IPP), ambas se dedican a la generación y suministro de energía eléctrica (usando turbinas a gas) y están interconectadas al Sistema Eléctrico Nacional.
La empresa operaba como un Productor Independiente de Potencia (IPP) . Es de notar que la empresa, si bien tiene operaciones en Cagua (Venezuela), tiene un domicilio fiscal que ha sido reportado en George Town, Gran Caimán (Islas Caimán), lo que indica una estructura internacional para la compañía. 
TURBOVEN, es una empresa de turbogeneración a gas y distribución de energía eléctrica creada en 1998 para prestar servicio a clientes industriales de la zona industrial de Aragua, insatisfechos por el servicio prestado por CADAFE. TURBOVEN era un Productor Independiente de Potencia con dos (2) plantas de generación ubicadas en las ciudades de Maracay y Cagua, y contaba con una capacidad instalada de 60 MW c/u. De estas plantas parten circuitos de distribución en 13.8 kV, que alimentan a clientes industriales de la zona, con diversas líneas de producción. La empresa surge de la iniciativa de industrias que auto generaban en el área de Maracay y, en respuesta a la mala calidad del servicio prestado por Cadafe, deciden hacer una especie de condominio y crear una empresa de generación eléctrica que las atienda a todas. La iniciativa fue tan exitosa, siempre comparándola con el servicio de Cadafe, que se unen nuevos clientes y se extienden a Cagua. Cadafe les hace la guerra hasta el año 2002, en el cual, por la crisis de generación que vivía el país, la propia Cadafe se ve obligada a pedirles ayuda y Turboven accede. De modo que Turboven no había sido  nunca una empresa de servicio público sino una iniciativa industrial privada para proveerse de energía con calidad.
En marzo de 2010 el entonces presidente Hugo Chávez anunció, en cadena nacional, que la planta Turboven, ubicada en Aragua, sería adquirida por el gobierno nacional para incorporarla a Corpoelec. Esta planta tiene una capacidad de generación de 120 megavatios.
El presidente de Venezuela, Hugo Chávez, aprobó US$50mn para estatizar la generadora termoeléctrica Turboven, informó la oficina de prensa de la Presidencia. La compañía estadounidense PSEG (NYSE: PEG) posee una participación de 50% en la generadora, que opera las plantas a gas Cagua (60MW) y Maracay (60MW).
La información sobre el pago por Turboven Cagua Company Inc. y Turboven Maracay Company Inc. (el grupo Turboven) es compleja y no completamente transparente, especialmente sobre si el dinero fue efectivamente entregado a los propietarios. Lo que sí se puede confirmar es que Hugo Chávez autorizó el pago de una suma para adquirir la empresa, pero hay dudas sobre la concreción del desembolso a los dueños.
La Junta Directiva de la sociedad mercantil Turboven Cagua Company Inc está designada por el Ministerio del Poder Popular para la Energía Eléctrica , lo que la vincula directamente con la gestión del sector eléctrico venezolano.</t>
  </si>
  <si>
    <t>Zona Industrial Santa Rosalia, 2da. Avenida Norte, Cagua, Aragua, Venezuela</t>
  </si>
  <si>
    <t>Facilitar el desarrollo de Venezuela con energía de primera" y "Abastecer energía premium a grandes consumidores</t>
  </si>
  <si>
    <t>Turboven Servicios, C.A. fue objeto de una medida que resultó en la Administración Especial por parte del Estado venezolano, lo cual es un paso asociado a procesos de control o expropiación de activos.
TURBOVEN, es una empresa de turbogeneración a gas y distribución de energía eléctrica creada en 1998 para prestar servicio a clientes industriales de la zona industrial de Aragua, insatisfechos por el servicio prestado por CADAFE. TURBOVEN era un Productor Independiente de Potencia con dos (2) plantas de generación ubicadas en las ciudades de Maracay y Cagua, y contaba con una capacidad instalada de 60 MW c/u. De estas plantas parten circuitos de distribución en 13.8 kV, que alimentan a clientes industriales de la zona, con diversas líneas de producción. La empresa surge de la iniciativa de industrias que auto generaban en el área de Maracay y, en respuesta a la mala calidad del servicio prestado por Cadafe, deciden hacer una especie de condominio y crear una empresa de generación eléctrica que las atienda a todas. La iniciativa fue tan exitosa, siempre comparándola con el servicio de Cadafe, que se unen nuevos clientes y se extienden a Cagua. Cadafe les hace la guerra hasta el año 2002, en el cual, por la crisis de generación que vivía el país, la propia Cadafe se ve obligada a pedirles ayuda y Turboven accede. De modo que Turboven no había sido  nunca una empresa de servicio público sino una iniciativa industrial privada para proveerse de energía con calidad.
En marzo de 2010 el entonces presidente Hugo Chávez anunció, en cadena nacional, que la planta Turboven, ubicada en Aragua, sería adquirida por el gobierno nacional para incorporarla a Corpoelec. Esta planta tiene una capacidad de generación de 120 megavatios.
El presidente de Venezuela, Hugo Chávez, aprobó US$50mn para estatizar la generadora termoeléctrica Turboven, informó la oficina de prensa de la Presidencia. La compañía estadounidense PSEG (NYSE: PEG) posee una participación de 50% en la generadora, que opera las plantas a gas Cagua (60MW) y Maracay (60MW).</t>
  </si>
  <si>
    <t xml:space="preserve">Dirigir, coordinar y ejecutar las políticas para el uso, mantenimiento y administración del Sistema de Riego Las Majaguas, ubicado en el estado Portuguesa. Así como, fomentar, dirigir, ejecutar y dar mantenimiento a la infraestructura de servicios de apoyo rural propiedad del Estado; realizar obras de vialidad e infraestructura que contribuyan al desarrollo rural integral, conforme a los valores y principios de la Revolución Bolivariana Socialista, y a los lineamientos y políticas impartidos por el Ejecutivo Nacional.
</t>
  </si>
  <si>
    <t>Greyfranth Josept Pérez Rojas es concejal suplente por el PSUV en el municipio San Rafael de Onoto del estado Portuguesa.</t>
  </si>
  <si>
    <t>María Bethania Guevara Ramírez , ha sido Coordinadora de la Oficina Regional de Tierras del estado Yaracuy del Instituto Nacional de Tierras (INTi), esta designación fue publicada en la Gaceta Oficial N° 43.185, del 6 de agosto de 2025. También fue designada  como Presidenta del Instituto Autónomo de Desarrollo Económico del Estado Yaracuy (IADEY) en un documento sobre indicadores de gestión, según el Decreto N° 8.062 de fecha 04/12/2024.</t>
  </si>
  <si>
    <t>Jesús Gamarra es abogado de profesión. Fue apoderado judicial de Industria venezolana maicera Pronutricos, C.A en el año 2015, según consta en un informe del Tribunal Supremo de Justicia. Fue designado como consultor jurídico del Ministerio del Poder Popular para la Alimentación en Gaceta Oficial N° 40.494 en 2014. De acuerdo con la página del Seguro Social cotiza desde el año 2011 para Venezolana de Alimentos La Casa S.A. Según el Registro Nacional de Contratistas es administrador especial de Agrobueyca, S.A, empresa encargada de “la cría, aprovechamiento y compraventa de todo tipo de animales y en especial, bovinos, porcinos y aves.
 Adigson D’Jesús Pacheco Martínez, ha sido  Presidente de la Empresa Mixta Socialista Pesquera Industrial de Oriente (EMPSO, S.A.), la cual está adscrita a la Corporación Socialista de la Pesca y Acuicultura y al Ministerio del Poder Popular de Pesca y Acuicultura.</t>
  </si>
  <si>
    <t>Inscrita por ante el Registro Mercantil Primero de la Circunscripción Judicial del Estado Lara, en fecha 09 de septiembre de 2008, bajo el N° 04, Tomo 75-A</t>
  </si>
  <si>
    <t>Ministerio del Poder Popular para la Agricultura Productiva y Tierras
Corporación de Desarrollo Agrícola, S.A. CODEAGRO 
Gobernación del estado Lara</t>
  </si>
  <si>
    <t>El porqué no hay carne en Venezuela (investigación) (https://www.lapatilla.com/site/2015/04/13/el-porque-no-hay-carne-en-venezuela-investigacion/)
El hombre que calculaba el precio de la carne (https://armando.info/el-hombre-que-calculaba-el-precio-de-la-carne/)</t>
  </si>
  <si>
    <r>
      <rPr>
        <b/>
        <sz val="12"/>
        <color theme="1"/>
        <rFont val="Calibri"/>
      </rPr>
      <t>Presidente</t>
    </r>
    <r>
      <rPr>
        <sz val="12"/>
        <color theme="1"/>
        <rFont val="Calibri"/>
      </rPr>
      <t xml:space="preserve"> según Resolución Nº 001/2019 de fecha 20/2/2019 en la Gaceta Oficial Nº 41.594 de fecha 26/02/2019: Tulio José Aguilera Espinoza
Mediante Resolución DM/No. 082-2025 del 15 de octubre de 2025 y publicada en la Gaceta Oficial No. 42.439 del 17 de octubre de 2025,  se designa  a  las personas que se citan a continuación como miembros de la Junta Directiva de la empresa del Estado EMPRESA SOCIALISTA GANADERA AGROECOLÓGICA BRAVOS DE APURE, S.A., adscrita a la Corporación de Desarrollo Agrícola S.A., y este a su vez adscrito al Ministerio del Poder Popular para la Agricultura Productiva y Tierras
</t>
    </r>
    <r>
      <rPr>
        <b/>
        <sz val="12"/>
        <color theme="1"/>
        <rFont val="Calibri"/>
        <family val="2"/>
      </rPr>
      <t>Presidente</t>
    </r>
    <r>
      <rPr>
        <sz val="12"/>
        <color theme="1"/>
        <rFont val="Calibri"/>
      </rPr>
      <t xml:space="preserve">: José Alejandro Jiménez Martínez
</t>
    </r>
    <r>
      <rPr>
        <b/>
        <sz val="12"/>
        <color theme="1"/>
        <rFont val="Calibri"/>
        <family val="2"/>
      </rPr>
      <t xml:space="preserve">Vicepresidente: </t>
    </r>
    <r>
      <rPr>
        <sz val="12"/>
        <color theme="1"/>
        <rFont val="Calibri"/>
        <family val="2"/>
      </rPr>
      <t>GETULIO JOSÉ MÉNDEZ RAMÍREZ</t>
    </r>
    <r>
      <rPr>
        <b/>
        <sz val="12"/>
        <color theme="1"/>
        <rFont val="Calibri"/>
        <family val="2"/>
      </rPr>
      <t xml:space="preserve">
Directores Principales: J</t>
    </r>
    <r>
      <rPr>
        <sz val="12"/>
        <color theme="1"/>
        <rFont val="Calibri"/>
        <family val="2"/>
      </rPr>
      <t xml:space="preserve">UAN ALIRIO VILLARROEL, ALEJANDRA TERÁN, ADOLFO ARAUJO </t>
    </r>
    <r>
      <rPr>
        <b/>
        <sz val="12"/>
        <color theme="1"/>
        <rFont val="Calibri"/>
        <family val="2"/>
      </rPr>
      <t xml:space="preserve">
Directores Suplentes: </t>
    </r>
    <r>
      <rPr>
        <sz val="12"/>
        <color theme="1"/>
        <rFont val="Calibri"/>
        <family val="2"/>
      </rPr>
      <t>JOSÉ ISRAEL AMARO FRANCON, DARIO MENDOZA, KARINA CASTRO GONZÁLEZ</t>
    </r>
  </si>
  <si>
    <r>
      <rPr>
        <b/>
        <sz val="12"/>
        <color theme="1"/>
        <rFont val="Calibri"/>
      </rPr>
      <t>Presidente (E)</t>
    </r>
    <r>
      <rPr>
        <sz val="12"/>
        <color theme="1"/>
        <rFont val="Calibri"/>
      </rPr>
      <t xml:space="preserve"> según Resolución Nº 042/2019 de fecha 25/10/2019 en la Gaceta Oficial N° 41.753 de fecha 5/11/2019: Juan José Camero Díaz 
Mediante Resolución DM/No. 076-2025 del 15 de octubre de 2025 y publicada en la Gaceta Oficial No. 43.237  del 17 de octubre de 2025,  se designa al ciudadano Greyfranth Josept Pérez Rojas, como </t>
    </r>
    <r>
      <rPr>
        <b/>
        <sz val="12"/>
        <color theme="1"/>
        <rFont val="Calibri"/>
        <family val="2"/>
      </rPr>
      <t>Presidente</t>
    </r>
    <r>
      <rPr>
        <sz val="12"/>
        <color theme="1"/>
        <rFont val="Calibri"/>
      </rPr>
      <t xml:space="preserve"> de la EMPRESA SOCIALISTA DE RIEGO LAS MAJAGUAS S.A., actualmente adscrita al Instituto Nacional de Desarrollo Rural (INDER), ente a su vez adscrito al Ministerio del Poder Popular para la Agricultura Productiva y Tierras</t>
    </r>
  </si>
  <si>
    <r>
      <t xml:space="preserve">Presidenta: Eliana Del Carmen Briceño Quiñonez, según aparece en la Gaceta Nº 41.817 del 7 de febrero de 2020 en la resolución  DM/011/2020 
Mediante Resolución DM/No. 077-2025 del 15 de octubre de 2025 y publicada en la Gaceta Oficial No.  43.237 del 17 de octubre de 2025,  se designa a Luanny Carolina Viera Ortega, como </t>
    </r>
    <r>
      <rPr>
        <b/>
        <sz val="12"/>
        <color theme="1"/>
        <rFont val="Calibri"/>
        <family val="2"/>
      </rPr>
      <t>Presidenta</t>
    </r>
    <r>
      <rPr>
        <sz val="12"/>
        <color theme="1"/>
        <rFont val="Calibri"/>
      </rPr>
      <t xml:space="preserve"> de la EMPRESA INTEGRAL DE PRODUCCIÓN AGRARIA SOCIALISTA JOSÉ INÁCIO DE ABREU E LIMA, S.A., actualmente adscrita al Instituto Nacional de Desarrollo Rural (INDER), ente a su vez adscrito al Ministerio del Poder Popular para la Agricultura Productiva y Tierras.</t>
    </r>
  </si>
  <si>
    <r>
      <rPr>
        <b/>
        <sz val="12"/>
        <color theme="1"/>
        <rFont val="Calibri"/>
      </rPr>
      <t>Presidente:</t>
    </r>
    <r>
      <rPr>
        <sz val="12"/>
        <color theme="1"/>
        <rFont val="Calibri"/>
      </rPr>
      <t xml:space="preserve"> Jesús Gamarra Acevedo; </t>
    </r>
    <r>
      <rPr>
        <b/>
        <sz val="12"/>
        <color theme="1"/>
        <rFont val="Calibri"/>
      </rPr>
      <t>Directores principales:</t>
    </r>
    <r>
      <rPr>
        <sz val="12"/>
        <color theme="1"/>
        <rFont val="Calibri"/>
      </rPr>
      <t xml:space="preserve"> Cruz Manuel Martínez Ramírez, María Alejandra González Mora, Griseldys Beatriz Herrera Moreno, Broodlkys José Zacarías Marcano; </t>
    </r>
    <r>
      <rPr>
        <b/>
        <sz val="12"/>
        <color theme="1"/>
        <rFont val="Calibri"/>
      </rPr>
      <t>Directores suplentes:</t>
    </r>
    <r>
      <rPr>
        <sz val="12"/>
        <color theme="1"/>
        <rFont val="Calibri"/>
      </rPr>
      <t xml:space="preserve"> Edgar Asdrúbal Martínez González, Andreina Josefina Rodríguez Reynoso, Ovidio José Ortega, Daniel Alejandro García Salazar.
Jesús Gamarra fue designado a través de la Resolución Nº DM/015-16 publicada en la Gaceta Nº 40.861  del 3 de marzo de 2016
Mediante Resolución DM/No. 079-2025 del 15 de octubre de 2025 y publicada en la Gaceta Oficial No.  43.237 del 17 de octubre de 2025,  se designa al al ciudadano a Adigson D’
Jesús Pacheco Martínez, como Presidente de la EMPRESA MIXTA SOCIALISTA DE PORCINOS DEL ALBA S.A., actualmente adscrita a la Corporación de Desarrollo Agrícola, y este a su vez al Ministerio del Poder Popular para la Agricultura Productiva y Tierras.</t>
    </r>
  </si>
  <si>
    <t>Presidente: María Alejandra González Mora; Vicepresidente: María José Perdomo Villarroel;  la cual fueron ratificadas mediante la Resolución N° DM/025/2022 del Ministerio del Poder Popular para la Agricultura Productiva y Tierras del 26/09/2022, publicada en la Gaceta Oficial N° 42.470. En la misma Resolucion se designan como Directores principales: Carlos Alberto Barrero Hernández, Amilcar Alexander Navas Niño, Rubén Arbey Becerra; Directores suplentes: Regins Viloria, Edgar Martínez, Daniel García Salazar
Mediante Resolución DM/No. 078-2025 del 15 de octubre de 2025 y publicada en la Gaceta Oficial No. 43.237 del 17 de octubre de 2025,  se designa a María Bethania Guevara Ramírez, como Presidente de la EMPRESA MIXTA SOCIALISTA AVÍCOLA DEL ALBA S.A., adscrita a la Corporación de Desarrollo Agrícola, y este a su vez al Ministerio del Poder Popularpara la Agricultura Productiva y Tierras.</t>
  </si>
  <si>
    <r>
      <rPr>
        <b/>
        <sz val="12"/>
        <color rgb="FF000000"/>
        <rFont val="Calibri"/>
      </rPr>
      <t xml:space="preserve">Presidente: </t>
    </r>
    <r>
      <rPr>
        <sz val="12"/>
        <color rgb="FF000000"/>
        <rFont val="Calibri"/>
      </rPr>
      <t xml:space="preserve">Wilmer Arcángel Rodríguez Veliz; </t>
    </r>
    <r>
      <rPr>
        <b/>
        <sz val="12"/>
        <color rgb="FF000000"/>
        <rFont val="Calibri"/>
      </rPr>
      <t xml:space="preserve">Directores principales: </t>
    </r>
    <r>
      <rPr>
        <sz val="12"/>
        <color rgb="FF000000"/>
        <rFont val="Calibri"/>
      </rPr>
      <t xml:space="preserve">Francisco Javier Pike Aguirre, Anner Guadis Corona González, José Gregorio Rebolledo Juánez; </t>
    </r>
    <r>
      <rPr>
        <b/>
        <sz val="12"/>
        <color rgb="FF000000"/>
        <rFont val="Calibri"/>
      </rPr>
      <t xml:space="preserve">Directores suplentes: </t>
    </r>
    <r>
      <rPr>
        <sz val="12"/>
        <color rgb="FF000000"/>
        <rFont val="Calibri"/>
      </rPr>
      <t xml:space="preserve">Wilmer José Alcanzar Guerra, Ramón Luis Mundaray Lovera, Glendy Yanetzy Fernádez. Según Resolución Nº DM/001/2019, publicada en G.O. Gaceta Nº 41.594  del 26 de febrero de 2019
}Mediante Resolución DM/No. 081-2025 del 15 de octubre de 2025 y publicada en la Gaceta Oficial No. 43.237 del 17 de octubre de 2025,  se designa  a  las personas que se citan a continuación como miembros de la Junta Directiva de la empresa del Estadoorporación Ganadera Bravos de Apure, S.A., adscrita a la Corporación de Desarrollo Agrícola S.A., y este a su vez adscrito al Ministerio del Poder Popular para la Agricultura Productiva y Tierras
</t>
    </r>
    <r>
      <rPr>
        <b/>
        <sz val="12"/>
        <color rgb="FF000000"/>
        <rFont val="Calibri"/>
        <family val="2"/>
      </rPr>
      <t>Presidente</t>
    </r>
    <r>
      <rPr>
        <sz val="12"/>
        <color rgb="FF000000"/>
        <rFont val="Calibri"/>
      </rPr>
      <t xml:space="preserve">: José Alejandro Jiménez Martínez
</t>
    </r>
    <r>
      <rPr>
        <b/>
        <sz val="12"/>
        <color rgb="FF000000"/>
        <rFont val="Calibri"/>
        <family val="2"/>
      </rPr>
      <t>Directores Principale</t>
    </r>
    <r>
      <rPr>
        <sz val="12"/>
        <color rgb="FF000000"/>
        <rFont val="Calibri"/>
      </rPr>
      <t xml:space="preserve">s: JUAN ALIRIO VILLARROEL, MARÍA ALEJANDRA TERÁN, GETULIO JOSÉ MÉNDEZ RAMÍREZ
</t>
    </r>
    <r>
      <rPr>
        <b/>
        <sz val="12"/>
        <color rgb="FF000000"/>
        <rFont val="Calibri"/>
        <family val="2"/>
      </rPr>
      <t>Directores Suplentes</t>
    </r>
    <r>
      <rPr>
        <sz val="12"/>
        <color rgb="FF000000"/>
        <rFont val="Calibri"/>
      </rPr>
      <t xml:space="preserve">: GUSTAVO ADOLFO ARAUJO FIGUEREDO, </t>
    </r>
    <r>
      <rPr>
        <sz val="12"/>
        <color rgb="FF000000"/>
        <rFont val="Calibri"/>
        <family val="2"/>
      </rPr>
      <t>JOSÉ ISRAEL AMARO FRANCON, GABRIELA ANDREINA NIEVES TORRES</t>
    </r>
  </si>
  <si>
    <t>El porqué no hay carne en Venezuela (investigación) (https://www.lapatilla.com/2015/04/13/el-porque-no-hay-carne-en-venezuela-investigacion/)
El hombre que calculaba el precio de la carne (https://armando.info/el-hombre-que-calculaba-el-precio-de-la-carne/?tztc=1)</t>
  </si>
  <si>
    <r>
      <t xml:space="preserve">Según Decreto Nº 4.730 del 25/08/2022 publicado en la Gaceta Oficial N° 42.448 de la misma fecha, mediante el cual se nombra al ciudadano Carlos Augusto Leal Tellería, como Presidente (E) de la Corporación Única de Servicios Productivos y
Alimentarios, C.A., ente adscrito al Ministerio del Poder Popular para la Alimentación.
Según Resolución . DM/No. 015-2025  del Ministerio del Poder Popular para la Alimentación de fecha 4 de junio de 2025 y publicada en la Gaceta Oficial No. 43.144 del 6 de junio de 2025, mediante la cual se designa la Junta Directiva de la empresa PRODUCTORA Y DISTRIBUIDORA VENEZOLANA DE ALIMENTOS, S.A. (PDVAL); estará conformada por las personas que  se mencionan:
</t>
    </r>
    <r>
      <rPr>
        <b/>
        <sz val="12"/>
        <color rgb="FF000000"/>
        <rFont val="Calibri"/>
        <family val="2"/>
      </rPr>
      <t>Presidente</t>
    </r>
    <r>
      <rPr>
        <sz val="12"/>
        <color rgb="FF000000"/>
        <rFont val="Calibri"/>
        <family val="2"/>
      </rPr>
      <t xml:space="preserve">:  Carlos Augusto Leal Tellería
</t>
    </r>
    <r>
      <rPr>
        <b/>
        <sz val="12"/>
        <color rgb="FF000000"/>
        <rFont val="Calibri"/>
        <family val="2"/>
      </rPr>
      <t>Directores principales</t>
    </r>
    <r>
      <rPr>
        <sz val="12"/>
        <color rgb="FF000000"/>
        <rFont val="Calibri"/>
        <family val="2"/>
      </rPr>
      <t xml:space="preserve">: Miguel Angel Atencio Bolívar, Alejandro Ramón Ávila Dávila, Antonio José Martínez Zambrano,  Lorena Nazareht Reyna Jiménez, Héctor Valentín Sánchez Colmenarez
</t>
    </r>
    <r>
      <rPr>
        <b/>
        <sz val="12"/>
        <color rgb="FF000000"/>
        <rFont val="Calibri"/>
        <family val="2"/>
      </rPr>
      <t>Directores suplentes</t>
    </r>
    <r>
      <rPr>
        <sz val="12"/>
        <color rgb="FF000000"/>
        <rFont val="Calibri"/>
        <family val="2"/>
      </rPr>
      <t xml:space="preserve">: Marcos Antonio Aguilar Gonzálezs,César Alejandro Curiel Salas,  Yolimar Meza Espinoza, Nuriyett Atenea Martínez González 
Mediante Providencia No.015-2025 del 23 de octubre de 2025 y publicada en la Gaceta Oficial No. 43.241 del 24 de octube de 2025,  se designa al ciudadano Ignacio Fernández Mora, como </t>
    </r>
    <r>
      <rPr>
        <b/>
        <sz val="12"/>
        <color rgb="FF000000"/>
        <rFont val="Calibri"/>
        <family val="2"/>
      </rPr>
      <t>Vicepresidente</t>
    </r>
    <r>
      <rPr>
        <sz val="12"/>
        <color rgb="FF000000"/>
        <rFont val="Calibri"/>
        <family val="2"/>
      </rPr>
      <t xml:space="preserve"> de la Corporación Única de Servicios Productivos y Alimentarios, C.A.,
(CUSPAL).</t>
    </r>
  </si>
  <si>
    <t>El M/G del Ejército Bolivariano Carlos Leal Tellería es también Ministro del Poder Popular para la Alimentación. El nombre del mayor general Carlos Augusto Leal Tellería cobró relevancia en la palestra pública el lunes 15 de abril de 2019 por dos acontecimientos disímiles: por un lado, fue sancionado por el gobierno de Canadá, junto a otros 42 funcionarios del gobierno de Nicolás Maduro, por estar “implicado en actividades que socavan las instituciones democráticas”, de acuerdo a la ministra relaciones exteriores canadiense, Chrystia Freeland.  Mientras que en horas de la noche de ese día, a través de la red social Twitter, Maduro lo designó como ministro de Alimentación. “Asumirá el mando en esta nueva etapa en la que debemos perfeccionar los mecanismos para garantizar el alimento al pueblo venezolano”, escribió el gobernante en la red social.
El militar de 55 años de edad, quien se desempeñó como comandante del Comando para el Abastecimiento Soberano (Gmas) en 2018, asume la cartera de Alimentación en medio de una crisis política, económica, social y humanitaria –admitida por la Alta Comisionada de los Derechos Humanos de la ONU, Michelle Bachelet– que atraviesa el país.(https://poderopediave.org/persona/carlos-leal-tellerias/)
Ignacio Fernández Mora en Venezuela ha sido  Capitán de Corbeta Ignacio Fernández Mora. Fue identificado como Jefe de la Oficina de Tecnología de la Información del INEA (Instituto Nacional de los Espacios Acuáticos) en una ponencia sobre Ciberseguridad Marítima en 2021.</t>
  </si>
  <si>
    <r>
      <rPr>
        <b/>
        <sz val="12"/>
        <color theme="1"/>
        <rFont val="Calibri"/>
      </rPr>
      <t xml:space="preserve">Presidente </t>
    </r>
    <r>
      <rPr>
        <sz val="12"/>
        <color theme="1"/>
        <rFont val="Calibri"/>
      </rPr>
      <t xml:space="preserve">según Resolución Nº 037-18 de fecha 17/07/2018 en la Gaceta Oficial N° 41.448 de fecha 27/7/2018: Pedro Luis Romero Valles 
</t>
    </r>
    <r>
      <rPr>
        <b/>
        <sz val="12"/>
        <color theme="1"/>
        <rFont val="Calibri"/>
      </rPr>
      <t>Directores Princiapale</t>
    </r>
    <r>
      <rPr>
        <sz val="12"/>
        <color theme="1"/>
        <rFont val="Calibri"/>
      </rPr>
      <t xml:space="preserve">s según Resolución DM/N° 059-18 de fecha 16/10/2018 en Gaceta Oficial N° 41.506 de fecha 19/10/2018: Juan Mata Cedeño, Mario Muyale Mejia, Gabriel Pérez Ramirez, Carmen Mercedes Ponce. 
</t>
    </r>
    <r>
      <rPr>
        <b/>
        <sz val="12"/>
        <color theme="1"/>
        <rFont val="Calibri"/>
      </rPr>
      <t>Directores Suplentes</t>
    </r>
    <r>
      <rPr>
        <sz val="12"/>
        <color theme="1"/>
        <rFont val="Calibri"/>
      </rPr>
      <t xml:space="preserve"> según Resolución DM/N° 059-18 de fecha 16/10/2018 en Gaceta Oficial N° 41.506 de fecha 19/10/2018: Yolimar Meza, Manuel Gonzales Boscan, José Leal Martinez, Alejandro Ávila.
Mediante Resolución DM/ No. 025-2025 del20 dejunio de 2025 y publicada en la Gaceta Oficial No.43.156 del 25 de junio se 2025, se designa la Junta Directiva de la empresa
FABRICA PARA PROCESAMIENTO DE SÁBILA DE VENEZUELA, S.A. (SABILVEN), estará conformada por las siguientes personas:
</t>
    </r>
    <r>
      <rPr>
        <b/>
        <sz val="12"/>
        <color theme="1"/>
        <rFont val="Calibri"/>
        <family val="2"/>
      </rPr>
      <t>Presidente</t>
    </r>
    <r>
      <rPr>
        <sz val="12"/>
        <color theme="1"/>
        <rFont val="Calibri"/>
      </rPr>
      <t xml:space="preserve">: Julio José Atacho Velazco 
</t>
    </r>
    <r>
      <rPr>
        <b/>
        <sz val="12"/>
        <color theme="1"/>
        <rFont val="Calibri"/>
        <family val="2"/>
      </rPr>
      <t>Directores principales</t>
    </r>
    <r>
      <rPr>
        <sz val="12"/>
        <color theme="1"/>
        <rFont val="Calibri"/>
      </rPr>
      <t xml:space="preserve">: José Félix Álvarez Tineo, Gustavo Antonio Márquez Puerta, Miletza Trinidad Zárraga Acosta,Richard Alexander Fernandes Sousa
</t>
    </r>
    <r>
      <rPr>
        <b/>
        <sz val="12"/>
        <color theme="1"/>
        <rFont val="Calibri"/>
        <family val="2"/>
      </rPr>
      <t>Directores suplentes</t>
    </r>
    <r>
      <rPr>
        <sz val="12"/>
        <color theme="1"/>
        <rFont val="Calibri"/>
      </rPr>
      <t xml:space="preserve">: Gustavo Antonio Pérez Sanabria, Daniel Ernesto Garrido Amado, Juan José Peñaloza Roa, Eduardo José Charelli Rojas
Mediante Resolución No. 00071 del 24 de octubre de 2025 y publicada en la Gaceta Oficial No. 43.241 mediante la cual se designa al ciudadano José Diego Castillo Centeno, como </t>
    </r>
    <r>
      <rPr>
        <b/>
        <sz val="12"/>
        <color theme="1"/>
        <rFont val="Calibri"/>
        <family val="2"/>
      </rPr>
      <t>Presidente</t>
    </r>
    <r>
      <rPr>
        <sz val="12"/>
        <color theme="1"/>
        <rFont val="Calibri"/>
      </rPr>
      <t xml:space="preserve"> de la empresa FÁBRICA PARA PROCESAMIENTO DE SÁBILA DE VENEZUELA, S.A. (SABILVEN). </t>
    </r>
  </si>
  <si>
    <t>El ciudadano Julio José Atacho Velazco fue un oficial militar venezolano con el grado de General de Brigada (GB). Según la información disponible, el Ministerio del Poder Popular para la Defensa de Venezuela emitió un obituario en su memoria, confirmando su grado y su pertenencia a la Fuerza Armada Nacional Bolivariana (FANB). En el 2017 fue Director de la Contraloría General de la Fuerza Armada Nacional
 (Decreto N° 4869). Además, su nombre ha sido mencionado en el contexto de un artículo periodístico donde se le vincula como hijo de un abogado llamado José Castillo Suárez, presuntamente relacionado con irregularidades en Bandagro, y se muestra que José Diego Castillo aparece en fotografías de viajes internacionales.</t>
  </si>
  <si>
    <r>
      <rPr>
        <b/>
        <sz val="12"/>
        <color theme="1"/>
        <rFont val="Calibri"/>
      </rPr>
      <t>Presidente</t>
    </r>
    <r>
      <rPr>
        <sz val="12"/>
        <color theme="1"/>
        <rFont val="Calibri"/>
      </rPr>
      <t xml:space="preserve"> según Providencia Nº 010/2020 de fecha 2/3/2020 en la Gaceta Oficial Nº 41.830 de fecha 2/3/2020: María Andreina Angulo Castro
</t>
    </r>
    <r>
      <rPr>
        <b/>
        <sz val="12"/>
        <color theme="1"/>
        <rFont val="Calibri"/>
      </rPr>
      <t>Comisión de Servicio</t>
    </r>
    <r>
      <rPr>
        <sz val="12"/>
        <color theme="1"/>
        <rFont val="Calibri"/>
      </rPr>
      <t xml:space="preserve"> según Gaceta Oficial Nª 42.026 de fecha 10/12/2020:
-Representantes de la Viceministerio de Educación para la Defensa:
 Miembro Principal: General de División José Ángel Puente García y Miembro Suplente: Coronel Wilmara Janet Chacón Pernía
-Representante de la Fuerza Armada Nacional Bolivariana:
Miembro Principal: General de División Javier Luciano Marquina Moreno y Miembro Suplente: General de Brigada José Gregorio Lorenzo Caldera
Mediante Providencia No. 012/2025 del 15 de octubre de 2025 y publicada en la Gaceta Oficial No. 43.243 del 28 de octubre de 2025, se designa se designa a laspersonas que en ella se mencionan,
como Miembros Principales y Suplentes de la Junta Directiva de la EMPRESA NACIONAL DE SISTEMAS DE SILOS Y ALMACENAJE, S.A., (ENASA), adscrita al CONGLOMERADO AGROSUR, S.A., y esta a su vez al Ministerio del Poder Popular para la Agricultura Productiva y Tierras
</t>
    </r>
    <r>
      <rPr>
        <b/>
        <sz val="12"/>
        <color theme="1"/>
        <rFont val="Calibri"/>
        <family val="2"/>
      </rPr>
      <t>Presidente</t>
    </r>
    <r>
      <rPr>
        <sz val="12"/>
        <color theme="1"/>
        <rFont val="Calibri"/>
      </rPr>
      <t xml:space="preserve">: Gerardo Estevan Delgado Santos
</t>
    </r>
    <r>
      <rPr>
        <b/>
        <sz val="12"/>
        <color theme="1"/>
        <rFont val="Calibri"/>
        <family val="2"/>
      </rPr>
      <t>DIRECTORES PRINCIPALES</t>
    </r>
    <r>
      <rPr>
        <sz val="12"/>
        <color theme="1"/>
        <rFont val="Calibri"/>
      </rPr>
      <t xml:space="preserve">: MARIA ALEJANDRA TERAN PEREZ, PABLO GERARDO BARRIOS AZUAJE
</t>
    </r>
    <r>
      <rPr>
        <b/>
        <sz val="12"/>
        <color theme="1"/>
        <rFont val="Calibri"/>
        <family val="2"/>
      </rPr>
      <t>DIRECTORES SUPLENTES</t>
    </r>
    <r>
      <rPr>
        <sz val="12"/>
        <color theme="1"/>
        <rFont val="Calibri"/>
      </rPr>
      <t>: YAJAIRA JOSEFINA ALVAREZ , UAN ALIRIO VILLARROEL</t>
    </r>
  </si>
  <si>
    <r>
      <t xml:space="preserve">Decreto Nº 3.933 de fecha 1º de agosto de 2019, mediante el cual se nombra a la ciudadana Wilma Leonor Osuna Regalado, como Presidenta del Banco Agrícola de Venezuela, C.A., Banco Universal, y a su vez Presidenta de su Junta Directiva, publicado en la Gaceta Oficial de la República Bolivariana de Venezuela N° 41.685 de esa misma fecha.
Mediante el Decreto Presidencial N° 5.177 del 4 de noviembre de 2025 y publicado en la Gaceta Oficial No. 43.248 de la misma fecha ,  se nombra al ciudadano Manuel Eduardo Torres, como Presidente del Banco Agrícola de Venezuela, C.A., Banco Universal, ente adscrito al Ministerio del Poder Popular para la Agricultura Productiva y Tierras, y a su vez Presidente de su Junta Directiva, quedando constituida de la siguiente manera:
</t>
    </r>
    <r>
      <rPr>
        <b/>
        <sz val="12"/>
        <color rgb="FF000000"/>
        <rFont val="Calibri"/>
        <family val="2"/>
      </rPr>
      <t>Presidente</t>
    </r>
    <r>
      <rPr>
        <sz val="12"/>
        <color rgb="FF000000"/>
        <rFont val="Calibri"/>
      </rPr>
      <t xml:space="preserve">: MANUEL EDUARDO TORRES.
</t>
    </r>
    <r>
      <rPr>
        <sz val="12"/>
        <color rgb="FF000000"/>
        <rFont val="Calibri"/>
        <family val="2"/>
      </rPr>
      <t>D</t>
    </r>
    <r>
      <rPr>
        <b/>
        <sz val="12"/>
        <color rgb="FF000000"/>
        <rFont val="Calibri"/>
        <family val="2"/>
      </rPr>
      <t>irectores principales</t>
    </r>
    <r>
      <rPr>
        <sz val="12"/>
        <color rgb="FF000000"/>
        <rFont val="Calibri"/>
        <family val="2"/>
      </rPr>
      <t xml:space="preserve">: LUIS DIONISIO RAMÍREZ, PABLO GERARDO BARRIOS AZUAJE, MARÍA ALEJANDRA TERÁN PÉREZ, YAJAIRA JOSEFINA ÁLVAREZ SIERRA
</t>
    </r>
    <r>
      <rPr>
        <b/>
        <sz val="12"/>
        <color rgb="FF000000"/>
        <rFont val="Calibri"/>
        <family val="2"/>
      </rPr>
      <t>Directores suplente</t>
    </r>
    <r>
      <rPr>
        <sz val="12"/>
        <color rgb="FF000000"/>
        <rFont val="Calibri"/>
        <family val="2"/>
      </rPr>
      <t>s:GERARDO ESTEVAN DELGADO SANTOS, JOSMARY LEICELY BORJAS MORALES, MARÍA BETHANIA GUEVARA RAMÍREZ, JESÚS DANIEL RODRÍGUEZ ESTRADA</t>
    </r>
  </si>
  <si>
    <t>Manuel Eduardo Torres ha sido  Gerente Ejecutivo y Gerente General en la Tesorería de Seguridad Social del Ministerio del Poder Popular para el Proceso Social de Trabajo/Trabajo y Seguridad Social. y Director General y Miembro Principal de juntas directivas o comités en el Ministerio del Poder Popular para la Educación.</t>
  </si>
  <si>
    <t xml:space="preserve">Inscrita ante el Registro Mercantil Segundo de la Circunscripción Judicial del Distrito Capital y Estado Miranda 4el 10 de noviembre de 2005, bajo el Nº 15, Tomo 223-A-SGDO, posteriormente modificados en fecha 27 de marzo de 2012, quedando registrado bajo el Nº 4, Tomo 84-A-Sdo, Registro Mercantil Segundo de la Circunscripción Judicial del Distrito Capital y Estado Miranda. </t>
  </si>
  <si>
    <r>
      <t>Informe de las trabajadoras y los trabajadores de la Empresa Nacional Salinera enasal, filial de PDVSA industrial, ubicada en la Península de Araya, Municipio Cruz Salmerón Acosta. Estado Sucre (</t>
    </r>
    <r>
      <rPr>
        <sz val="12"/>
        <color rgb="FF000000"/>
        <rFont val="Calibri"/>
      </rPr>
      <t>https://laguarura.org/2013/07/informe-de-las-trabajadoras-y-los-trabajadores-de-la-empresa-nacional-salinera-enasal-filial-de-pdvsa-industrial-ubicada-en-la-peninsula-de-araya-municipio-cruz-salmeron-acosta-estado-sucre/</t>
    </r>
    <r>
      <rPr>
        <sz val="12"/>
        <color theme="1"/>
        <rFont val="Calibri"/>
      </rPr>
      <t xml:space="preserve">)
La Empresa Nacional Forestal ha perdido su brújula (https://www.aporrea.org/actualidad/a294417.html)
</t>
    </r>
  </si>
  <si>
    <t>Corporación de Asfalto, S.A. (CORPOASFALTO)</t>
  </si>
  <si>
    <t>Originalmente, la empresa de asfalto (PDVSA Asfalto, S.A.) era una filial de PDVSA Industrial, S.A., adscrita al Ministerio del Poder Popular de Petróleo. Sin embargo, en un punto (mencionado en 2014), fue adscrita al Ministerio del Poder Popular de Obras Públicas (MPPOP). Esto indica su rol de apoyo directo a las políticas de infraestructura.</t>
  </si>
  <si>
    <t xml:space="preserve">Empresa operativa. En el documento "Reestructuración integral de PDVSA y simplificación de su estructura" de marzo de 2020 aparece esta empresa en la lista de eliminación, cierre o venta.
Decreto N° 4.825, mediante el cual se adscribe la Empresa PDVSA Asfalto, S.A., fi lial de PDVSA Industrial, S.A., ente adscrito al Ministerio del Poder Popular de Petróleo (MPPP), al Ministerio del Poder Popular de Obras Públicas (MPPOP); y se autoriza a la Empresa PDVSA Industrial, S.A., fi lial de Petróleos de Venezuela, S.A., (PDVSA), para que efectúe la transferencia a título gratuito del cien por ciento (100%) de las acciones de la Empresa PDVSA Asfalto, S.A.. Publicado en la Gaceta oficial No.  42.668 del 11 de julio de 2023.
Ahora se llama Corporación de Asfalto, S.A. </t>
  </si>
  <si>
    <t>Su misión principal es la gestión de todos los procesos relacionados con el asfalto para las obras públicas del país, incluyendo:</t>
  </si>
  <si>
    <t>Producción: La elaboración y procesamiento de asfalto y sus derivados.
Suministro: Garantizar la disponibilidad y distribución del asfalto para proyectos viales.
Vialidad y Construcción: Contribuir a la gestión de políticas públicas en materia de construcción y vialidad, siendo un proveedor esencial para la reparación, pavimentación y construcción de carreteras, autopistas y vías urbanas a nivel nacional.</t>
  </si>
  <si>
    <t xml:space="preserve">La Corporación de Asfalto, S.A. (CORPOASFALTO) es una empresa estatal venezolana que juega un papel clave en la construcción y mantenimiento de la infraestructura vial del país.
Aunque los resultados de la búsqueda no mencionan el nombre exacto "CORPOASFALTO", la información disponible apunta a que es la denominación o el sucesor de la empresa de asfalto que maneja el Estado, anteriormente conocida como PDVSA Asfalto, S.A.
Decreto N° 4.825, mediante el cual se adscribe la Empresa PDVSA Asfalto, S.A., fi lial de PDVSA Industrial, S.A., ente adscrito al Ministerio del Poder Popular de Petróleo (MPPP), al Ministerio del Poder Popular de Obras Públicas (MPPOP); y se autoriza a la Empresa PDVSA Industrial, S.A., fi lial de Petróleos de Venezuela, S.A., (PDVSA), para que efectúe la transferencia a título gratuito del cien por ciento (100%) de las acciones de la Empresa PDVSA Asfalto, S.A.. Publicado en la Gaceta oficial No.  42.668 del 11 de julio de 2023
 Originalmente, la empresa de asfalto (PDVSA Asfalto, S.A.) era una filial de PDVSA Industrial, S.A., adscrita al Ministerio del Poder Popular de Petróleo. Sin embargo, en un punto (mencionado en 2014), fue adscrita al Ministerio del Poder Popular de Obras Públicas (MPPOP). Esto indica su rol de apoyo directo a las políticas de infraestructura.
El Decreto de Creación de Corporación de Asfalto, S.A. (CORPOASFALTO) no existe como un decreto de creación original, sino que la Corporación de Asfalto es una transformación de PDVSA Asfalto, S.A.. El Decreto N° 4.825, publicado el 11 de julio de 2023, es el que reorganiza la entidad y la transfiere al Ministerio de Obras Públicas, autorizando a PDVSA Industrial, S.A. a transferir el 100% de las acciones de PDVSA Asfalto, S.A. (Ahora conocida como CORPOASFALTO) de forma gratuita. 
</t>
  </si>
  <si>
    <t>Parroquia Mamera, Caracas.</t>
  </si>
  <si>
    <r>
      <t xml:space="preserve">Mediante Resolución Noi. de fecha  y publicada en la Gaceta Oficial No. 43.249  de fecha 5 de noviembre de 20225, se designa al ciudadano Alirio Nieves Antequera Noriega, como Presidente; y se designa a las ciudadanas y ciudadanos que en ella se mencionan, como Miembros Principales de la Junta Directiva, de la Corporación de Asfalto, S.A. (CORPOASFALTO), ente adscrito al Ministerio del Poder Popular de Obras Públicas:
</t>
    </r>
    <r>
      <rPr>
        <b/>
        <sz val="12"/>
        <color theme="1"/>
        <rFont val="Calibri"/>
        <family val="2"/>
      </rPr>
      <t>Presidente</t>
    </r>
    <r>
      <rPr>
        <sz val="12"/>
        <color theme="1"/>
        <rFont val="Calibri"/>
        <family val="2"/>
      </rPr>
      <t xml:space="preserve">: Alirio Nieves Antequera Noriega
</t>
    </r>
    <r>
      <rPr>
        <b/>
        <sz val="12"/>
        <color theme="1"/>
        <rFont val="Calibri"/>
        <family val="2"/>
      </rPr>
      <t>Directores</t>
    </r>
    <r>
      <rPr>
        <sz val="12"/>
        <color theme="1"/>
        <rFont val="Calibri"/>
        <family val="2"/>
      </rPr>
      <t>: Mariela del Valle Cabrera Agreda, Kerlyn Garcías Billamizar, Florelba Mayela Pirela Rosas,  Héctor Manuel de Abreu de Abreu</t>
    </r>
  </si>
  <si>
    <t xml:space="preserve">Alirio Nieves Antequera Noriega es una figura pública que ha desempeñado roles de alto nivel en el gobierno venezolano, su trayectoria se enfoca en la gestión, regulación y desarrollo de la actividad minera en el marco de las políticas gubernamentales venezolanas. Ha sido Viceministro de Minas: Se le ha designado como Viceministro de Minas para el Desarrollo Ecosocialista, lo que lo vincula al Ministerio del Poder Popular para el Desarrollo Minero Ecológico.. Ha ocupado el cargo de Presidente de varias empresas estatales relacionadas con el sector minero, como la Empresa Mixta Minera Ecosocialista Piar, S.A. (en 2017) y la Empresa Mixta Minera Ecosocialista Winnie, S.A.
</t>
  </si>
  <si>
    <r>
      <t xml:space="preserve">Microjuris
https://transparencia.org.ve/wp-content/uploads/2017/09/Empresas-propiedad-del-estado-Cemento.pdf
http://www.cscvenezuela.com.ve/index.php/33-sala-de-prensa/noticias/noticias-filiales/130-director-de-cerro-azul-sostuvo-encuentro-con-directivos-para-reimpulsar-la-produccion 
EL MONOPOLIO ESTATAL DEL CEMENTO Relato de una crisis (https://paisdepropietarios.org/propietariosve/wp-content/uploads/2016/04/PDP_caso_cemento-1.pdf)
La Fuerza Armada venezolana tiene luz propia en la corrupción (https://transparencia.org.ve/wp-content/uploads/2018/06/La-Fuerza-Armada-Venezolana-tiene-luz-propia-en-la-corrupci%C3%B3n.pdf)
https://transparencia.org.ve/wp-content/uploads/2020/10/Los-militares-y-su-rol-en-las-Empresas-Propiedad-del-Estado.pdf
</t>
    </r>
    <r>
      <rPr>
        <sz val="12"/>
        <color rgb="FF000000"/>
        <rFont val="Calibri"/>
      </rPr>
      <t xml:space="preserve">
https://transparencia.org.ve/wp-content/uploads/2020/07/III-PODER-MILITAR-CRIMEN-Y-CORRUPCIOON.pdf</t>
    </r>
  </si>
  <si>
    <t>Cemento: Después de 5 años planta iraní “Cerro Azul” no produce (http://www.reportero24.com/2011/04/19/cemento-despues-de-5-anos-planta-irani-cerro-azul-no-produce/)
Las cifras rojas de la industria cementera manejada por el Estado venezolano (https://elestimulo.com/elinteres/las-cifras-rojas-de-la-industria-cementera-manejada-por-el-estado-venezolano/)
Cómo engañar un presidente y no morir en el intento. caso: Cerro Azul (https://www.aporrea.org/actualidad/a188313.html)
CORRUPCIÓN: Cementera Cerro Azul sigue siendo una “promesa” (http://www.reportero24.com/2012/09/30/corrupcion-cementera-cerro-azul-sigue-siendo-una-promesa/)
Por falta de insumos 18 proyectos de construcción se paralizaron en Monagas en 2019 (https://cronica.uno/por-falta-de-insumos-18-proyectos-de-construccion-se-paralizaron-en-monagas-en-2019/)
Baja y crítica producción de cemento enfrenta a las roscas corruptas de civiles y militares (http://runrun.es/runrunes-de-bocaranda/runrunes/114512/baja-y-critica-produccion-de-cemento-enfrenta-las-roscas-corruptas-de-civiles-y-militares.html)
El fantasma de la corrupción dejó “en obra gris” la producción de Cemento Cerro Azul en Monagas (https://lapatilla.com/2022/04/25/corrupcion-cemento-cerro-azul-monagas/)
El coronel que defraudó a Pdvsa montó una piñata para su familia (https://armando.info/el-coronel-que-defraudo-a-pdvsa-monto-una-pinata-para-su-familia/)
Alex Saab Vs Diosdado la GUERRA del cemento en MONAGAS (https://www.youtube.com/watch?v=s1yW6OD0shU)</t>
  </si>
  <si>
    <t>Baja y crítica producción de cemento enfrenta a las roscas corruptas de civiles y militares (http://runrun.es/runrunes-de-bocaranda/runrunes/114512/baja-y-critica-produccion-de-cemento-enfrenta-las-roscas-corruptas-de-civiles-y-militares.html)
Venezolana de Cementos (https://poderopediave.org/organizacion/venezolana-de-cementos/)
Corrupción e ineficiencia cementada (https://runrun.es/opinion/270136/corrupcion-e-ineficiencia-cementada-por-eddie-a-ramirez-s/)
CORRUPCIÓN: Esta paralizada en 85% la industria del cemento (https://www.reportero24.com/2013/11/19/corrupcion-esta-paralizada-en-85-la-industria-del-cemento/)
LAS CIFRAS ROJAS DE LA INDUSTRIA CEMENTERA EN MANOS DEL ESTADO VENEZOLANO (https://transparencia.org.ve/project/las-cifras-rojas-la-industria-cementera-manos-del-estado-venezolano/)
Denuncia: En Venezolana de Cementos se violan los Derechos Laborales (https://www.aporrea.org/actualidad/n280005.html)
Las nuevas mafias del cemento nn Guayana (https://www.aporrea.org/contraloria/a235294.html)
Salario pírrico: Trabajadores protestaron a las afueras de la planta Venezolana de Cementos S.A.C.A. (https://caigaquiencaiga.net/salario-pirrico-trabajadores-protestaron-a-las-afueras-de-la-planta-venezolana-de-cementos-s-a-c-a/)
Trabajadores de Vencemos denuncian cargas irregulares de bobinas y material estratégico de Sidor en Pertigalete (https://correodelcaroni.com/laboral-economia/trabajadores-de-vencemos-denuncian-cargas-irregulares-de-bobinas-y-material-estrategico-de-sidor-en-pertigalete/)
El coronel que defraudó a Pdvsa montó una piñata para su familia (https://armando.info/newsletter/el-reportaje-en-tu-correo-el-coronel-que-defraudo-a-pdvsa-monto-una-pinata-para-su-familia/?frame=0)</t>
  </si>
  <si>
    <t>Según Resolución No. 023 del  3 de junio de 2024 del Ministerio del Poder Popular de Atención de las Aguas y publicada en la Gaceta Oficial No. 42.893, se designó a Lucas Ramón Sapiain Zambrano como Presidente de esta empresa
Según Resolución No. 55 del  20 de diciembre de 2024 del Ministerio del Poder Popular de Atención de las Aguas y publicada en la Gaceta Oficial No. 43.033 de la misma fecha, se designó a Luis Enrique Neuville Benítez como Presidente de esta empresa
Mediante Resolución No. 032/2025 del  7 de noviembre de 2025 y publicada en la Gaceta Oficial No.  43.256 de fecha 14 de noviembre de 2025 ,se designa al ciudadano Javier Eduardo Puerta Colina, como Presidente de la Empresa PLANTA JOSÉ ANTONIO ANZOÁTEGUI S.A., adscrita al Ministerio del Poder Popular de Atención de las Aguas.</t>
  </si>
  <si>
    <t>Fibra óptica</t>
  </si>
  <si>
    <t>Fortalecer el sector de las telecomunicaciones en Venezuela.</t>
  </si>
  <si>
    <t>Fabricación de fibra óptica</t>
  </si>
  <si>
    <t>Venezolana de Fibra (Venefibra), C.A.</t>
  </si>
  <si>
    <t xml:space="preserve">En septiembre de 2024, Venezuela e Irán suscribieron un acuerdo para la instalación de esta fábrica de fibra óptica en el país, en una nota publicada entonces por VTV, el medio estatal no aportó datos respecto a la dimensión de la fábrica, ni de los tiempos de ejecución de este proyecto.
En julio de 2025, autoridades de Venezuela e Irán recibieron en La Guaira materiales de producción necesarios, para dicha fábrica de cables de fibra óptica que se instalará en el país con apoyo de Teherán. En la recepción de los insumos, estuvo presente el embajador de Irán en Caracas, Ali Chegini; el presidente de MDC, Ali Kianpour; y la autoridad única de la Zona Económica Especial de La Guaira, Marcos Meléndez.
Mediante Decreto Nº 5. 178 del 6 de noviembre de 2025 de la Presidencia de la República y publicado en la Gaceta Oficial No. 43.250 de la misma fecha,  se autoriza la creación de una Empresa Mixta entre la EDC NETWORK COMUNICACIONES, S.C.S. y la Empresa del CENTRO DATOS NOVIN MDC, C.A., bajo la forma de Compañía Anónima, la cual se denominará VENEZOLANA DE FIBRA C.A (VENEFIBRA, C.A), con personalidad jurídica y patrimonio propio, quedando adscrita al Ministerio del Poder Popular para la Energía Eléctrica por Órgano de EDC NETWORK COMUNICACIONES, S.C.S
</t>
  </si>
  <si>
    <t>La antigua almacenadora Caracas en Catia la Mar, estado La Guaira</t>
  </si>
  <si>
    <t>Ministerio del Poder Popular para la Energía Eléctrica 
 EDC NETWORK COMUNICACIONES, S.C.S</t>
  </si>
  <si>
    <t xml:space="preserve"> Capital Social de la Empresa Mixta VENEZOLANA DE
FIBRA C.A (VENEFIBRA, C.A), será dividido de la siguiente manera:
EDC NETWORK COMUNICACIONES, S.C.S., tendrá una participación
del CINCUENTA Y UN POR CIENTO (51%); y la empresa CENTRO
DATOS NOVIN MDC, C.A, tendrá una participación del CUARENTA Y
NUEVE POR CIENTO (49%).</t>
  </si>
  <si>
    <t xml:space="preserve">No se ha encontrado un presidente único y oficial para Venezolana de Fibra (Venefibra), C.A. en fuentes recientes. Sin embargo, se ha documentado a Jorge Eliéser Márquez Monsalve, quien presidió una reunión con representantes de Venefibra para discutir sus estrategias comerciales, según se indica en publicaciones de Conatel Venezuela. </t>
  </si>
  <si>
    <t>Jorge Elieser Márquez Monsalve​ es General de División de la GNB. Es actualmente Vicepresidente Sectorial de Obras Públicas y Servicios desde el 23 de abril de 2024. Fue también ministro del Despacho de la Presidencia y Seguimiento de la Gestión de Gobierno de Nicolás Maduro, entre 2017 y abril de 2024 y actualmente ministro de Energía Eléctrica[2]​. Márquez Monsalve es el presidente del 13° Motor Telecomunicaciones y Nuevas Tecnologías. 
También cumple funciones director general de la Comisión Nacional de Telecomunicaciones (Conatel), oficializado en Gaceta 41.208 el 7 de agosto de 2017. Durante su ejercicio en este cargo cerró dos canales de televisión colombianos en Venezuela, debido a su cobertura de la exfiscal general venezolana Luisa Ortega 
De acuerdo con un perfil publicado por la página oficial de Venezolana de Televisión el 3 de noviembre de 2017: “Fue edecán del presidente Nicolás Maduro, con quien ha trabajado desde que era Canciller de la República Bolivariana de Venezuela”. Es también Presidente de la Corporación Socialista de las Telecomunicaciones, designado el 23 de mayo de 2019.[6]​ El 22 de</t>
  </si>
  <si>
    <t xml:space="preserve">TSJ
Microjuris
Venezuela Red Informativa
Wikipedia
</t>
  </si>
  <si>
    <t>Empresa en proceso de constitución</t>
  </si>
  <si>
    <r>
      <rPr>
        <sz val="12"/>
        <color rgb="FF000000"/>
        <rFont val="Calibri"/>
      </rPr>
      <t>http://www.pdvsa.com/
https://en.wikipedia.org/wiki/PDVSA
https://transparencia.org.ve/project/epe-ii-estudio-sector-hidrocarburos/
http://petroleumag.com/wp-content/uploads/2020/04/W20-428-PDVSA-reestructuracion-11.pdf
https://transparencia.org.ve/project/aportes-fiscales-la-industria-petrolera-disminuyeron-58-17-anos/industria-petrolera/
https://transparencia.org.ve/wp-content/uploads/2017/09/PETROLEO-1.pdf
https://www.lapatilla.com/2021/06/30/platts-el-estado-actual-de-la-industria-petrolera-en-venezuela-informe-pdvsa/
https://www.reuters.com/article/venezuela-petroleo-idLTAKBN2CR29M
https://www.portafolio.co/internacional/con-promesas-de-privatizacion-petroleras-evaluan-retorno-a-venezuela-550257
http://www.petroguia.com/pet/noticias/petr%C3%B3leo/20-consorcios-firmaron-acuerdo-de-confidencialidad-para-levantar-producci%C3%B3n
https://www.argusmedia.com/es/news/2219947-iocs-contractors-urge-pdv-to-pay-debts?backToResults=true
https://transparencia.org.ve/wp-content/uploads/2021/12/Aliados-privados-en-control-de-empresas-estatales-1.pdf 
https://transparencia.org.ve/home-petrole</t>
    </r>
    <r>
      <rPr>
        <u/>
        <sz val="12"/>
        <color rgb="FF1155CC"/>
        <rFont val="Calibri"/>
      </rPr>
      <t xml:space="preserve">o/
</t>
    </r>
    <r>
      <rPr>
        <sz val="12"/>
        <color rgb="FF000000"/>
        <rFont val="Calibri"/>
      </rPr>
      <t xml:space="preserve">Repsol inició una “nueva dinámica” en su relación con Pdvsa (https://www.lapatilla.com/2022/07/28/repsol-nueva-dinamica/)
CRONOLOGÍA DEL DESFALCO Parte I (https://www.instagram.com/reel/CgxWyL6l2bT/?igshid=MDJmNzVkMjY=)
CRONOLOGÍA DEL DESFALCO Parte II (https://www.instagram.com/reel/CgzxMItFnhQ/?igshid=MDJmNzVkMjY=)
https://talcualdigital.com/conozca-a-la-nueva-junta-directiva-de-pdvsa-publicada-en-gaceta-oficial/
https://www.bancaynegocios.com/perfil-quien-es-pedro-rafael-tellechea-el-nuevo-presidente-de-pdvsa/
Wikipedia
Las rutas ocultas del crudo venezolano: flotas fantasma y evasión de sanciones (https://transparenciave.org/wp-content/uploads/2025/07/Las-rutas-ocultas-del-crudo-venezolano.-Transparencia-Venezuela-en-el-Exilio.pdf)
46 tanqueros hicieron operaciones furtivas o ilícitas en aguas venezolanas en agosto (https://transparenciave.org/wp-content/uploads/2025/09/Los-46-tanqueros-petroleros-que-hicieron-operaciones-furtivas-o-ilicitas-en-aguas-venezolanas.pdf)
</t>
    </r>
    <r>
      <rPr>
        <sz val="12"/>
        <color theme="1"/>
        <rFont val="Calibri"/>
      </rPr>
      <t xml:space="preserve">
En septiembre aumentó la presencia en Venezuela de tanqueros sancionados (https://transparenciave.org/wp-content/uploads/2025/09/En-septiembre-aumento-la-presencia-en-Venezuela-de-tanqueros-sancionados.pdf)
Alejandro Betancourt, el “bolichico” que ha salido bien librado ante la justicia de varios países (https://transparenciave.org/wp-content/uploads/2025/09/21-de-septiembre-ALEJANDRO-BETANCOURT.pdf)</t>
    </r>
  </si>
  <si>
    <t>El nuevo hotel del aeropuerto de Maiquetía aloja los negocios de Alex Saab (https://armando.info/el-nuevo-hotel-del-aeropuerto-de-maiquetia-aloja-los-negocios-de-alex-saab/)</t>
  </si>
  <si>
    <t>Hidrolara asume falta de sulfato de aluminio y suspende servicio en Iribarren, Jiménez y Morán #21Jun  (http://www.elimpulso.com/featured/hidrolara-asume-falta-de-sulfato-de-aluminio-y-suspende-servicio-en-iribarren-jimenez-y-moran-21jun)
Presidenta de Hidrolara es una persona “no grata”: Según sindicato (http://www.elimpulso.com/noticias/regionales/presidenta-de-hidrolara-es-una-persona-no-grata-segun-sindicato)
Piden auditoría a Hidrolara por alza de tarifas (http://www.elimpulso.com/featured/piden-auditoria-hidrolara-alza-tarifas)
Denuncian primeros casos de corrupción en Hidrolara (https://www.lacleenlinea.com.ve/2017/11/denuncian-primeros-casos-de-corrupcion.html)
Conozca la historia de malversación y tragedia de Hidrolara (https://www.aporrea.org/regionales/a243362.html)
Solicitarán investigar a Henri Falcón por presunta corrupción en Hidrolara (http://www.elimpulso.com/noticias/regionales/solicitaran-investigar-henri-falcon-presunta-corrupcion-hidrolara)
Daniel Orellana: “Cambiar nombre a Hidrolara no resuelve problemas” (http://diarioelcaroreno.com.ve/web/2018/05/30/daniel-orellana-cambiar-nombre-a-hidrolara-no-resuelve-problemas/)
Hidrolara apagó motores de los Quediches y Atarigua (http://diarioelcaroreno.com.ve/web/2018/02/15/hidrolara-apago-motores-de-los-quediches-y-atarigua/)
Hidrolara no cumplió y vecinos cerraron El Cardenalito #09Abr (http://www.elimpulso.com/featured/fotos-hidrolara-no-cumplio-vecinos-cerraron-cardenalito-09abr)
El agua: La menos tomada en Lara (http://www.elimpulso.com/noticias/regionales/agua-la-menos-tomada-lara)
Hidrolara sigue sin dar respuesta a vecinos de Fundalara y el este de Barquisimeto (http://www.elimpulso.com/featured/hidrolara-sigue-sin-dar-respuesta-vecinos-fundalara-este-barquisimeto)
Guillermo Palacios: Gobernador de Lara ignora la grave crisis de agua por la corrupción (https://hispanopost.com/guillermo-palacios-gobernador-de-lara-ignora-la-grave-crisis-de-agua-por-la-corrupcion/)
Empresarios: Hidrolara convirtió el servicio de agua en uno de los más caros del país (https://www.el-carabobeno.com/empresarios-hidrolara-convirtio-el-servicio-de-agua-en-uno-de-los-mas-caros-del-pais/)
Tras protesta de comunidades, Hidrolara realiza reparaciones en la avenida Morán #10Oct (https://www.elimpulso.com/category/noticias/regionales/)
Movimiento Unidos por el Agua demanda a HidroLara por el deficiente servicio de agua (https://puntodecorte.net/movimiento-unidos-por-el-agua-demanda-a-hidrolara/)
Colectivos: los nuevos amos de servicios públicos en Lara, Venezuela (https://es.insightcrime.org/noticias/colectivos-nuevos-amos-servicios-publicos-lara-venezuela/)https://puntodecorte.net/movimiento-unidos-por-el-agua-demanda-a-hidrolara/
Obra inconclusa de Hidrolara en la Av. Venezuela pone en riesgo a conductores #28Abr (https://www.elimpulso.com/2025/04/28/obra-inconclusa-de-hidrolara-en-la-av-venezuela-pone-en-riesgo-a-conductores-28abr/#google_vignette)
Desde el 23Ago hasta el 1Sep: Hidrolara anuncia suspensión temporal del servicio de agua en el municipio Torres #22Ago (https://www.elimpulso.com/2025/08/22/desde-el-23ago-hasta-el-1sep-hidrolara-anuncia-suspension-temporal-del-servicio-de-agua-en-el-municipio-torres-22ago/)</t>
  </si>
  <si>
    <t>La fiscalía general de la República de Venezuela, informó en marzo 2018 que a raíz de las indagaciones del caso Petrozamora por el cual ya hay 9 detenidos y varias órdenes de aprehensión contra empresarios prófugos de la justicia, se reabrieron investigaciones por hechos punibles a filiales de la industria petrolera, entre ellas, Petropiar y Petrocedeño. (https://informe21.com/petrocedeno) (https://transparencia.org.ve/wp-content/uploads/2018/07/Informe-Corrupción-TV-2017-inglés.pdf)
Trabajadores de Petrocedeño podrían parar sus labores (https://elmercurioweb.com/noticias/2017/12/8/trabajadores-de-petrocedeo-podran-parar-sus-labores)
Así se despidió Jesús Figueroa, preso por corrupción en Petrocedeño, cuando lo destituyeron de la presidencia de PDVSA Servicios (https://www.maibortpetit.info/2018/02/asi-se-despidio-jesus-figueroa-cuando.html#:~:text=Jes%C3%BAs%20Figueroa%20presidente%20de%20Petrocede%C3%B1o,corrupci%C3%B3n%20en%20esa%20empresa%20mixta.)https://www.reuters.com/article/venezuela-petroleo-equinor-totalenergies-idLTAL1N2P5106
La trama de corrupción en las empresas mixtas de PDVSA: Rangel-Orsoni-Santilli el trío que desfalcó a Petrocedeño (https://www.maibortpetit.info/2020/05/la-trama-de-corrupcion-en-las-empresas.html)
Develan nueva trama de corrupción en Pdvsa. Esta vez se trata de un desfalco a Petrocedeño (https://miamidiario.com/develan-nueva-trama-de-corrupcion-en-pdvsa-esta-vez-se-trata-de-un-desfalco-a-petrocedeno/)
PARTE II | La trama de corrupción que acabó con Petrocedeño (https://eltiempolatino.com/news/2019/feb/15/parte-ii-la-trama-de-corrupcion-que-acabo-con-petr/)
Solicitadas órdenes de aprehensión contra gerentes y empresarios en tramas de corrupción de Petropiar y Petrocedeño (https://www.finanzasdigital.com/2018/01/solicitadas-ordenes-aprehension-gerentes-empresarios-tramas-corrupcion-petropiar-petrocedeno/)
MP detuvo a dos empresarios por corrupción en la Faja del Orinoco (https://talcualdigital.com/mp-detuvo-a-dos-empresarios-por-corrupcion-en-la-faja-del-orinoco/)
Fiscalía solicitó órdenes de captura contra funcionarios de Petropiar y Petrocedeño (http://www.dinero.com.ve/din/actualidad/fiscal-solicit-rdenes-de-captura-contra-funcionarios-de-petropiar-y-petrocede-o)
https://www.reuters.com/article/venezuela-petroleo-equinor-totalenergies-idLTAL1N2P5106
Fuerte explosión se registró en la planta Petrocedeño del Criogénico José Antonio Anzoátegui (https://lapatilla.com/2025/11/19/fuerte-explosion-se-registro-en-la-planta-petrocedeno-del-criogenico-jose-antonio-anzoategui-videos/)</t>
  </si>
  <si>
    <t>Empresa operativa.
AN autoriza prórroga de 15 años a empresas mixtas Petroperijá y Boquerón para producir crudo y gas (https://efectococuyo.com/economia/an-autoriza-prorroga-15-anos-empresas-mixtas-petroperija-y-boqueron/)</t>
  </si>
  <si>
    <t>Turboven Cagua Company Inc.</t>
  </si>
  <si>
    <t xml:space="preserve">Empresa Café Venezuela, SA es una empresa estatal venezolana dedicada a toda la cadena de valor del café, desde la producción primaria hasta la comercialización. En septiembre de 2012, se autorizó a la Corporación Venezolana del Café S.A. a adquirir el 100% de las acciones de Marcelo y Rivero C.A. (Café Madrid) para convertirla en empresa del Estado. El Decreto Nº 9.204, publicado en la Gaceta Oficial Nº 40.020 del 4 de octubre de 2012, delineó su nuevo objeto social, enfocado en el Modelo Productivo Socialista.
La empresa que operaba bajo el nombre de "Café Madrid" en Venezuela fue adquirida por el Estado el 23 de septiembre de 2012. Originalmente, la empresa era Marcelo y Rivero C.A., y se convirtió en la Empresa Nacional del Café S.A. tras esta compra.  Adquisición por el estado: El 23 de septiembre de 2012, el gobierno venezolano autorizó la adquisición del 100% de las acciones de Marcelo y Rivero C.A. (Café Madrid). Conversión a Empresa Nacional del Café: Tras la compra, la empresa fue convertida en la Empresa Nacional del Café S.A.. Origen de la empresa: Antes de ser propiedad del estado, la empresa era conocida como Marcelo y Rivero C.A. y distribuía marcas como Café Madrid, El Peñón y Café Aroma, según información de Bumeran Venezuela. . 
La empresa fue expropiada por órdenes del fallecido Hugo Chávez desde el año 2009, pero fue hasta 2012 que él mismo aprobó los recursos para la expropiación: 800 millones de bolívares. </t>
  </si>
  <si>
    <t>La Central Cafetalero Valle Verde, C.A. es una empresa con una trayectoria que se remonta a la década de los 90 y ha pasado por varias transformaciones hasta convertirse en parte de la estructura cafetalera del Estado venezolano. 
La Central Cafetalero Valle Verde, C.A. fue una de las empresas cuyas acciones fueron adquiridas, de manera forzada, en su totalidad por el Estado venezolano a través del Decreto N° 9.204 de fecha 02 de octubre de 2012. En ese momento, la Central Cafetalero Valle Verde, C.A. operaba como filial de la Empresa Nacional del Café S.A. (antes denominada Marcelo y Rivero Compañía Anónima). El decreto ordenó la adquisición de la totalidad de las acciones de la Empresa Nacional del Café S.A. y, por ende, de sus empresas filiales, incluyendo Valle Verde.  Con esta acción, el Estado asumió el control total de la empresa, que quedó adscrita a la Corporación Venezolana del Café (CVC), y actualmente opera bajo la tutela del Ministerio del Poder Popular para la Agricultura Productiva y Tierras.
La empresa (o sus activos) fue incorporada a la estructura de las empresas estatales de café, quedando adscrita a la Corporación Venezolana del Café, SA (CVC) , la cual fue creada mediante el Decreto N° 7.497 del 22 de junio de 2010. Actualmente opera bajo la gestión del Estado venezolano. Documentos oficiales (Gacetas) la mencionan como una de las empresas de la red de procesamiento de café de la Empresa Nacional del Café SA , filial de la Corporación Venezolana del Café. La Gaceta Oficial N° 40.417 del 22/05/2014 menciona su estatus en relación con la CVC.</t>
  </si>
  <si>
    <t>La empresa CAFEA, C.A. era propiedad de un grupo extranjero conocido como el CAFEA-Group, cuyo dueño era Jan Beernd Rothfos.
Era una sociedad mercantil privada con una planta agroindustrial para el procesamiento de café. Se menciona junto a otras empresas afectadas en el sector (como Fama de América, CA). Decreto N° 7.036 , de fecha 10 de noviembre de 2009 , publicado en Gaceta Oficial N° 39.303 de la misma fecha. Este decreto afectó (o sirvió de base para la expropiación) de la planta agroindustrial propiedad de CAFEA, CA.. Posteriormente, esa misma planta (o los bienes que constituían su funcionamiento) fue transferida a la empresa estatal Café Venezuela, SA (o alguna de sus filiales). En el contexto venezolano, esto implica que pasó a ser una empresa o instalación operada por el Estado, adscrita al Ministerio del Poder Popular para la Agricultura y Tierras a través de la Corporación Venezolana de Café, SA.</t>
  </si>
  <si>
    <t>Memoria y cuenta Ministerio del Poder Popular para la Energia Eléctrica
ABC Noticias (https://x.com/abcesnoticias/status/1851673126511194515?lang=es)
TSJ</t>
  </si>
  <si>
    <t>Servicios y manufactura</t>
  </si>
  <si>
    <t>Minería y construcción</t>
  </si>
  <si>
    <t>Distribución por sectores</t>
  </si>
  <si>
    <t>Cantidad de EPE</t>
  </si>
  <si>
    <t>Distribución por tipo de EPE</t>
  </si>
  <si>
    <t>Creación / Transferencia desde el gobierno central al gobierno regional</t>
  </si>
  <si>
    <t>Creación/Transferencia desde el gobierno central al gobierno regional</t>
  </si>
  <si>
    <t>Creación/Transferencia desde el gobierno regional al gobierno central</t>
  </si>
  <si>
    <t>Creación/Intervenida por el gobierno nacional</t>
  </si>
  <si>
    <t xml:space="preserve">Empresa en proceso de liquidación,  decretado el 19 de mayo de 2016. El 1/11/2016 se prorrogó por un año el plazo para la supresión y liquidación de la CVAL.   
La Planta Procesadora de Alimentos Balanceados para Animales propiedad de CVAL fue entregada en alianza estratégica a la empresa Alivensa
}
Ver ALIADOS PRIVADOS en control de empresas estatales (https://transparenciave.org/wp-content/uploads/2021/12/Aliados-privados-en-control-de-empresas-estatales-1.pdf)  </t>
  </si>
  <si>
    <t>Empresa operativa manejada por CORPOELEC</t>
  </si>
  <si>
    <t>La refinería de Curazao (Refinería de  Korsou), ubicada en Curazao, tiene capacidad para procesar 335.000 barriles diarios, pero, a efectos prácticos, no es posible alcanzar este volumen por las limitaciones de la infraestructura. La capacidad máxima se estima en un intervalo de 270.000-290.000 barriles diarios, dependiendo del tipo de crudo. En 2017 y 2018, la refinería se vio afectada por fallos en sus funciones de servicio industrial, por un incendio ocurrido en la unidad de destilación CD-3 y por la falta de disponibilidad de crudo.
Sin embargo, el nivel de procesamiento en los últimos 12 meses ha sido prácticamente nulo debido al déficit de suministro de crudo como consecuencia de las sanciones de Estados Unidos contra PDVSA.
El hecho de que PDVSA no haya llevado a cabo sus inversiones en la refinería, pese a estar obligado a ello en virtud del contrato, ha obligado a Curazao a buscar un nuevo operador.
El 31 de diciembre del 2019,  finalizó el contrato de operaciones de la refinería Isla con Pdvsa. Marcelino de Lannoy, director gerente de la refinería Isla, notificó que hasta que Klesch logre tomar las riendas de la refinería, Rdk asumirá las operaciones durante seis meses. Rdk y conglomerado de productos industriales Klesch Group concretaron un acuerdo para hacerse cargo de la refinería. El contrato implica la venta de las instalaciones e incluso el arrendamiento del terreno a largo plazo. La Refinería de Korsou (RdK),  ha seleccionado a Klesch Petroleum como posible nuevo operador de la Refinería Isla en sustitución de la venezolana PDVSA
El 10 de junio de 2023,  A Curazao puso su refinería en manos de Global Oil Management Group (https://www.lapatilla.com/2023/06/10/curazao-global-oil/V)
En resumen, la refinería está inactiva en gran parte debido a la salida de PDVSA y la falta de un operador a gran escala. Su futuro depende de la capacidad de Curazao para conseguir un socio que pueda inyectar los miles de millones de dólares necesarios para modernizar la refinería y, fundamentalmente, de las decisiones de Estados Unidos sobre las licencias para trabajar con petróleo venezolano.</t>
  </si>
  <si>
    <t>Empresa inactiva</t>
  </si>
  <si>
    <t>En la propuesta de reestructuración de PDVSA  de marzo de 2020, se informa que de las empresas dependientes Propernyn B.V. se mantendrá la empresa de almacenamiento de crudo y productos Bonaire
Petroleum Corporation N.V. (BOPEC). En 2022 se conoció que está sujeta a embargo por la Refinería de Curazao (RdK),  Phillips Petroleum Company de Venezuela y ConocoPhillips Petrozuata NV, luego de dos demandas: una por el cese de operaciones en Curazao y la otra luego de decisiones del CIADI a favor de filiales de Conoco frente a las expropiaciones realizadas por Hugo Chávez. El Tribunal de la Haya dio plazo hasta el 31 de diciembre de 2022 para realizar la venta de activos. Después de eso no ha habido información.
En febrero de 2025, una sentencia emitida en La Haya pone límites a la intención del gobierno venezolano de negociar en forma privada los activos de Petróleos de Venezuela (Pdvsa) en el extranjero. Este fallo fue emitido por el magistrado Hans Vetter, como parte de un viejo litigio por la ejecución de un laudo arbitral, en el que se ordenó a la estatal venezolana pagar 1.987 millones de dólares por las expropiaciones a Phillips Petroleum Company Venezuela Limited y ConocoPhillips Petrozuata BV. (https://talcualdigital.com/la-haya-da-plazo-hasta-marzo-para-venta-privada-de-acciones-de-filial-de-pdvsa/)</t>
  </si>
  <si>
    <t>La refinería St. Croix se encuentra en proceso de reapertura.
Es capaz de producir hasta 500.000 barriles diarios, aunque estaba en desuso desde 2012.
HOVENSA (una empresa mixta entre una subsidiaria de Hess Corporation y una subsidiaria de PDVSA) cerró las operaciones de refinación en 2012 debido a pérdidas financieras significativas. Continuó operando como una terminal de almacenamiento hasta 2015.
La refinería sigue cerrada y no opera en su capacidad de procesamiento. A finales de 2024, las autoridades (incluyendo la EPA, OSHA y el Gobernador) han negado cualquier informe o especulación sobre un reinicio inminente de las operaciones de refinación. Hay una inspección de OSHA en curso debido a preocupaciones sobre la seguridad de los trabajadores.
En resumen, la refinería que operó como HOVENSA está en manos de Port Hamilton Refining and Transportation (PHRT), pero su capacidad de refinación está totalmente paralizada por orden de la EPA debido a preocupaciones ambientales y de seguridad.</t>
  </si>
  <si>
    <t>La situación actual de Polipropilenos del Sur, S.A. (Propilsur) es que el proyecto se encuentra paralizado y la planta no ha sido construida ni está operativa, a pesar de los planes iniciales de haber entrado en funcionamiento hace más de una década.
En conclusión, Propilsur es una entidad corporativa constituida, pero no una instalación industrial operativa, siendo uno de los proyectos petroquímicos de alto perfil que quedó paralizado en Venezuela.</t>
  </si>
  <si>
    <t>Presencia femenina en las Juntas Directivas</t>
  </si>
  <si>
    <t>Mujeres como máxima autoridad</t>
  </si>
  <si>
    <t>Presencia militar en las Juntas Directivas</t>
  </si>
  <si>
    <t>Militares como máxima autoridad</t>
  </si>
  <si>
    <t>EPE con denuncias</t>
  </si>
  <si>
    <t>Formas jurídicas</t>
  </si>
  <si>
    <t>Se creó  Petromar para encargarse del suministro de Isla, Nynäs, Bopec, Hovensa, operaciones de almacenamiento con Statia en St. Eustatius y el acuerdo de procesamiento que mantiene PDVSA con Trintoc en Trinidad. AVV está totalmente exento de todos los impuestos relacionados con ciertas actividades comerciales</t>
  </si>
  <si>
    <t xml:space="preserve">Corporación Automotriz Concesionaria La Soberana, S.A. </t>
  </si>
  <si>
    <t>Empresa filial de Carbozulia.  En 1988 Carbozulia se asoció con los inversionistas privados extranjeros, a través de una empresa mixta “Carbones del Guasare”, a la cual subarrendó las concesiones. Los accionistas son Peabody 25,17%, Anglocoal 25,17% y CARBOZULIA 48, 38%. 
A través dd esta empresa, Venezuela comienza a figurar en el mercado internacional del carbón como país exportador, con la apertura y explotación de la mina Paso Diablo , la más importante y la que tiene la mayor producción en el ámbito nacional. Los cambios en las zonas de explotación comienzan a darse con la apertura de vías de comunicación, en áreas de precaria accesibilidad, ya que presentaban coberturas boscosas densas y donde la actividad económica predominante era la ganadería extensiva. Otras áreas del territorio son afectadas con el acondicionamiento y construcción del terminal de embarque de carbón en la población de Santa Cruz de Mara, al norte de la ciudad  de Maracaibo.
El 2 de febrero de 2004 el Ejecutivo Nacional transfiere nuevamente a CORPOZULIA las acciones mineras que tenía PDVSA.
En el Decreto N° 8.116 del 28  de marzo de 2011 publicado en la Gaceta Oficial Nº 39.643se adscribe a la Vicepresidencia Ejecutiva de la República.
En el Decreto N° 2.757 del 17 de marzo de 2017, se adscribe a CORPOZULIA  y sus filiales  al Ministerio del Poder Popular de Desarrollo Minero Ecológico.
En el Decreto extraordinario N° 6.382 del 15 de junio de 2018 se modifica la denominación del Ministerio del Poder Popular para Industrias Básicas, Estratégicas y Socialistas, por la de Ministerio del Poder Popular de Industrias y Producción Nacional, esta empresa está adscrita al Ministerio del Poder Popular de Industrias y Producción Nacional que en ese año dirigía Tareck El Aissaami, por ser filial de CARBOZULIA.
Carbones del Guasare históricamente operó la mina Paso Diablo en sociedad con empresas internacionales (como Peabody Energy y Anglo American, según reportes antiguos), y más recientemente, el gobierno venezolano ha explorado acuerdos con empresas de China y ha creado una empresa mixta (Carboturven) con Turquía para la explotación de carbón en Zulia.</t>
  </si>
  <si>
    <t>Carboturven, S.A.</t>
  </si>
  <si>
    <t>Empresa operativa. Se ha reportado que la actividad de exportación y producción ha sufrido detenciones temporales, atribuidas a ataques militares a buques en el Caribe y la consecuente falta de capacidad de almacenamiento en la mina Paso Diablo.</t>
  </si>
  <si>
    <t>Cuenca carbonífera del Guasare, al noroeste del estado Zulia</t>
  </si>
  <si>
    <t>Carboturven fue creada mediante decreto para la exploración y explotación de carbón, declarado mineral estratégico. La reactivación de la producción carbonífera en Zulia, reportada con un aumento de más del 156% respecto a 2024, se impulsa directamente con el apoyo turco de esta alianza. Carboturven S.A. fue creada mediante el Decreto N° 3.599 del 31 de agosto de 2018. Este decreto autorizó la creación de una empresa mixta entre Carbones del Zulia, S.A., y la empresa turca Glenmore Proje Insaat S.A.. 
La empresa o la alianza que representa es clave para la meta del gobierno de superar los 10 millones de toneladas métricas de exportación anual de carbón. El carbón se exporta a Turquía, que a su vez lo comercializa a otras naciones, principalmente de Europa.
Medios internacionales han señalado que la empresa mixta Carboturven no cuenta con un sitio web público y ha sido difícil contactar directamente a la compañía o a su socio turco para obtener detalles sobre sus operaciones. Sin embargo, registros comerciales sugieren que una entidad llamada "Glenmore" figura como exportadora de carbón bituminoso desde el estado Zulia</t>
  </si>
  <si>
    <t>Guajira</t>
  </si>
  <si>
    <t>55% para Carbones del Zulia, S.A. y 45% para la empresa turca Glenmore Proje Insaat S.A</t>
  </si>
  <si>
    <t>Aliados privados en control de empresas estatales (https://transparenciave.org/wp-content/uploads/2024/04/Aliados-privados-en-control-de-empresas-estatales-2024.-Transparencia-Venezuela.pdf)</t>
  </si>
  <si>
    <t>La Minería de Carbón, una amenaza vigente en el Zulia (https://ecopoliticavenezuela.org/la-mineria-de-carbon-una-amenaza-vigente-en-el-zulia/)</t>
  </si>
  <si>
    <t>Exportar carbón a Turquía</t>
  </si>
  <si>
    <t>República-Empresa mixta</t>
  </si>
  <si>
    <t>Tipo de propiedad</t>
  </si>
  <si>
    <t>República-Empresa Mixta</t>
  </si>
  <si>
    <t>Estado de Venezuela o país donde están ubicadas</t>
  </si>
  <si>
    <t>Aragua y Carabobo</t>
  </si>
  <si>
    <t>Bolívar y Miranda</t>
  </si>
  <si>
    <t>Bolívar, Carabobo, Lara y Anzoátegui</t>
  </si>
  <si>
    <t>Bolívar y Delta Amacuro</t>
  </si>
  <si>
    <t>Cuba y Panamá</t>
  </si>
  <si>
    <t>Cuba y Bahamas</t>
  </si>
  <si>
    <t xml:space="preserve">Delta Amacuro </t>
  </si>
  <si>
    <t>Distrito Capital, Bolívar, Lara, Miranda y Carabobo</t>
  </si>
  <si>
    <t>Distrito Capital y Bolívar</t>
  </si>
  <si>
    <t>Distrito Capital y Carabobo</t>
  </si>
  <si>
    <t>Distrito Capital y Mérida</t>
  </si>
  <si>
    <t xml:space="preserve">Islas Vírgenes </t>
  </si>
  <si>
    <t>Lara, Trujillo, Portuguesa y Carabobo</t>
  </si>
  <si>
    <t>Mérida y Miranda</t>
  </si>
  <si>
    <t>Miranda, Aragua y Carabobo</t>
  </si>
  <si>
    <t>Miranda, Falcón y Carabobo</t>
  </si>
  <si>
    <t>Miranda y Carabobo</t>
  </si>
  <si>
    <t>Miranda, Carabobo y Trujillo</t>
  </si>
  <si>
    <t xml:space="preserve">Nicaragua </t>
  </si>
  <si>
    <t xml:space="preserve">Suiza </t>
  </si>
  <si>
    <t>Finca Argimiro Gabaldón, Monay,  Trujillo</t>
  </si>
  <si>
    <t>Monay</t>
  </si>
  <si>
    <t>Guárico, que es el estado natal del Coronel Juan José Rondón (Santa Rita de Manapire).</t>
  </si>
  <si>
    <t xml:space="preserve">Juan José Rondón </t>
  </si>
  <si>
    <t>Complejo Agroindustrial de Derivados de Caña de Azúcar Dr. Antonio Nicolás Briceño, S.A.</t>
  </si>
  <si>
    <t>Complejo Agroindustrial / Industrial C.A.I. Coronel Juan José Rondón, S.A..</t>
  </si>
  <si>
    <t>Finca Hoyancal (ubicada en la parroquia Chejené del municipio Candelaria)</t>
  </si>
  <si>
    <t>Caña de azúcar y, en ocasiones, cosecha de maíz amarillo.</t>
  </si>
  <si>
    <t>Candelaria</t>
  </si>
  <si>
    <t>Central Azucarero Motatán “Fabricio Ojeda”.
Ubicación: Final Av. Bolívar frente a la Capilla del Calvario, Municipio Motatán, Estado Trujillo.</t>
  </si>
  <si>
    <t>Caña de azúcar</t>
  </si>
  <si>
    <t>Barinas, Obispos y Rojas.</t>
  </si>
  <si>
    <t>Municipios de Operación: Barinas, Obispos y Rojas de Barinas
Unidades de Producción (Filiales): Hato Garza, La Gibareña, Las Cañadas, Jericó, El Forastero, La Fe y Las Palmas, entre otras.</t>
  </si>
  <si>
    <t>José Felix Ribas</t>
  </si>
  <si>
    <t>Municipio José Félix Ribas, Estado Aragua, La Victoria.</t>
  </si>
  <si>
    <t>Centro de Producción Agrourbano "Kléber Ramírez",  Ejido, Municipio Campo Elías, Estado Mérida.</t>
  </si>
  <si>
    <t>Parroquia Manuel Palacio Fajardo en el Municipio Rojas del estado Barinas.</t>
  </si>
  <si>
    <t>Rojas</t>
  </si>
  <si>
    <t>Planta Procesadora de Alimentos Juana La Avanzadora, estado Monagas, Caicara de Maturín, Municipio Cedeño.</t>
  </si>
  <si>
    <t>Venezuela</t>
  </si>
  <si>
    <t>Avenida Urdaneta, Torre Latina, Piso 22, Caracas, Distrito Capital.
La sede operacional está ubicada en el territorio que administra: Archipiélago Los Roques, específicamente en la isla Gran Roque (que es la capital del Territorio Insular Francisco de Miranda).</t>
  </si>
  <si>
    <t>Distrito Capital y Territorio Insular Francisco de Miranda</t>
  </si>
  <si>
    <t xml:space="preserve">La ubicación principal de la Corporación Socialista del Sector Automotor, C.A. (CORSOAUTO) es Avenida Venezuela, Edificio Epsilon, Sector El Rosal, Chacao, Caracas.
Sedes Operacionales (Concesionarios)
CORSOAUTO también opera múltiples concesionarios y agencias de ventas de vehículos en diversos estados del país. Por ejemplo, se ha reportado la inauguración de una sede </t>
  </si>
  <si>
    <t>Avenida Final Boulevard Raúl Leoni, C.C. Plaza las Américas, Nivel 16, Locales V63, V64 y V65, Urb. El Cafetal, Caracas.</t>
  </si>
  <si>
    <t>Edificio Las Fundaciones, Avenida Andrés Bello, Caracas</t>
  </si>
  <si>
    <t>Avenida Francisco Solano, Centro Empresarial Sabana Grande, Piso 16, Caracas.</t>
  </si>
  <si>
    <t>Torre del Ministerio del Poder Popular de Comercio Nacional, ubicada en la Avenida Libertador, Caracas.</t>
  </si>
  <si>
    <t>Complejo Industrial Tiuna (CIT), ubicado en el Fuerte Tiuna en Caracas, Distrito Capital.</t>
  </si>
  <si>
    <t>Caracas, Distrito Capital.</t>
  </si>
  <si>
    <t>SABL II, Ltd es, de hecho, una empresa internacional y una filial vinculada a Petróleos de Venezuela, S.A. (PDVSA). La estructura con la denominación "Ltd" (Limitada) y la falta de un domicilio único y público en Venezuela es un indicador claro de que se trata de una sociedad registrada en el extranjero (fuera de Venezuela).. Pertenece al holding de PDVSA, que utiliza estas filiales con registro internacional para gestionar proyectos específicos.  Aunque el registro sea extranjero, su operación principal está ligada a los yacimientos de hidrocarburos de Venezuela, especialmente en la Faja Petrolífera del Orinoco (FPO).  Este tipo de filiales se utilizan comúnmente en la industria petrolera para estructurar empresas mixtas o para facilitar la participación en proyectos con financiamiento o socios internacionales.</t>
  </si>
  <si>
    <t>Caracas, Distrito Capital, Venezuela.
Edificio: Edificio Sucre, en la Avenida Francisco de Miranda.</t>
  </si>
  <si>
    <t>Zona Industrial de La Victoria (Sector La Chapa o zonas cercanas), estado Aragua</t>
  </si>
  <si>
    <t>Europa</t>
  </si>
  <si>
    <t>Sur América</t>
  </si>
  <si>
    <t>Centro América</t>
  </si>
  <si>
    <t>Norte América</t>
  </si>
  <si>
    <t>Asia</t>
  </si>
  <si>
    <t>El Caribe</t>
  </si>
  <si>
    <t>Corporación de Planificación y Proyectos de Desarrollo del Estado Guárico, C.A. (CORPOGUÁRICO)</t>
  </si>
  <si>
    <t>Corporación de Infraestructura del estado Zulia (CIEZ), C.A.</t>
  </si>
  <si>
    <t>Aracafé, C.A.,</t>
  </si>
  <si>
    <t xml:space="preserve">Aragüeña de Motos Ava, S.A. </t>
  </si>
  <si>
    <t>Aragua Minas y Canteras, S.A. (ARAMICA)</t>
  </si>
  <si>
    <t>Empresa Pública de Desarrollo</t>
  </si>
  <si>
    <t>Empresa Agrícola AgroLara, C.A.</t>
  </si>
  <si>
    <t>Empresa de Producción Social</t>
  </si>
  <si>
    <t>Alas Alimentos Aragua Socialista, S.A.</t>
  </si>
  <si>
    <t>Agro-semillas Bolívar, C.A.</t>
  </si>
  <si>
    <t>Alimentos Bolívar, C.A.</t>
  </si>
  <si>
    <t>Arcillas de Portuguesa, C.A</t>
  </si>
  <si>
    <t>Asfalto y Pavimentos Amazonas,C.A.</t>
  </si>
  <si>
    <t>Astillero Batalla Naval del Lago de Maracaibo, C.A.</t>
  </si>
  <si>
    <t>Bahamas Oil Refining Company International Limited, Ltda</t>
  </si>
  <si>
    <t>Banco Industrial de Venezuela, C.A.</t>
  </si>
  <si>
    <t>Banco Nacional de Vivienda y Hábitat (BANAVIH), C.A.</t>
  </si>
  <si>
    <t>Blockchain Lara, C.A.</t>
  </si>
  <si>
    <t>Bus Portuguesa, C.A.</t>
  </si>
  <si>
    <t>Bus Yaracuy, C.A.</t>
  </si>
  <si>
    <t>Cementos de Yaracuy, C.A.</t>
  </si>
  <si>
    <t>Pesquera Venezolana, C.A. (PESCAVEN)</t>
  </si>
  <si>
    <t>Contribuir a la seguridad y soberanía alimentaria de Venezuela, enfocándose en la cadena productiva de los productos del mar y de la acuicultura.</t>
  </si>
  <si>
    <t>Producción: Fomento, captura, cultivo (acuicultura) y desarrollo de la actividad pesquera y acuícola a nivel nacional.
Procesamiento: Transformación, industrialización y procesamiento de productos pesqueros en sus diversas plantas de acopio y centros de procesamiento (como el mencionado en Mamporal).
Comercialización y Distribución: Gestión de la cadena de frío, distribución y venta de productos pesqueros, tanto para el mercado interno (a través de programas sociales) como para la exportación.
Logística: Construcción, reparación y gestión de embarcaciones pesqueras y de transporte de la flota estatal.</t>
  </si>
  <si>
    <t>https://www.pescaven.com/</t>
  </si>
  <si>
    <t>Calle La Marina – Sector Las Delicias de Caigüire, Galpón N° 01. Cumana, edo. Sucre</t>
  </si>
  <si>
    <t>Ministerio del Poder Popular de Pesca y Acuicultura
Corporación de Servicios Pesqueros y Acuícolas de Venezuela, S.A. (CORPESCA)</t>
  </si>
  <si>
    <r>
      <rPr>
        <b/>
        <sz val="12"/>
        <color theme="1"/>
        <rFont val="Calibri"/>
        <family val="2"/>
      </rPr>
      <t>Presidente</t>
    </r>
    <r>
      <rPr>
        <sz val="12"/>
        <color theme="1"/>
        <rFont val="Calibri"/>
        <family val="2"/>
      </rPr>
      <t>:</t>
    </r>
    <r>
      <rPr>
        <sz val="12"/>
        <color theme="1"/>
        <rFont val="Calibri"/>
      </rPr>
      <t xml:space="preserve"> Pedro Rafael Bolívar</t>
    </r>
  </si>
  <si>
    <t>Pedro Rafael Bolívar es Director Principal en la Junta Directiva de la empresa matriz y coordinadora del sector, la Corporación de Servicios Pesqueros y Acuícolas de Venezuela, S.A. (CORPESCA), la cual administra y supervisa las operaciones de PESCAVEN.</t>
  </si>
  <si>
    <t>Misión Pesca</t>
  </si>
  <si>
    <t xml:space="preserve">Pescaven C.A. es una empresa estatal venezolana dedicada al procesamiento de productos pesqueros, con una de sus principales plantas ubicada en Cumaná, estado Sucre. Aunque su creación como empresa estatal no se detalla en los resultados, ha sido objeto de atención reciente por parte del gobierno, que busca potenciar su capacidad productiva y tecnológica. 
La empresa forma parte de las iniciativas del gobierno venezolano para fortalecer la soberanía alimentaria y la economía local, garantizando el acceso a proteínas pesqueras a precios solidarios para la población. Su planta en Cumaná cuenta con tecnología para procesar atún y otros productos del mar. 
Si bien la fecha exacta de su creación o el decreto fundacional no se mencionan en los fragmentos de búsqueda, su operación se enmarca dentro de la legislación pesquera nacional, regida por el Decreto con Rango, Valor y Fuerza de Ley de Pesca y Acuicultura, cuya versión más reciente data de 2014..
19 de mayo de 2016 es la fecha de la Gaceta Oficial N° 40.907, que contiene el Decreto N° 2.326 mediante el cual se autorizó la creación de la Corporación de Servicios Pesqueros y Acuícolas de Venezuela, S.A. (CORPESCA). Aunque PESCAVEN existía con anterioridad, CORPESCA fue creada para coordinar y centralizar la gestión de las empresas y activos del sector, actuando como la entidad matriz que hoy subsume y dirige las operaciones de las unidades productivas como la antigua PESCAVEN.
</t>
  </si>
  <si>
    <t>Centro Socialista de Producción de Cabillas (CEPROCA), C.A</t>
  </si>
  <si>
    <t>Chalmette  Refining, L.L.C.</t>
  </si>
  <si>
    <t>L.L.C.</t>
  </si>
  <si>
    <t>Complejo Industrial Maderero Libertadores de América (CIMLA), C.A.</t>
  </si>
  <si>
    <t>Concretera y Asfaltadora A La Carga, C.A.</t>
  </si>
  <si>
    <t>Construcciones de Vialidad del Estado Guárico (ConstruvialGua), C.A.</t>
  </si>
  <si>
    <t>Delta Gas, C.A.</t>
  </si>
  <si>
    <t>CVM Loma de Níquel, C.A.</t>
  </si>
  <si>
    <t>Criptolago, S.A.</t>
  </si>
  <si>
    <t>Corporación Socialista Varguense de Infraestructura (CORSOVARIN), C.A.</t>
  </si>
  <si>
    <t>Construfrontera en Potencia (CONSTRUFROPO), C.A.</t>
  </si>
  <si>
    <t>Construcciones Lara (Construlara), C.A.</t>
  </si>
  <si>
    <t>Construcciones del Estado Bolivariano de Guárico (ConstruGuárico), C.A.</t>
  </si>
  <si>
    <t>Empresa Batalla de Mucuritas, S.A.</t>
  </si>
  <si>
    <t xml:space="preserve">Empresa de Producción Social José Félix Ribas </t>
  </si>
  <si>
    <t>Contribuir a la solución de necesidades sociales y al desarrollo endógeno, a menudo en coordinación con misiones sociales específicas.</t>
  </si>
  <si>
    <t>Ejecución de Obras: Construcción, rehabilitación y mantenimiento de viviendas (a través de la Gran Misión Vivienda Venezuela - GMVV).
Servicios Públicos: Ejecución de obras menores de infraestructura social (escuelas, ambulatorios, centros de acopio).
Producción de Insumos: Producción de materiales de construcción (bloques, cabillas, agregados) para autoconsumo o venta social.</t>
  </si>
  <si>
    <t>https://www.comunas.gob.ve/</t>
  </si>
  <si>
    <t>Es una de las 29 Comunas que impulsa el circuito económico comunal textil y su Empresa de Propiedad Social (EPS), llamada también José Félix Ribas, ha servido como fábrica madre y articula con otras tres EPS del territorio. Su función es confeccionar 34 mil piezas de los combos de uniformes escolares, así como gran parte de las etiquetas de la marca Hecho en Comunas.</t>
  </si>
  <si>
    <t>Antímano</t>
  </si>
  <si>
    <t>Empresa de Producción Social (EPS) Textil, S.A.</t>
  </si>
  <si>
    <t>Empresa de Desarrollo Agroindustrial, C.A.</t>
  </si>
  <si>
    <t xml:space="preserve">Empresa de Saneamiento Ambiental de Amazonas, C.A. </t>
  </si>
  <si>
    <t>Empresa del Asfalto de Trujillo (EMASTRU) , C.A.</t>
  </si>
  <si>
    <t>Empresa Larense De Recolección Reciclaje y Procesamiento de Desechos Solidos. (RECILARA), C.A.</t>
  </si>
  <si>
    <t>Empresa Nacional de Tubulares (ENATUB), C.A.</t>
  </si>
  <si>
    <t>Empresa Socialista Minerales Yaracuy (ESMY), C.A.</t>
  </si>
  <si>
    <t>Empresa Vargas Ozono (Varzoca), C.A.</t>
  </si>
  <si>
    <t xml:space="preserve">Fábrica de bloques A La Carga, S.A. </t>
  </si>
  <si>
    <t>Fábrica de Cementos de Ocumare del Tuy, C.A.</t>
  </si>
  <si>
    <t>Fábrica de equipos de Refrigeración Industrial Planicie del Orinoco, C.A.</t>
  </si>
  <si>
    <t>Fábrica de Estructuras Metálicas para Edificaciones Leonarda Rivas, C.A.</t>
  </si>
  <si>
    <t>Fábrica de Estructuras Metálicas Tinaquillo, C.A.</t>
  </si>
  <si>
    <t>Fábrica de Estructuras Metálicas Los Cabimos, C.A.</t>
  </si>
  <si>
    <t>Fábrica de Equipos de Refrigeración Industrial Villa de Cura, C.A.</t>
  </si>
  <si>
    <t>Fábrica de telas IMBOLTEX, C.A.</t>
  </si>
  <si>
    <t>Fábrica Socialista Yara-Yarai, S.A..</t>
  </si>
  <si>
    <t>Gas Táchira, C.A.</t>
  </si>
  <si>
    <t>Gasfalca, C.A.</t>
  </si>
  <si>
    <t>Gas Zulia Mía, C.A.</t>
  </si>
  <si>
    <t>Grannacional  de  Alimentos, S.A.</t>
  </si>
  <si>
    <t>Hato Caroní, C.A.</t>
  </si>
  <si>
    <t>Hidroamazonas, C.A.</t>
  </si>
  <si>
    <t>Hidrobolívar, C.A.</t>
  </si>
  <si>
    <t>Hotel Venetur Amazonas, S.A.</t>
  </si>
  <si>
    <t>Hotel Venetur Cumaná, S.A.</t>
  </si>
  <si>
    <t>Inmobiliaria Inversiones del Estado Vargas (Inesvargas), C.A.</t>
  </si>
  <si>
    <t>Inmobiliaria Social Catia La Mar, C.A.</t>
  </si>
  <si>
    <t>Inversora Banco Industrial de Venezuela, C.A</t>
  </si>
  <si>
    <t>INVETUBOS (Planta Simón Bolívar), C.A.</t>
  </si>
  <si>
    <t>Lubricantes Amazonas, C.A.</t>
  </si>
  <si>
    <t>Materiales A la Carga, C.A.</t>
  </si>
  <si>
    <t>Minas de Apure (MINAPUR), C.A.</t>
  </si>
  <si>
    <t>Minería Industrial de Agregados Vargas (MINAVARGAS), C.A.</t>
  </si>
  <si>
    <t>Muelle Alí Primera, S.A.</t>
  </si>
  <si>
    <t xml:space="preserve">Muelle Josefa Camejo, S.A. </t>
  </si>
  <si>
    <t>Muelle Negra Matea, S.A.</t>
  </si>
  <si>
    <t>Nevado Gas, C.A.</t>
  </si>
  <si>
    <t>Nuevo Hotel Coromoto, C.A.</t>
  </si>
  <si>
    <t>Panavenflot Corp., S.A.</t>
  </si>
  <si>
    <t>Planta de Asfalto, Concreto y Agregados (PACA), C.A.</t>
  </si>
  <si>
    <t>Planta de Concreto del Zulia, C.A.</t>
  </si>
  <si>
    <t>Planta Láctea, S.A.</t>
  </si>
  <si>
    <t>Planta Madre Wuanaguanare, S.A.</t>
  </si>
  <si>
    <t>Planta Pilotes y Losas Bicentenario, C.A.</t>
  </si>
  <si>
    <t>Planta Procesadora de Alimentos Balanceados para Animales ABA, S.A.</t>
  </si>
  <si>
    <t>Plantas de Revestimiento de Tuberías Rafael Urdaneta, C.A.</t>
  </si>
  <si>
    <t>Portugas, C.A.</t>
  </si>
  <si>
    <t>Proteico Cojedes, C.A.</t>
  </si>
  <si>
    <t>Radio Tiuna, C.A.</t>
  </si>
  <si>
    <t>Servigas Taguanes, C.A.</t>
  </si>
  <si>
    <t>Sistema de Suministro de Combustible (Siscom), S.A.</t>
  </si>
  <si>
    <t>Sistema Socialista de Proveeduría (SISOPROGUA), C.A.</t>
  </si>
  <si>
    <t>TransZulia, C.A.</t>
  </si>
  <si>
    <t>Unidad Naval Coordinadora de los Servicios de Carenado (UCOCAR), C.A.</t>
  </si>
  <si>
    <t>Unidad de Energía Renovable Venezuela (UNERVEN), S.A.</t>
  </si>
  <si>
    <t>Urbanismo Mi Refugio, C.A.</t>
  </si>
  <si>
    <t>Formas jurídicas usadas</t>
  </si>
  <si>
    <t>PETROLEUM Marketing International, A.V.V.  (PETROMAR)</t>
  </si>
  <si>
    <t>A.V.V.</t>
  </si>
  <si>
    <t>Electricidad de Caracas Finance, B.V.</t>
  </si>
  <si>
    <t>PDV EUROPA, B.V.</t>
  </si>
  <si>
    <t>PDVSA Services, B.V.</t>
  </si>
  <si>
    <t>Propernyn, B.V.</t>
  </si>
  <si>
    <t>Refinería del Pacífico Eloy Alfaro (RDP) C.E.M., S.A.</t>
  </si>
  <si>
    <t>Corporación Socialista de Desarrollo del estado Sucre (COSDESU), S.A.</t>
  </si>
  <si>
    <t>Corporación Bolívar, S.A.</t>
  </si>
  <si>
    <t>Agrodelta, C.A.</t>
  </si>
  <si>
    <t>Organismo Internacional de carácter financiero</t>
  </si>
  <si>
    <t xml:space="preserve">Ende Andina, S.A.M. </t>
  </si>
  <si>
    <t xml:space="preserve">YPFB Petroandina, S.A.M. </t>
  </si>
  <si>
    <t>S.L.</t>
  </si>
  <si>
    <t>CVG INTERNACIONAL Filial Europea, S.L.</t>
  </si>
  <si>
    <t>Organos de adscripción</t>
  </si>
  <si>
    <t>Órgano Público de Adscripción</t>
  </si>
  <si>
    <t>Alcaldía del municipio Guacara</t>
  </si>
  <si>
    <t>Alcaldía del municipio San Francisco</t>
  </si>
  <si>
    <t>Alcaldía del municipío Guacara</t>
  </si>
  <si>
    <t>Alcaldía del municipío San Francisco</t>
  </si>
  <si>
    <t>Alcaldía del municipio Cabimas</t>
  </si>
  <si>
    <t>Alcaldía del municipio Libertador</t>
  </si>
  <si>
    <t>Corporación Venezolana de Guayana (CVG) y Gobernación del estado Anzoátegui</t>
  </si>
  <si>
    <t>Complejo Industrial Procesador de Plástico Autopartes Ocumare, C.A.</t>
  </si>
  <si>
    <t>Complejo Socialista Agrario Ezequiel Zamora, C.A.</t>
  </si>
  <si>
    <t xml:space="preserve"> Ministerio del Poder Popular para el Petróleo
Pequiven</t>
  </si>
  <si>
    <t>Gobierno de Jamaica</t>
  </si>
  <si>
    <t>Ministerio del Poder Popular de Comercio Exterior</t>
  </si>
  <si>
    <t xml:space="preserve">Ministerio del Poder Popular para el Comercio Exterior </t>
  </si>
  <si>
    <t>Ministerio del Poder Popular de 
Comercio Exterior</t>
  </si>
  <si>
    <t>Exportaciones, S.A.</t>
  </si>
  <si>
    <t>Ministerio del Poder Popular de Economía y Finanzas
SUDEBAN</t>
  </si>
  <si>
    <t>Ministerio del Poder Popular de Economía y Finanzas
Superintendencia Nacional de Valores (SUNAVAL)
SUDEBAN</t>
  </si>
  <si>
    <t>Gobierno del Distrito Capital y al Ministerio del Poder Popular para Hábitat y Vivienda (MINHVI)</t>
  </si>
  <si>
    <r>
      <t>Gobierno del Distrito Capital</t>
    </r>
    <r>
      <rPr>
        <sz val="11"/>
        <color theme="1"/>
        <rFont val="Calibri"/>
        <family val="2"/>
        <scheme val="minor"/>
      </rPr>
      <t xml:space="preserve"> y al Ministerio del Poder Popular para Hábitat y Vivienda (MINHVI)</t>
    </r>
  </si>
  <si>
    <t>Ministerio del Poder Popular de Petróleo
PDVSA</t>
  </si>
  <si>
    <t>Ministerio del Poder Popular para el Proceso Social de Trabajo y Ministerio del Poder Popular de Petróleo</t>
  </si>
  <si>
    <t>Ministerio del Poder Popular para el Turismo y Gobernación del estado Aragua</t>
  </si>
  <si>
    <t>Ministerio del Poder Popular de Petróleo
 ALBAPES y PDV Caribe S.A.</t>
  </si>
  <si>
    <t>Ministerio de Industrias y Producción Nacional</t>
  </si>
  <si>
    <t>Ministerio del Poder Popular de Petróleo
PDVSA Gas Comunal</t>
  </si>
  <si>
    <t>Ministerio del Poder Popular para la Alimentación
CUSPAL</t>
  </si>
  <si>
    <r>
      <t xml:space="preserve">Microjuris
Pdvsa.com    
https://transparencia.org.ve/wp-content/uploads/2017/04/4-Informe-empresas-estatales-del-sector-petr%C3%B3leo-editado-26abril.pdf
https://transparencia.org.ve/wp-content/uploads/2018/11/EPE-II-Sector-Hidrocarburos-1.pdf
</t>
    </r>
    <r>
      <rPr>
        <sz val="12"/>
        <color rgb="FF000000"/>
        <rFont val="Calibri"/>
      </rPr>
      <t>http://petroleumag.com/wp-content/uploads/2020/04/W20-428-PDVSA-reestructuracion-11.pdf
https://www.spglobal.com/commodity-insights/en/news-research/latest-news/crude-oil/072524-venezuela-awards-two-chinese-companies-oil-production-jv-contracts</t>
    </r>
  </si>
  <si>
    <r>
      <t xml:space="preserve">Microjuris
Pdvsa.com    
https://transparencia.org.ve/wp-content/uploads/2017/04/4-Informe-empresas-estatales-del-sector-petr%C3%B3leo-editado-26abril.pdf
https://transparencia.org.ve/wp-content/uploads/2018/11/EPE-II-Sector-Hidrocarburos-1.pdf
https://vlexvenezuela.com/vid/asociacia-petrolera-bielovenezolana-488620442
</t>
    </r>
    <r>
      <rPr>
        <sz val="12"/>
        <color rgb="FF000000"/>
        <rFont val="Calibri"/>
      </rPr>
      <t>http://petroleumag.com/wp-content/uploads/2020/04/W20-428-PDVSA-reestructuracion-11.pdf
https://guacamayave.com/que-sabemos-de-los-nuevos-contratos-petroleros-en-venezuela/</t>
    </r>
  </si>
  <si>
    <r>
      <t xml:space="preserve">Microjuris
Pdvsa.com 
  https://vlexvenezuela.com/vid/ate-mora-petrolera-ameriven-petropiar-481932002 
https://transparencia.org.ve/wp-content/uploads/2017/04/4-Informe-empresas-estatales-del-sector-petr%C3%B3leo-editado-26abril.pdf
https://transparencia.org.ve/wp-content/uploads/2018/11/EPE-II-Sector-Hidrocarburos-1.pdf
</t>
    </r>
    <r>
      <rPr>
        <sz val="12"/>
        <color rgb="FF000000"/>
        <rFont val="Calibri"/>
      </rPr>
      <t>http://petroleumag.com/wp-content/uploads/2020/04/W20-428-PDVSA-reestructuracion-11.pdf
https://bitacoraeconomica.com/amos-global-energy-management-anuncia-compra-de-activos-de-petroleo-y-gas-en-venezuela-a-sinopec/</t>
    </r>
  </si>
  <si>
    <t>El campo Mata, en el estado Anzoátegui, venia siendo explotado en el marco de los Convenios Operativos. A partir de 2006,  las empresas suscritoras de los convenios operativos fueron obligadas por el gobierno nacional a migrar a empresas mixtas.  Se creó así el 22 de junio de 2006,  la empresa mixta Petrokariña,  mediante el decreto No.4.587, en la Gaceta Oficial No.  38.464.
En el año 2020 se propuso una nueva estrategia de negocios con las empresas mixtas: conservar acciones, vender acciones hasta el 50,1%, Fusionar/Renegociar/Portafolio y pasar al licencia.
En 2024 se anunció la entrada de Anhui Erhuan Petroleum Group y de Kerui Petroleum en Petrokariña</t>
  </si>
  <si>
    <t>Esta empresa fue creada en el marco de los acuerdos económicos suscritos con el gobierno Bieloruso,  en diciembre 2007,  mediante decreto  presidencial No.  5.714,  aparecido en la gaceta oficial No.38.830 el dos de diciembre de 2007.
En el año 2020 se propuso una nueva estrategia de negocios con las empresas mixtas: conservar acciones, vender acciones hasta el 50,1%, Fusionar/Renegociar/Portafolio y pasar al licencia.
En 2024 se anunció la firma de un acuerdo con la empresa  China Concord Petroleum Co. (CCPC) están relacionadas, pero no como socios directores en la empresa mixta. La relación se da a través de la reestructuración y la búsqueda de nuevos operadores en los campos petroleros venezolanos bajo el régimen de sanciones. para trabajar en los campos que tiene esta empresa.</t>
  </si>
  <si>
    <t>Bielorrusia
China</t>
  </si>
  <si>
    <t xml:space="preserve">Como resultado de los acuerdos entre la Republica Popular de China y Venezuela,   el primero de noviembre de 2007.  el gobierno del presidente Hugo Chávez autorizó la creación de la empresa Mixta Petrolera Paria, S.A., para la exploracion, extracción de petróleo en la zona central de la Península de Paria, estado Sucre. 
En el año 2020 se propuso una nueva estrategia de negocios con las empresas mixtas: conservar acciones, vender acciones hasta el 50,1%, Fusionar/Renegociar/Portafolio y pasar al licencia. Amos Global Energy Management LLC (AGEM) firmó un Acuerdo de Compra y Venta (SPA, por sus siglas en inglés) con Sinopec para sus intereses de petróleo y gas en el área del Golfo de Paria, Sonopec es una empresa china que posee el 32% del capital y se integró también como socio,  la empresa Ine Paria Inc., que posee el 8% de participación accionaria en la empresa mixta venezolana Petrolera Paria, SA (Petroparia) , es una entidad con una estructura menos transparente en cuanto a su origen.
</t>
  </si>
  <si>
    <t xml:space="preserve">REHENES de la gran corrupción: ESTUDIO EMPRESAS PROPIEDAD DEL ESTADO EN VENEZUELA 2018. 10 AÑOS DE OPACIDAD, DECADENCIA Y DESTRUCCIÓN (https://transparencia.org.ve/wp-content/uploads/2019/05/Capi%CC%81tulo-3.-Rehenes-de-la-Gran-Corrupcio%CC%81n.-TV-1.pdf)
</t>
  </si>
  <si>
    <t>El 18 de septiembre de 2007 el Ejecutivo Nacional por medio del Ministerio del Poder Popular para la Energía y Petróleo presentó a la Asamblea Nacional la documentación relativa para la constitución de la Empresa Mixta Petromonagas, entre Pdvsa, a través de la Corporación Venezolana de Petróleo y la VEBA oil &amp; gas Cerro Negro GMBH, filial de  Brittish Petroleum. Opera en una superficie de Petromonagas, 184,86 km2.   El 29 de octubre 2007 la Asamblea Nacional aprobó la constitución de la empresa. y salió publicado en la Gaceta Oficial el primero de noviembre de 2007. En 2011, la British Petroleum vendió su participación a la empresa rusa Rosneft y en 2020 Rosneft cedió su participación a Roszarubezhneft
En sesión extraordinaria, del 3 de octubre de 2007, la plenaria de la Asamblea Nacional (AN) sancionó los acuerdos para la constitución de las Empresas Mixtas en las que Petróleos de Venezuela S.A. (PDVSA) posee la mayoría accionaría, producto de la nacionalización de las asociaciones estratégicas de la Faja Petrolífera del Orinoco y los convenios de exploración a riesgo. Las empresas que recibieron la ratificación de la AN son Petrocedeño, constituida con la francesa Total y la noruega Statoil; Petromonagas con participación de las británica BP y Veba Oil &amp; Gas; y Petropiar, en la que PDVSA trabaja junto a la estadounidense Chevron-Texaco. 
El modelo de negociación que se fijó, permite a estas Empresas Mixtas exportar en forma directa e individual el crudo mejorado que producen. Asimismo, se delimitaron las áreas de explotación de la siguiente manera: Petrocedeño, 399,25 Km2; Petromonagas, 184,86 km2; y Petropiar 463,07 km2. Todos con una duración de 25 años para ejercer las actividades primarias, es decir, de exploración y producción.
En el año 2016, el gobierno de Maduro, violando la Constitución le vendió 23 por ciento de las acciones, para que elevara hasta 40 por ciento su propiedad en Petromonagas. 
En el año 2017, según la Agencia estatal de noticias AVN, los acuerdos suscritos este sábado están relacionados "con el bono de pago entre Rosneft y PDVSA, que son socias en cinco empresas mixtas: Petromonagas, S.A., Petromiranda, .S.A, Boquerón, S.A., Petroperijá S.A., y Petrovictoria".
En el año 2020 se propuso una nueva estrategia de negocios con las empresas mixtas: conservar acciones, vender acciones hasta el 50,1%, Fusionar/Renegociar/Portafolio y pasar al licencia. Tras las sanciones de EE.UU. UU. contra las subsidiarias de Rosneft, la empresa estatal rusa vendió todos sus activos en Venezuela a Roszarubezhneft,  una empresa propiedad del Gobierno ruso para protegerlos de las sanciones.El socio sigue siendo esencialmente el Estado ruso, aunque la entidad legal haya cambiado de nombre (actualmente, parece ser una empresa 100% propiedad del Gobierno ruso).</t>
  </si>
  <si>
    <t>PETROMONAGAS S.A. (https://chavismoinc.com/nodos/perfiles.php?agente_id=1582&amp;lang=es)
AN ordenó investigar venta ilegal de acciones de las empresas mixtas venezolanas de ROSNEFT a una empresa Rusa (https://asambleanacionalvenezuela.org/noticias/an-ordeno-investigar-venta-ilegal-de-acciones-de-las-empresas-mixtas-venezolanas-de-rosneft-a-una-empresa-rusa)
Video | Eudis Girot denuncia corrupción con gasolina en Petromonagas (https://elpitazo.net/oriente/video-director-de-futpv-denuncia-corrupcion-de-gasolina-en-petromonagas/)
Informe Anual de Corrupción en Venezuela-2017.pdf (https://transparencia.org.ve/wp-content/uploads/2018/06/Informe-Anual-de-Corrupci%C3%B3n-en-Venezuela-2017.pdf)
https://www.infobae.com/america/venezuela/2020/05/14/rosneft-vendio-su-operacion-petrolera-en-venezuela-a-una-empresa-de-seguridad-rusa-para-eludir-sanciones-de-eeuu/</t>
  </si>
  <si>
    <r>
      <t xml:space="preserve">Microjuris
Pdvsa.com    
https://transparencia.org.ve/wp-content/uploads/2017/04/4-Informe-empresas-estatales-del-sector-petr%C3%B3leo-editado-26abril.pdf
https://transparencia.org.ve/wp-content/uploads/2018/11/EPE-II-Sector-Hidrocarburos-1.pdf
http://petroleumag.com/wp-content/uploads/2020/04/W20-428-PDVSA-reestructuracion-11.pdf
</t>
    </r>
    <r>
      <rPr>
        <sz val="12"/>
        <color rgb="FF000000"/>
        <rFont val="Calibri"/>
      </rPr>
      <t>https://twitter.com/luisvasquez_ve?lang=en
https://www.infobae.com/america/venezuela/2020/05/14/rosneft-vendio-su-operacion-petrolera-en-venezuela-a-una-empresa-de-seguridad-rusa-para-eludir-sanciones-de-eeuu/</t>
    </r>
  </si>
  <si>
    <t>El 4 de mayo de 2006, la Asamblea Nacional aprobó la creación de la Empresa Mixta Petroperijá, S.A., con la particición de 60% de la CVP, filial de Pdvsa, y el 40% con la empresa BP Venezuela Limited Holdings Limited.  El acuerdo de la Asamblea Nacional fue publicado en la Gaceta Oficial el 22 de junio de 2006.   
En el año 2017, según la Agencia estatal de noticias AVN, los acuerdos suscritos este sábado están relacionados "con el bono de pago entre Rosneft y PDVSA, que son socias en cinco empresas mixtas: Petromonagas, S.A., Petromiranda, .S.A, Boquerón, S.A., Petroperijá S.A., y Petrovictoria".
En el año 2020 se propuso una nueva estrategia de negocios con las empresas mixtas: conservar acciones, vender acciones hasta el 50,1%, Fusionar/Renegociar/Portafolio y pasar al licencia. En 2020 Rsnft cedió su participación a Roszarubezhneft</t>
  </si>
  <si>
    <t xml:space="preserve">AN ordenó investigar venta ilegal de acciones de las empresas mixtas venezolanas de ROSNEFT a una empresa Rusa (https://asambleanacionalvenezuela.org/noticias/an-ordeno-investigar-venta-ilegal-de-acciones-de-las-empresas-mixtas-venezolanas-de-rosneft-a-una-empresa-rusa)
</t>
  </si>
  <si>
    <t>Microjuris
Pdvsa.com    
https://transparencia.org.ve/wp-content/uploads/2017/04/4-Informe-empresas-estatales-del-sector-petr%C3%B3leo-editado-26abril.pdf
https://transparencia.org.ve/wp-content/uploads/2018/11/EPE-II-Sector-Hidrocarburos-1.pdf
http://petroleumag.com/wp-content/uploads/2020/04/W20-428-PDVSA-reestructuracion-11.pdf
https://www.linkedin.com/in/senior-ing-producci%C3%B3n-profesor-antonio-g%C3%B3mez/?originalSubdomain=ve
https://www.infobae.com/america/venezuela/2020/05/14/rosneft-vendio-su-operacion-petrolera-en-venezuela-a-una-empresa-de-seguridad-rusa-para-eludir-sanciones-de-eeuu/</t>
  </si>
  <si>
    <t>El 22 de junio de 2006, mediante  Decreto Nº 4.590, se autoriza la creación de la empresa mixta Petroregional del Lago, S.A., que estará adscrita al Ministerio de Energía y Petróleo, teniendo por objeto social el ejercicio de las actividades primarias de explotación en búsqueda de yacimientos de hidrocarburos, extracción de ellos en estado natural, recolección, transporte y almacenamiento iniciales previstas en el artículo 9 de la Ley Orgánica de Hidrocarburos. El capital accionario quedó dividido de la siguiente forma: Corporación Venezolana del Petróleo, S.A. y Shell Exploration and Production Investments B.V, o sus respectivas afiliadas, tendrán participaciones iniciales del 60% y 40%, respectivamente.
En el año 2020 se propuso una nueva estrategia de negocios con las empresas mixtas: conservar acciones, vender acciones hasta el 50,1%, Fusionar/Renegociar/Portafolio y pasar al licencia. 
En 2023 Pdvsa y Maurel&amp;Prom llegaron a un acuerdo para la participación de la francesa en Petroregional del Lago.</t>
  </si>
  <si>
    <t xml:space="preserve">Juan Carlos Márquez Cabrera: el misterio de un hombre que tuvo al menos 22 cargos en Pdvsa (https://transparencia.org.ve/juan-carlos-marquez-cabrera-el-misterio-de-un-hombre-que-tuvo-al-menos-22-cargos-en-pdvsa/)
Trabajadores de Petroregional del Lago denuncian acciones vandálicas cometidas contra la sede de esta filial, ubicada en Maracaibo (https://twitter.com/PDVSA/status/436174145106489344)
</t>
  </si>
  <si>
    <r>
      <t xml:space="preserve">Microjuris
Pdvsa.com    
https://transparencia.org.ve/wp-content/uploads/2017/04/4-Informe-empresas-estatales-del-sector-petr%C3%B3leo-editado-26abril.pdf
https://transparencia.org.ve/wp-content/uploads/2018/11/EPE-II-Sector-Hidrocarburos-1.pdf
http://petroleumag.com/wp-content/uploads/2020/04/W20-428-PDVSA-reestructuracion-11.pdf
https://vlexvenezuela.com/vid/petroregional-lago-477087626
</t>
    </r>
    <r>
      <rPr>
        <sz val="12"/>
        <color rgb="FF000000"/>
        <rFont val="Calibri"/>
      </rPr>
      <t xml:space="preserve">https://www.facebook.com/SomosCVP/posts/1794257904179512/
https://www.dentons.com/es/about-dentons/news-events-and-awards/news/2023/november/pdvsa-and-maurel-prom-sign-deal-for-oil-and-gas-development-in-venezuela </t>
    </r>
  </si>
  <si>
    <t>Francia</t>
  </si>
  <si>
    <t xml:space="preserve">El 17 de octubre de 2011,  mediante resolución N° 127, se escoge directamente a la empresa ODEBRECHT E&amp;P España, o a sus respectivas afiliadas, para que participe con la Corporación Venezolana del Petróleo, S.A., en la constitución de una Empresa Mixta (PETROURDANETA, S.A.)
El 24 de abril de 2012,  mediante Decreto N° 8.931,se transfiere a la Empresa Mixta a ser constituida entre la Corporación Venezolana del Petróleo, S.A. y la empresa Odebrecht E&amp;P España, o sus respectivas afiliadas, 
se transfiere a la Empresa Mixta a ser constituida entre la CORPORACIÓN VENEZOLANA DEL PETRÓLEO, S.A. y la empresa ODEBRECHT E&amp;P ESPAÑA, o sus respectivas afiliadas, el derechos a desarrollar actividades primarias de exploración en busca de yacimientos de petróleo crudo, extracción de petróleo crudo y gas natural asociado, recolección, transporte y almacenamiento.
La Empresa Mixta deberá vender a PDVSA Petróleo, S.A, el petróleo crudo pesado o extra pesado producido en el Área Delimitada (Campos Mara Este, Mara Oeste y La Paz, ubicados en jurisdicción del estado Zulia), y venderá el gas natural asociado que produzca a PDVSA Petróleo, S.A. Asimismo, esta Empresa Mixta estará facultada para prestar servicios a precios de mercado a otras empresas mixtas, a empresas de exclusiva propiedad del Estado o a otras empresas.
Sin embargo, en marzo de 2017, el 40% que correspondía a la constructora brasileña, fue asignado a la Compañía Anónima Militar de Industrias Mineras, Petrolíferas y de Gas (Camimpeg) –presidida por el mayor general Alexander Hernández Quintana- por orden del presidente de Petróleos de Venezuela, S.A (Pdvsa), Eulogio Del Pino. La nueva alianza cuenta con una primera fase de ejecución de proyectos conjuntos, que se ejecutarán en un lapso de 24 meses, y prevé la inversión de 400 millones de dólares, con el objetivo de incrementar la producción del campo Urdaneta, en el Lago de Maracaibo, en 40.000 barriles por día, explicó Del Pino, en una nota reseñada por el por el portal de noticias gubernamental, Agencia Venezolana de Noticias (AVN), el 24 de marzo de 2017. Para desarrollar el objetivo de incrementar la producción del campo Urdaneta, y después de que las empresas estadounidenses de servicios, Halliburton y Schlumberger, redujeron al mínimo sus funciones en 2016, tras una deuda no cancelada por Pdvsa, Camimpeg firmó contratos con la empresa Southern Procurement Services Ltd (SPS), en julio de 2016. SPS, registrada en 2011 en el Reino Unido, y luego en las islas Marshall y Belice -y presidida por Manuel Chinchilla- recibió las asignaciones de Pdvsa de operar en los muelles Alí Primera y Pedro Lucas Urribarrí, ubicados en Campo Urdaneta Lago y Centro Sur Lago, en el estado Zulia. A través de esa alianza cívico-militar, SPS y Camimpeg, asumieron la operatividad y el financiamientos de los campos, y los servicios integrales de Petrourdaneta.
En el año 2020 se propuso una nueva estrategia de negocios con las empresas mixtas: conservar acciones, vender acciones hasta el 50,1%, Fusionar/Renegociar/Portafolio y pasar al licencia, y se integró como socio de esta empresa mixta la empresa brasilera  Novonor (antes Odebrecht E&amp;P). </t>
  </si>
  <si>
    <t>El 22 de junio de 2006  mediante Decreto Nº 4.586, se autoriza la creación de la empresa mixta Petrowayu, S.A., la cual queda adscrita al Ministerio de Energía y Petróleo y su objeto social será el ejercicio de actividades primarias de exploración y extracción de yacimientos de hidrocarburos, en estado natural, recolección, transporte y almacenamiento iniciales. El capital accionario está conformado así: Corporación Venezolana del Petróleo, S.A., Petrobras Energía, S.A. y Willians Internacional Oil &amp; Gas (VENEZUELA) LIMITED, tendrán participaciones iniciales del 60%, 36% y 4% respectivamente.
En marzo de 2014 -cuando el ahora crítico del gobierno de Maduro, Rafael Ramírez, era presidente de Pdvsa- se firmó un financiamiento por 420 millones de dólares, con Perenco, para el incremento de la producción de Petrowarao, a 24 mil barriles por día. Según una nota reseñada por el portal de noticias gubernamental, Agencia Venezolana de Noticias (AVN), el 6 de noviembre de 2016, la producción diaria de Petrowarao alcanza 420 mil barriles diarios. La producción que encuentra paralizada desde abril de 2017, debido a un derrame de petróleo en la Estación de Flujo UD II, Campo Ambrosio, en el Lago de Maracaibo, que no ha podido ser solventado, porque Pdvsa no posee las embarcaciones necesarias para recoger el crudo derramado.
En el año 2020 se propuso una nueva estrategia de negocios con las empresas mixtas: conservar acciones, vender acciones hasta el 50,1%,Fusionar/Renegociar/Portafolio y pasar al licencia.
Integra Oil &amp; Gas y Williams International Oil &amp; Gas (o las entidades que los representaban en ese momento) se convirtieran en socios minoritarios de Petrowayu SA como parte de la constitución oficial de la empresa mixta en torno al año 2006</t>
  </si>
  <si>
    <t>EE.UU.</t>
  </si>
  <si>
    <t>El 6 de marzo de 2012, mediante el Decreto N° 8.832 se autoriza la creación de una Empresa Mixta entre la CORPORACIÓN VENEZOLANA DEL PETRÓLEO, S.A. y la empresa GAZPROMBANK LATIN AMERICA VENTURES B.V., la cual estará adscrita al Ministerio del Poder Popular de Petróleo y Minería. El capital accionario será dividido de la siguiente manera: la CORPORACIÓN VENEZOLANA DEL PETRÓLEO, S.A., y GAZPROMBANK LATIN AMERICA VENTURES B.V., tendrán una participación inicial de sesenta por ciento (60%), y cuarenta por ciento (40%), respectivamente.
Posteriormente, el 10 de abril de 2012,  mediante Decreto N° 8.905 se transfiere a la Empresa Mixta a ser constituida entre la Corporación Venezolana del Petróleo, S.A. y la empresa Gazprombak Latin America Ventures B.V., el derecho a desarrollar actividades primarias de exploración en busca de yacimientos de petróleo crudo, la extracción petróleo crudo y gas natural asociado, recolección, transporte y almacenamiento iniciales, para procurar y alcanzar un perfil de producción previsto en el Plan de Desarrollo de la Empresa Mixta, en las áreas geográficas denominadas Bachaquero Tierra y Lagunillas Tierra.
El 28 de abril de 2015, mediante acuerdo publicado en la Geceta Nº 40.649, donde se especifica la modificación del objeto de la Empresa Mixta Petrozamora S.A., anteriormente denominada, (Corporación Venezolana del Petróleo S.A. y Gasprombank Latín América Venturas B.V), a los fines de incorporar áreas adicionales a las que ya tiene asignadas, en los campos Bachaquero Lago, Bloque VII Ceuta, Bloque III Bachaquero Lago y Bloque III Centro.
El 25 de mayo de 2015,  mediante la Resolución Nº 062, se delimita el área geográfica a la Empresa Mixta Petrozamora, S.A., el cual está conformada por tres (03) campos: Bachaquero Lago, con una superficie de trescientos setenta y uno con cincuenta y nueve kilómetros cuadrados (371,59 Km2); Bloque III Bachaquero y Bloque III Centro, con una superficie de doscientos diecisiete con cincuenta y siete kilómetros cuadrados (217,57 Km2) y Bloque VII Ceuta, con una superficie de quinientos sesenta y seis con noventa y un kilómetros cuadrados (566,91 km2), para una superficie total de mil ciento cincuenta y seis con siete kilómetros cuadrados (1.156.07 km2), ubicados en el estado Zulia.
El 7 de abril de 2018,  se concretó un acuerdo, en el cual PDVSA Gas, filial de Petróleos de Venezuela, S.A., aportará 31,5 millones de pies cúbicos diarios (MMPCD) de gas metano a la empresa mixta Petrozamora, S.A. con el fin de atender requerimientos de las plantas de vapor portátil y móvil para su implementación como método de levantamiento artificial e incrementar la producción de crudo en los campos Lagunillas y Bachaquero, en el estado Zulia.
En el año 2020 se propuso una nueva estrategia de negocios con las empresas mixtas: conservar acciones, vender acciones hasta el 50,1%, Fusionar/Renegociar/Portafolio y pasar al licencia.
En 2024 North American Blue Energy Partners (Nabep) junto a Alejandro Betancourt se asocian a Pdvsa en Petrozamora. NABEP es una empresa estadounidense de exploración y producción vinculada a Harry Sargeant III que ha estado muy activa en Venezuela, invirtiendo y gestionando activos petroleros para aumentar la producción de crudo, operando dentro de un entorno geopolítico y regulatorio complejo. Harry Sargeant III es un magnate estadounidense de la energía y el transporte marítimo que se ha hecho conocido por sus amplios negocios a nivel global, especialmente en el sector de los hidrocarburos y, más recientemente, por sus controvertidas operaciones en Venezuela.</t>
  </si>
  <si>
    <r>
      <t xml:space="preserve">Microjuris
Pdvsa.com    
https://transparencia.org.ve/wp-content/uploads/2017/04/4-Informe-empresas-estatales-del-sector-petr%C3%B3leo-editado-26abril.pdf
https://transparencia.org.ve/wp-content/uploads/2018/11/EPE-II-Sector-Hidrocarburos-1.pdf
</t>
    </r>
    <r>
      <rPr>
        <sz val="12"/>
        <color rgb="FF000000"/>
        <rFont val="Calibri"/>
      </rPr>
      <t xml:space="preserve">http://petroleumag.com/wp-content/uploads/2020/04/W20-428-PDVSA-reestructuracion-11.pdf
</t>
    </r>
    <r>
      <rPr>
        <sz val="12"/>
        <color theme="1"/>
        <rFont val="Calibri"/>
      </rPr>
      <t>https://poderopediave.org/empresa/petrozamora-s-a/
https://armando.info/este-sargento-de-florida-es-el-plan-b-de-maduro-con-bolichico-incluido/</t>
    </r>
  </si>
  <si>
    <t>No.</t>
  </si>
  <si>
    <t xml:space="preserve">Rodrigo Obregón Robles: “Albanisa es la niña de los ojos de los Ortega” (https://www.laprensa.com.ni/2018/03/04/politica/2385935-rodrigo-obregon-robles-albanisa-es-la-nina-de-los-ojos-de-los-ortega)
Albanisa mencionada en posible lavado de dinero procedente de las FARC (https://www.laprensa.com.ni/2017/09/13/nacionales/2296666-albanisa-posible-lavado-dinero)
Albanisa fue otro mecanismo para saquear riqueza venezolana entre 2008-2017 (http://eltiempolatino.com/news/2018/apr/08/albanisa-escandalo-corrupcion-Nicaragua-Venezuela/)
Albanisa es un pulpo (https://www.elnuevodiario.com.ni/nacionales/58180-albanisa-es-pulpo/)
Entrañas de Albanisa (https://www.elnuevodiario.com.ni/nacionales/96387-entranas-albanisa/)
La danza de los petrodólares venezolanos en la empresa sancionada Albanisa de Nicaragua (https://estadodelincuente.wordpress.com/2019/01/30/la-danza-de-los-petrodolares-venezolanos-en-la-empresa-sancionada-albanisa-de-nicaragua/)
El desvío de los petrodólares (https://www.connectas.org/especiales/petrofraude/el-desvio-de-los-petrodolares.html).
Varias notas sobre denuncias contra Albanisa (https://www.laprensa.com.ni/tag/albanisa)Estados Unidos sanciona a Albanisa (https://confidencial.com.ni/estados-unidos-sanciona-a-albanisa/)
Una red de lavado de dinero PDVSA-Albanisa-Alba Petróleos (https://confidencial.com.ni/una-red-de-lavado-de-dinero-pdvsa-albanisa-alba-petroleos/)
Albanisa mencionada en posible lavado de dinero procedente de las FARC (https://www.laprensa.com.ni/2017/09/13/nacionales/2296666-albanisa-posible-lavado-dinero) </t>
  </si>
  <si>
    <t>Presidencia de la República</t>
  </si>
  <si>
    <t xml:space="preserve">Empresa operativa
La situación del servicio de agua potable en el estado Mérida, Venezuela, a finales de 2025 y principios de 2026, está marcada por una crisis estructural que los ciudadanos y organizaciones asocian con ineficiencia y presunta falta de transparencia en la gestión de Aguas de Mérida C.A.
A continuación, se presentan los puntos clave identificados en las denuncias:
Crisis Hídrica y Cortes Constantes: Residentes de diversos sectores de Mérida han denunciado una "eterna crisis de agua potable", agravada por intensas lluvias que afectan las cuencas y dejan sectores enteros sin servicio.
Exigencia de Rendición de Cuentas: La Coalición Anticorrupción del estado Mérida ha exigido a Aguas de Mérida explicaciones sobre las fallas continuas, la falta de inversión y la ineficiencia en la administración del recurso.
Irregularidades en la Distribución: Se reportan tomas de agua ilegales (como la denunciada en el Edificio Los Ruices en enero 2026) que desvían el flujo de agua, lo que sugiere fallas en la supervisión y control por parte de la empresa hidrológica.
Derroche y Falta de Reparaciones: Vecinos del sector Santa Elena y otros puntos (como El Vigía) han denunciado botes de agua blancos que persisten por semanas, reclamando que Aguas de Mérida no repara las averías a pesar de los reportes.
Agua de Mala Calidad: Usuarios han reportado que, tras días de sequía, el agua llega en condiciones insalubres (color marrón), lo que genera preocupación sanitaria. </t>
  </si>
  <si>
    <t>El 30 de abril de 2018 mediante la Resolución Nº 172, se designan a las ciudadanas y ciudadanos que en ella se mencionan, como integrantes de la Junta Interventora de la Hidrológica Aguas de Mérida, C.A.: Oswaldo José Ferrer Nieves, Presidente (E); Ymara Coromoto Méndez Mora, Gerente Administrativo Principal; Omar Humberto Gutiérrez, Gerente de Operaciones Principal; Fernando Armando Betancourt Ponte, Gerente de Operaciones Suplente; Theyla Nayary Vivas, Gerente Recursos Humanos; Darwin Balohi Ramírez Lobo, Representante de la Procuraduría General de la República.
El 26 de febrero de 2024 según Resolución 013 se designó a la ciudadana Leida Rosa Márquez, como Presidenta Encargada de la Junta Interventora de la Hidrológica Aguas de Mérida, C.A. Esta Resolución fue publicada eel 27 de febrero de 2024 en la Gaceta Oficial No. 42.827
Mediante Resolución No. 034/2025 de fecha 11 de diciembre de 2025y  publicada en la Gaceta Oficial No. 43.275 de la misma fgecha  , se designa al ciudadano Hernán José Guacarán La Rosa, como Presidente Ad Honorem de la Junta Interventora de Aguas de Mérida, C.A.</t>
  </si>
  <si>
    <t xml:space="preserve"> Leida Rosa Márquez, estudió en Escuela Tecnica Industrial Manuel Antonio Pulido Mendez del estado Mérida
Guacarán La Rosa es un funcionario con amplia trayectoria en la administración regional de Mérida, vinculado estrechamente a las estructuras de poder del PSUV en el estado. Ha sido Director del Centro de Convenciones Mucumbarila (2018): Designado en la Gaceta Oficial del 2 de abril de 2018, bajo la Corporación de Mérida (CORPOMÉRIDA), donde ha formado parte del equipo de confianza de los protectores/gobernadores del estado, operando en entes de servicios y eventos masivos.</t>
  </si>
  <si>
    <t>Vicepresidente: Hidrológica de Mérida habría aumentado sus tarifas en un 3000% (https://www.panorama.com.ve/politicayeconomia/Gobierno-Nacional-ordeno-intervencion-de-Hidrologica-de-Merida-por-hechos-de-corrupcion-20180427-0047.html)
Aguas de Mérida: déficit del servicio es por falta de inversión del Gobierno (http://elestimulo.com/blog/aguas-de-merida-deficit-del-servicio-es-por-falta-de-inversion-del-gobierno/)
Ejecutivo ordenó la intervención de la Hidrológica de Mérida (http://www.quepasa.com.ve/nacionales/hidrologica-de-merida/)
Vivir sin agua (http://factor.prodavinci.com/vivirsinagua/index.html)
Dávila: El 80% de la ciudad de Mérida se encuentra sin agua potable #5Dic (https://www.elimpulso.com/2022/12/05/davila-el-80-de-la-ciudad-de-merida-se-encuentra-sin-agua-potable-5dic/)
Méridas sigue padeciendo fallas en el suministro de agua (https://comunicacioncontinua.com/merida-sigue-padeciendo-fallas-en-el-suministro-de-agua/)
Cuencas en Mérida son suficientes para garantizar agua y electricidad a la población (https://construyenpais.com/cuencas-en-merida-son-suficientes-para-garantizar-agua-y-electricidad-a-la-poblacion/)
Cerca del 80% de ciudad de Mérida tiene 48 horas sin agua por avería de tubería matriz (https://lapatilla.com/2025/12/09/cerca-del-80-de-ciudad-de-merida-tiene-48-horas-sin-agua-por-averia-de-tuberia-matriz/)</t>
  </si>
  <si>
    <t>Mediante Resolución No. 103 del 29 de octubre de 2024 y publicada en la Gaceta Oficial No. 43.000 del  5 de noviembre de 2024,  se designa a los representantes de la Junta Administradora Especial de la entidad de trabajo ALFOMBRAS Y FIELTROS IBERIA, C.A., (ALFICA); queda conformada por los ciudadanos: Joel Eduardo Ochoa Pacheco, representante de los trabajadores y trabajadoras,Frank Reinaldo Peraza, representante de los trabajadores y trabajadoras, Jaime José Olivares Pullosa, representante de los trabajadores y trabajadoras por ausencia de la representación patronal, Elier Enrique Santeliz Sánchez, representante del Ministerio del Poder Popular para el Proceso Social del Trabajo.
Mediante Resolución No. 594 del 9 de diciembre de 2025 y publicada en la Gaceta Oficial No. 43.279 el 17  de diciembre de 2025,  se ratifica a los representantes de la Junta Administradora Especial de la entidad de trabajo ALFOMBRAS Y FIELTROS IBERIA, C.A., (ALFICA); queda conformada por los ciudadanos: Joel Eduardo Ochoa Pacheco, representante de los trabajadores y trabajadoras,Frank Reinaldo Peraza, representante de los trabajadores y trabajadoras, Jaime José Olivares Pullosa, representante de los trabajadores y trabajadoras por ausencia de la representación patronal, Elier Enrique Santeliz Sánchez, representante del Ministerio del Poder Popular para el Proceso Social del Trabajo. Para el período 2025-2026</t>
  </si>
  <si>
    <t>La  trayectoria de  Joel Eduardo Ochoa Pacheco está ligada a las bases trabajadoras del eje centro-occidental del país, donde ALFICA tiene sus principales centros de acopio y procesamiento. Ha participado en la conformación de los Consejos Productivos de Trabajadores (CPTT), que son los órganos encargados de evitar la paralización de las plantas.</t>
  </si>
  <si>
    <t>Mediante la Resolución N° 457, se prorroga la vigencia de la Junta Administradora Especial de dicha Entidad de trabajo; la referida Junta continúa conformada por los ciudadanos: Luis Arturo Mendoza Peraza, Representante de los trabajadores y las trabajadoras; Yonny Pastor Torres Sandoval, Representante de los trabajadores y las trabajadoras; Luis Alexander Blanco Jiménez, Representante de los trabajadores y las trabajadoras en sustitución del patrono; y Gabriel Emilio Pérez Ramírez, Representante del Ministerio del Poder Popular para la Alimentación. Gaceta Nº 42.275 del 13 de diciembre de 2021  del Ministerio del Poder Popular para el Proceso Social de Trabajo.
Mediante la Resolución N° 600 del 19 de diciembre de 2025 y publicada en la Gaceta Oficial No. 43.281 del la misma fecha, se designa la Junta Administradora Especial de dicha Azucarera Río Tuy; la referida Junta estará conformada por los ciudadanos: Yonny Pastor Torres Sandoval, Representante de los trabajadores y las trabajadoras; Gerardo Andrés Quintero Meneses, Representante de los trabajadores; y María Carolina Fernández Marcano, Representante de los trabajadores y las trabajadoras en sustitución del patrono;</t>
  </si>
  <si>
    <t>Yonny Pastor Torres Sandoval es un líder sindical con larga trayectoria en el sector azucarero del estado Miranda. Su perfil es netamente obrero-sindical, sin antecedentes de formación militar o cargos de alto nivel en el tren ejecutivo nacional (ministerios o viceministerios). Ha sido una figura clave en los procesos de reactivación y supervisión de la planta. Su designación en la Junta Administradora Especial responde a la política de incorporar a la masa laboral en la toma de decisiones estratégicas, una práctica común en empresas del sector alimentación bajo administración estatal.</t>
  </si>
  <si>
    <t>Empresa operativa.  Empresa matriz de empresas hidrológicas
El Decreto N° 5.229, publicado en la Gaceta Oficial N° 43.304 del 27 de enero de 2026, ordena la fusión y absorción de todas las empresas hidrológicas estadales y municipales por la C.A. Hidrológica Venezolana (Hidroven). Esta medida, enmarcada en el Estado de Emergencia Económica, centraliza el servicio de agua potable y saneamiento en una autoridad única nacional para mejorar la gestión y eficiencia del sistema. Se transfieren las hidrológicas estadales y municipales adscritas a gobernaciones y alcaldÌas respectivamente, a la HIDROVEN</t>
  </si>
  <si>
    <r>
      <rPr>
        <b/>
        <sz val="12"/>
        <color theme="1"/>
        <rFont val="Calibri"/>
      </rPr>
      <t xml:space="preserve">Presidente </t>
    </r>
    <r>
      <rPr>
        <sz val="12"/>
        <color theme="1"/>
        <rFont val="Calibri"/>
      </rPr>
      <t>según Resolución N° 035 de fecha 16/08/2021 en Gaceta Oficial N° 42.191 de la misma fecha: Leonel Rafael Ruiz Delgado
Según Resolución N° 033/2025 de fecha 18/011/2025 y publicada en la  Gaceta Oficial N° 43.259 del 19 de noviembre de 2025, se designaron a lasguientes personas como mienbros de la Junta Directiva:</t>
    </r>
    <r>
      <rPr>
        <sz val="12"/>
        <color theme="1"/>
        <rFont val="Calibri"/>
        <family val="2"/>
      </rPr>
      <t xml:space="preserve">
</t>
    </r>
    <r>
      <rPr>
        <b/>
        <sz val="12"/>
        <color theme="1"/>
        <rFont val="Calibri"/>
        <family val="2"/>
      </rPr>
      <t xml:space="preserve">DIRECTORES PRINCIPALES: </t>
    </r>
    <r>
      <rPr>
        <sz val="12"/>
        <color theme="1"/>
        <rFont val="Calibri"/>
        <family val="2"/>
      </rPr>
      <t xml:space="preserve">EDUARDO AUGUSTO BOZO PEREZ, titular de la cédula de identidad Nº V-18.628.358., ELIAS JAVIEL BRICEÑO BRICEÑO, titular de la cédula de identidad Nº V-8.844.241., JUAN CARLOS COLINA HERNANDEZ, titular de la cédula de identidad Nº V-13.870.691. JULIO ALEXANDER LUGO MARIN, titular de la cédula de identidad Nº V-10.248.785.
</t>
    </r>
    <r>
      <rPr>
        <b/>
        <sz val="12"/>
        <color theme="1"/>
        <rFont val="Calibri"/>
        <family val="2"/>
      </rPr>
      <t xml:space="preserve">
DIRECTORES SUPLENTES</t>
    </r>
    <r>
      <rPr>
        <sz val="12"/>
        <color theme="1"/>
        <rFont val="Calibri"/>
        <family val="2"/>
      </rPr>
      <t>: RODDYS FRANCISCO GONZALEZ LOPEZ, titular de la cédula de identidad Nº V-12.480.546., JUAN ANTONIO PIÑERO NUÑEZ, titular de la cédula de identidad Nº V-12.607.612., JOSE GREGORIO CASTRO BLANCO, titular de la cédula de identidad Nº V-8.672.240., ABEL ALBERTO GUZMAN SANCHEZ, titular de la cédula de identidad Nº V-7.131.651.</t>
    </r>
  </si>
  <si>
    <t>El presidente actual de la Hidrológica del Centro (Hidrocentro) es Leonel Ruiz (Leonel Rafael Ruiz Delgado), quien asumió el cargo en agosto de 2021 y se ha mantenido en funciones hasta finales de 2025 y principios de 2026, liderando proyectos hídricos en la región central del país.  Antes de su designación en Hidrocentro, Ruiz Delgado fue el alcalde del municipio Diego Ibarra (Mariara). Su salida de la alcaldía en 2021 fue directa para asumir el cargo nacional, siendo sustituido en el municipio por la presidenta del Concejo Municipa, anteriormente había sido concejal. Miembro activo del PSUV. En 2021, no participó en las primarias del partido para la reelección en la alcaldía tras no resultar favorecido en las postulaciones de las bases, lo que precedió a su nombramiento en el sector hídrico. Cabe destacar que gremios profesionales, como el Centro de Ingenieros de Carabobo, han cuestionado su perfil en el pasado, señalando que, a diferencia de presidentes anteriores de formación técnica o militar, su formación es eminentemente política, lo cual consideraron un reto para un área que requiere alta especialización en ingeniería hidráulica.
Directores Principales
Julio Alexander Lugo Marín (V-10.248.785): Es General de División (Ejército). Ha ocupado cargos de alta relevancia, como la presidencia de la Corporación de Servicios del Distrito Capital y roles directivos en el Ministerio de Relaciones Interiores, Justicia y Paz.
Juan Carlos Colina Hernández (V-13.870.691): Identificado como Coronel del Ejército. Ha estado vinculado a la gestión administrativa de entes públicos de servicios y seguridad.
Elías Javiel Briceño Briceño (V-8.844.241): Es Coronel. Ha figurado en gacetas anteriores relacionado con la administración de recursos y servicios en el Ministerio de la Defensa.
Directores Suplentes
Roddys Francisco González López (V-12.480.546): Es Coronel del Ejército. Tiene trayectoria en áreas de logística y ha sido designado en juntas directivas de empresas de mantenimiento y servicios estatales.
Juan Antonio Piñero Núñez (V-12.607.612): Identificado como Coronel. Ha ocupado cargos de dirección en oficinas de administración y servicios generales dentro de la estructura militar y de ministerios.
José Gregorio Castro Blanco (V-8.672.240): Es Coronel. Posee antecedentes en la gestión de servicios públicos y logística institucional.</t>
  </si>
  <si>
    <t>Mediante Resolución No. 143 del 21 de noviembre de 2024 y publicada en la Gaceta Oficial No. 43.013 del 22 de noviembre de 2024 se prorroga la vigencia de la Junta Administradora Especial de la entidad de trabajo “CORPORACIÓN CLOROX DE VENEZUELA, S.A.”, para el período 2024-2025, queda conformada por los ciudadanos que en ella se mencionan, con carácter Ad Honorem.
Representante de las trabajadoras y trabajadores, Planta Santa Lucia: Edwin David Torrealba Sosa;  Representante de los trabajadoras y trabajadores, Planta Guacara: Fernando Rafael Cabeza; e Iris Coromoto Colls Castillo, Representante de los trabajadoras y trabajadores en sustitución del patrono.
Mediante Resolución No. 592 del 9 de diciembre de 2025 y publicada en la Gaceta Oficial No. 43.013 del 17 de diciembre de 2025 se prorroga la vigencia de la Junta Administradora Especial de la entidad de trabajo “CORPORACIÓN CLOROX DE VENEZUELA, S.A.”, para el período 2025-2026, queda conformada por los ciudadanos que en ella se mencionan:
EDWIN DAVID TORREALBA SOSA, Representante de los trabajadores y las trabajadoras., FERNANDO RAFAEL CABEZA, Representante de los trabajadores y las trabajadoras., IRIS COROMOTO COLLS CASTILLO, Representante de los trabajadores y las trabajadoras en sustitución del patrono.</t>
  </si>
  <si>
    <t>Los  antecedentes de  Edwin David Torrealba Sosa; están vinculados al movimiento de trabajadores del sector servicios. No se registran cargos de alto nivel político (como ministros o viceministros) ni rangos militares activos, lo que confirma que es un representante de carrera laboral.</t>
  </si>
  <si>
    <t>María Gabriela Pulido Cumana es una funcionaria pública que ha desempeñado cargos directivos en el sector salud de Venezuela. De acuerdo con la Resolución N° 004 del Ministerio del Poder Popular para la Salud, publicada en la Gaceta Oficial N° 43.053 con fecha de enero de 2025, fue designada como:Presidenta (E) de la Corporación de Servicios del Estado "Venezolana de Servicios Tecnológicos para Equipos de Salud, S.A." (VENSALUD, S.A.). Presidenta de la Junta Directiva de la mencionada empresa. Antes de su nombramiento en VENSALUD, Pulido Cumana ocupó el cargo de Directora General de la Oficina de Gestión Administrativa del Ministerio del Poder Popular para la Salud.</t>
  </si>
  <si>
    <t>Presidencia de la Republica</t>
  </si>
  <si>
    <t>El 28 de mayo de 2025 mediante el  Decreto N° 5.131 de la Presidencia de la República, se autoriza la creación de una empresa del Estado bajo la forma de sociedad anónima, la cual se denominará "CORPORACIÓN JUNTOS TODO ES POSIBLE", y estará adscrita al Ministerio del Poder Popular del Despacho de la Presidencia y Seguimiento de la Gestión de Gobierno. Esta Resolución fue publicada en la Gaceta Oficial Extraordinaria No  6.908. el 28 de mayo de 2025. 
En julio y diciembre de 2025, el Presidente de la Corporación dictó varias providencias administrativas para designar a varias personas en distintos cargos ad honorem, como dato curioso estas providencias se publicaron el 23 de enero de 2026 en la Gaceta Oficial No. 43.302</t>
  </si>
  <si>
    <t>Resolución 245 de fecha 7/09/2022 publicada en la Gaceta Oficial Nº 42.466 de fecha 20/09/2022, mediante la cual se designa al ciudadano Javier Orlando Pelayo Carmona, como Presidente de la Empresa del Estado Corporación Nacional de Insumos para la Salud, C.A. (CONSALUD)
Designar como miembros de la Junta Directiva de la empresa: GERARDO BRICEÑO V-12.562.651 DIRECTOR PRINCIPAL, JUAN GOMES V-12.389.100 DIRECTOR PRINCIPAL, GREGORIO SÁNCHEZ V-5.301.310 DIRECTOR PRINCIPAL, RAMÓN PERDOMO V-7.357.025 DIRECTOR PRINCIPAL, HECTOR PRADA V-11.899.580 DIRECTOR SUPLENTE, ADRIANA MERCHAN V-15.314.903 DIRECTOR SUPLENTE, RICARDO MOLINA V-5.611.477 DIRECTOR SUPLENTE y SUSANA GUEVARA V-5.536.364 DIRECTOR SUPLENTE. Según RESOLUCIÓN N° 026 de 6 de febrero de 2020 publicada en la Gaceta No. 41.817
Mediante Decreto Presidencial No.  5.223 del 21 de enero de 2026 y publicado en la Gaceta Ordinaria No. de la misma fecha se designa a ADRIANA YURANCY MERCHÁN BIÑATTE, titular de la cédula de identidad N° V15.314.903, como PRESIDENTA DE LA CORPORACIÓN NACIONAL DE INSUMOS PARA LA SALUD C.A. (CONSALUD)</t>
  </si>
  <si>
    <t xml:space="preserve">Adriana Yurancy Merchán Biñatte,: previo a su rol como presidenta, desempeñó funciones operativas dentro de la misma corporación. En junio de 2020, fue designada como Coordinadora (Encargada) del Almacén Robotizado "Jau-Jau" (también referido en registros como Almacén Robotizado Puranga) ubicado en el estado Aragua, una infraestructura clave para la logística de insumos médicos en la región central del país. Según consta en la Gaceta Oficial N° 41.817 de febrero de 2020, fue nombrada como Directora Suplente en la junta directiva de una entidad estatal (vinculada al sector de transporte y obras públicas en ese periodo), lo que demuestra su experiencia previa en órganos de dirección de empresas del Estado.
</t>
  </si>
  <si>
    <t>Algodón, aceite de algodon, alimentos concentrados para animales, y productos textiles diversos</t>
  </si>
  <si>
    <r>
      <t xml:space="preserve">Mediante Resolución No. 387 del 1 de octubre de 2024 y publicada en la Geceta Oficial No. 42.978 del  4 de octubre de 2024, se designa a la ciudadana Ana Cristina Sulbarán Zafra, como Presidenta de la Empresa Socialista para la Producción de Medicamentos Biológicos (Espromed Bio), C.A.,  adscrita Ministerio del Poder Popular para la Salud, en calidad de encargada
Según Resolución N°111 de fecha 21/09/2021 en Gaceta Oficial N° 42.220 de fecha 24/09/2021:
</t>
    </r>
    <r>
      <rPr>
        <b/>
        <sz val="12"/>
        <color rgb="FF000000"/>
        <rFont val="Calibri"/>
      </rPr>
      <t>Directores Principales</t>
    </r>
    <r>
      <rPr>
        <sz val="12"/>
        <color rgb="FF000000"/>
        <rFont val="Calibri"/>
      </rPr>
      <t xml:space="preserve">: Maiqui Micheli Flores Meneses; Exavier Gregory Campos Calderón; Eduardo Antonio Perez Garcia y Manuel Hernandez Chique
</t>
    </r>
    <r>
      <rPr>
        <b/>
        <sz val="12"/>
        <color rgb="FF000000"/>
        <rFont val="Calibri"/>
      </rPr>
      <t>Directores Suplentes:</t>
    </r>
    <r>
      <rPr>
        <sz val="12"/>
        <color rgb="FF000000"/>
        <rFont val="Calibri"/>
      </rPr>
      <t xml:space="preserve"> Jorge Alejandro Castellano Rivas; Natalie Alisbel Rugeles Puente; Zelismar Elena Martínez Angulo; Karim Johanna Lartiguez Balcaza y Angel Luis Gonzalez Marquez
Según Resolución N° 053 de fecha 28/01/2025 publicada en la Gaceta Oficial N° 43.061 de fecha 4/02/2025:
Presidenta: Ana Cristina Sulbarán Zafra
Directores Principales: Jesús Miguel Osteicochea Sánchez, José Miguel Medina Olivares, América Isabel Salazar Nieves y Javier Orlando Pelayo
Directores suplentes:  Jean Pierre Rivas Nóbrega, Critian Nayib Wagner Franco, Esperanza Josefa Antonia Briceño y Yerlibeth Dayana Contreras Rojas</t>
    </r>
    <r>
      <rPr>
        <sz val="12"/>
        <color rgb="FF000000"/>
        <rFont val="Calibri"/>
        <family val="2"/>
      </rPr>
      <t xml:space="preserve">
Mediante Decreto Presidencial No.  5.223 del 21 de enero de 2026 y publicado en la Gaceta Ordinaria No. de la misma fecha se designa a YUSMILA JOSEFINA MARTÍNEZcomo PRESIDENTA DE LA EMPRESA SOCIALISTA PARA LAPRODUCCIÓN DE MEDICAMENTOS BIOLÓGICOS (ESPROMED BIO), C.A.</t>
    </r>
  </si>
  <si>
    <t xml:space="preserve"> Ana Cristina Sulbaran Zafra, ha sido Presidenta de la Empresa del Estado Corporación Nacional de Insumos para la Salud, C.A. (Consalud), también ha sido irectora de la Secretaria del Despacho (E) y Directora General de la Oficina de Gestión Humana, del Ministerio del Poder Popular para la Salud (enero de 2024)
YUSMILA JOSEFINA MARTÍNEZ  se desempeñó como Directora General de la Oficina de Gestión Humana del Ministerio de Salud. En este cargo, fue responsable de la administración de la nómina nacional del sector sanitario, uno de los presupuestos más grandes del Estado.</t>
  </si>
  <si>
    <r>
      <t xml:space="preserve">Según Resolución No. 102 del 22 de abril de 2024 del Ministerio del Poder Popular para el Proceso Social de Trabajo, publicada en la Gaceta Oficial No. 42.864, se designó la siguiente </t>
    </r>
    <r>
      <rPr>
        <b/>
        <sz val="12"/>
        <color rgb="FF000000"/>
        <rFont val="Calibri"/>
      </rPr>
      <t xml:space="preserve">Junta Administradora Especial: </t>
    </r>
    <r>
      <rPr>
        <sz val="12"/>
        <color rgb="FF000000"/>
        <rFont val="Calibri"/>
      </rPr>
      <t>Henry Ramón Cegarra Cortez como Representante de los Trabajadores y las Trabajadoras, Ramón Ernesto Pinto Gutérrez, Representante de los trabajadores y trabajadoras en sustitución del patrono,  y John Ortiz Angulo, Representante del Ministerio del Poder Popular del Proceso Social  de Trabajo
Según Resolución No. 607 del 26 de diciembre de 2025 del Ministerio del Poder Popular para el Proceso Social de Trabajo, publicada en la Gaceta Oficial No. 43.290 del 7 de enero de 2026, se designó la siguiente</t>
    </r>
    <r>
      <rPr>
        <b/>
        <sz val="12"/>
        <color rgb="FF000000"/>
        <rFont val="Calibri"/>
        <family val="2"/>
      </rPr>
      <t xml:space="preserve"> Junta Administradora Especial:</t>
    </r>
    <r>
      <rPr>
        <sz val="12"/>
        <color rgb="FF000000"/>
        <rFont val="Calibri"/>
      </rPr>
      <t xml:space="preserve"> YIMMY JAVIER COLMENARES SILVA, Representante de los trabajadores y las trabajadoras. ORCLY JOSÉ GARCÍA LUGO, Representante de los trabajadores y las trabajadoras. OMAR JESÚS GARCÍA PUCHE,Representante de los trabajadores y las trabajadoras en sustitución del patrono o patrona.</t>
    </r>
  </si>
  <si>
    <t>Jhon Wilmer Ortiz Angulo, ejerció el cargo de Director Estadal (E), adscrito a la Dirección Estadal Carabobo del Ministerio del Poder Popular para el Proceso Social de Trabajo
Colmenares Silva es un representante del sector laboral con amplia experiencia en la organización de trabajadores. Ha formado parte de la estructura de los CPTT, órganos creados por el gobierno para que los empleados vigilen los procesos productivos y denuncien irregularidades en la gestión de insumos o repuestos.</t>
  </si>
  <si>
    <t>Benesuela: abyección y miseria surrealista (https://www.elnacional.com/opinion/benesuela-abyeccion-y-miseria-surrealista/)
Destrucción sin precedentes (https://www.elnacional.com/opinion/destruccion-sin-precedentes/)
Las expropiaciones resquebrajaron el tejido económico (http://www.dinero.com.ve/din/actualidad/las-expropiaciones-resquebrajaron-el-tejido-econ-mico)
Maduro entregó enorme hacienda expropiada por Chávez al Movimiento Sin Tierra de Brasil (https://www.lapatilla.com/2025/03/14/maduro-entrego-enorme-hacienda-expropiada-por-chavez-al-movimiento-sin-tierra-de-brasil/)
Venezuela: una historia de robos y expolio en nombre de la «revolución» chavista (https://www.elnacional.com/2025/12/venezuela-una-historia-de-robos-y-expolio-en-nombre-de-la-revolucion-chavista/)</t>
  </si>
  <si>
    <r>
      <rPr>
        <b/>
        <sz val="12"/>
        <color rgb="FF000000"/>
        <rFont val="Calibri"/>
      </rPr>
      <t xml:space="preserve">Presidente </t>
    </r>
    <r>
      <rPr>
        <sz val="12"/>
        <color rgb="FF000000"/>
        <rFont val="Calibri"/>
      </rPr>
      <t xml:space="preserve">según resolución N°112 de fecha 21/09/2021 en Gaceta Oficial N° 42.220 de fecha 24/09/2021: María Giulia Vizzarri Verratti
Gerente General según Gaceta Oficial N° 42.239 de fecha 22/10/2021: Douglas Isidro Navarro Nava
</t>
    </r>
    <r>
      <rPr>
        <b/>
        <sz val="12"/>
        <color rgb="FF000000"/>
        <rFont val="Calibri"/>
      </rPr>
      <t>Directores Principales</t>
    </r>
    <r>
      <rPr>
        <sz val="12"/>
        <color rgb="FF000000"/>
        <rFont val="Calibri"/>
      </rPr>
      <t xml:space="preserve"> según Resolución Nº 112 de fecha 17/06/2019 en Gaceta Oficial Nº 41.656 de la misma fecha: Janina Colmenares, Humberto Pelegrino, Susana Guevara, Juan Gómez
</t>
    </r>
    <r>
      <rPr>
        <b/>
        <sz val="12"/>
        <color rgb="FF000000"/>
        <rFont val="Calibri"/>
      </rPr>
      <t>Directores Secundarios</t>
    </r>
    <r>
      <rPr>
        <sz val="12"/>
        <color rgb="FF000000"/>
        <rFont val="Calibri"/>
      </rPr>
      <t xml:space="preserve"> según Resolución Nº 112 de fecha 17/06/2019 en Gaceta Oficial Nº 41.656 de la misma fecha: Ramón Perdomo, Yusmila Martínez, Adriana Merchán, Carmín Díaz
Mediante la Resolución No.  387 del  21 de febrero de 2025 del Misiterio del Pöder Popular para la Salud y publicada en la Gaceta Oficial No. 43.078 del 27 de febrero de 20025, se designa la Junta Directiva de la Empresa Laboratorios Miranda, C.A. (LABMIRCA), estará integrada por las ciudadanas y ciudadanos que en ella se mencionan, como Miembros Principales y Suplentes. 
</t>
    </r>
    <r>
      <rPr>
        <b/>
        <sz val="12"/>
        <color rgb="FF000000"/>
        <rFont val="Calibri"/>
      </rPr>
      <t>Presidenta</t>
    </r>
    <r>
      <rPr>
        <sz val="12"/>
        <color rgb="FF000000"/>
        <rFont val="Calibri"/>
      </rPr>
      <t xml:space="preserve">: Milagros Diego Estébane
</t>
    </r>
    <r>
      <rPr>
        <b/>
        <sz val="12"/>
        <color rgb="FF000000"/>
        <rFont val="Calibri"/>
      </rPr>
      <t>Miembros principales</t>
    </r>
    <r>
      <rPr>
        <sz val="12"/>
        <color rgb="FF000000"/>
        <rFont val="Calibri"/>
      </rPr>
      <t xml:space="preserve">: Johan José Ascanio Rodríguez, José Gregorio González Rojas, Alejandra Bonalde Colmenarez, Jesús Enrique Luna Capote
Miembros suplentes: José Miguel Medina Olivares, Emilena Yaneth Romero Sánchez, Jesús Miguel Oisteicochea, Manuel Francisco de la Milagrosa Rodríguez Peña
Mediante la Resolución No.  954 del  23 de diciembre de 2025 del Misiterio del Poder Popular para la Salud y publicada en la Gaceta Oficial No. 43.284 del 26 de diciembre de 20025, se designa la e designa a la ciudadana Yerlybeth Dayana Contreras Rojas, como </t>
    </r>
    <r>
      <rPr>
        <b/>
        <sz val="12"/>
        <color rgb="FF000000"/>
        <rFont val="Calibri"/>
        <family val="2"/>
      </rPr>
      <t>Presidenta (E)</t>
    </r>
    <r>
      <rPr>
        <sz val="12"/>
        <color rgb="FF000000"/>
        <rFont val="Calibri"/>
      </rPr>
      <t xml:space="preserve"> de la Empresa Laboratorios Miranda C.A. (LABMIRCA), ente adscrito al Ministerio del Poder Popular para la Salud, quien a su vez será la Presidenta de la Junta Directiva de la mencionada Empresa.</t>
    </r>
  </si>
  <si>
    <t>Milagros Diego Estebane, según la resolución No. 082 publicada en la  Gaceta Nº 42.831 del 4 de marzo de 2024 se designó como presidenta de la empresa y de la Junta Directiva.  Milagros Diego Estebaney fue atificada en el 2025
Contreras Rojas no posee un perfil militar, sino que se ha especializado en la gestión administrativa de recursos médicos y hospitalarios. Antes de llegar a la presidencia de LABMIRCA, ocupó roles estratégicos de control:
Dirección de Recursos Humanos (MPPS): Ha desempeñado cargos de alta responsabilidad en el área de gestión de personal y administración de nóminas dentro del Ministerio de Salud, lo que le otorgó un conocimiento profundo de la estructura burocrática del sector.
Gestión en el estado Miranda: Su nombramiento en LABMIRCA (Laboratorios Miranda) guarda coherencia con su trayectoria previa en entes de salud descentralizados o regionales en el área metropolitana y el estado Miranda, donde ha servido como enlace entre la gobernación y el ministerio nacional.</t>
  </si>
  <si>
    <r>
      <t xml:space="preserve">Según Resolución No. 106 del 22 de abril de 2024 del Ministerio del Poder Popular para el Proceso Social de Trabajo, publicada en la Gaceta Oficial No. 423.864, se designó la siguiente </t>
    </r>
    <r>
      <rPr>
        <b/>
        <sz val="12"/>
        <color rgb="FF000000"/>
        <rFont val="Calibri"/>
      </rPr>
      <t xml:space="preserve">Junta Administradora Especial: </t>
    </r>
    <r>
      <rPr>
        <sz val="12"/>
        <color rgb="FF000000"/>
        <rFont val="Calibri"/>
      </rPr>
      <t>Francisco Alexander Ramos García como Representante de los Trabajadores y las Trabajadoras, Néstor Adrián Padilla, Representante de los trabajadores y trabajadoras,  y César Ignacio Ruiz González, Representante de los trabajadores y trabajadoras en sustitución del patrono
Según Resolución No. 593 del 9 de diciembre de 2025 del Ministerio del Poder Popular para el Proceso Social de Trabajo, publicada en la Gaceta Oficial No. 43.279 del 17 de diciembre de 2025, se designó la siguiente Junta Administradora Especial: para el período 2025-2026: Francisco Alexander Ramos García como Representante de los Trabajadores y las Trabajadoras, Néstor Adrián Padilla, Representante de los trabajadores y trabajadoras,  y César Ignacio Ruiz González, Representante de los trabajadores y trabajadoras en sustitución del patrono</t>
    </r>
  </si>
  <si>
    <t>Francisco Alexander Ramos García ha estado vinculado a las corrientes sindicales que apoyan el modelo de "gestión obrera directiva". Su nombre aparece en registros de asambleas de trabajadores donde se discuten contratos colectivos y la reactivación de líneas de producción paralizadas.</t>
  </si>
  <si>
    <t>Capturan a exgerente de Monómeros (https://www.semana.com/nacion/articulo/capturan-exgerente-monomeros/338558-3)
Monómeros, parábola del chavismo (https://www.semana.com/nacion/articulo/crisis-monomeros-colombia-venezuela/359959-3)
Monómeros impacta en el agro (https://www.elheraldo.co/mas-negocios/monomeros-impacta-en-el-agro-512142)
Dos donaciones en entredicho (https://www.elespectador.com/noticias/investigacion/articulo144363-dos-donaciones-entredicho)
Renuncias en Monómeros por supuesta actividad chavista en Colombia (https://www.elespectador.com/impreso/politica/articuloimpreso-renuncias-monomeros-supuesta-actividad-chavista-colombia)
La corrupción campea en Monómeros (https://ultimasnoticias.com.ve/noticias/politica/la-corrupcion-campea-en-monomeros/)
Escándalo de corrupción en Monómeros S.A. salpica a dirigentes opositores venezolanos (https://www.globovision.com/article/escandalo-de-corrupcion-en-monomeros-s-a-salpica-a-dirigentes-opositores-venezolanos)
El chavismo y Monómeros: corrupción grosera y falta de transparencia (https://www.elnacional.com/mundo/el-chavismo-y-monomeros-corrupcion-grosera-y-falta-de-transparencia/)
Un mismo grupo económico manejaba 70% de los contratos de la antigua Monómeros (https://cronica.uno/un-mismo-grupo-economico-manejaba-70-de-los-contratos-de-la-antigua-monomeros/)
Junta directiva ad hoc de Monómeros reportó pérdidas por $20 millones en 2018 (https://efectococuyo.com/politica/junta-directiva-ad-hoc-de-monomeros-reporto-perdidas-por-20-millones-en-2018/)
Fracción 16J se retira de la sesión AN por “inconstitucional” acuerdo sobre protección de activos en el extranjero (https://www.ventevenezuela.org/2022/06/14/fraccion-16j-se-retira-de-la-sesion-an-por-inconstitucional-acuerdo-sobre-proteccion-de-activos-en-el-extranjero/) 
Juan Guaidó: «Nos ha sido imposible asegurar el correcto funcionamiento de Monómeros» (https://www.quepasa.com.ve/politica/juan-guaido-nos-ha-sido-imposible-asegurar-el-correcto-funcionamiento-de-monomeros/)
Un fiscal de #EEUU solicitó formalmente una investigación por parte de la Oficina del Inspector General (OIG) del Departamento de Estado de #EEUU sobre #Monómeros, la empresa colombo- venezolana. (https://twitter.com/maibortpetit/status/1536818411426152450?s=20&amp;t=KNZ1mEYARusTcnQhYbLOGg)
Monómeros: el futuro de la agroindustria colombiana hoy depende de la OFAC (https://elestimulo.com/economia/2022-05-31/monomeros-colombia-ofac-rodriguez-laprea-agroindustria/)
Con ausencia de AD, PJ y UNT: Comisión de Contraloría de la AN Legítima aprobó informe sobre las irregularidades en Pequiven Monómeros (https://b1tly4n3s.com/principales/ultima-hora-con-ausencia-de-ad-pj-y-unt-comision-de-contraloria-de-la-an-legitima-aprobo-informe-sobre-las-irregularidades-en-pequiven-monomeros/)
Sobre Monómeros https://cutt.ly/rL3qwlU Comisión Contraloría aprobó informe que: - Declara responsabilidad política de Guillermo Rodríguez Laprea por irregularidades  -  Ocultó información y suscribió acuerdo de colaboración con #LyonStreet - Empresa de la que fue representante (https://twitter.com/Naky/status/1550272767253168129?s=08)
Develan nuevas pistas sobre responsables del desfalco de Monómeros (https://redradiove.com/develan-nuevas-pistas-sobre-responsables-del-desfalco-de-monomeros/)
Calderón Berti: Leopoldo López convirtió a Monómeros en una "piñata" del G4 (https://www.eluniversal.com/politica/132922/calderon-berti-leopoldo-lopez-convirtio-monomeros-en-una-pinata-del-g4)
AD, UNT y PJ le responden al procurador del Gobierno Interino Enrique Sánchez Falcón (Comunicado) (https://www.lapatilla.com/2022/07/28/ad-unt-y-pj-le-responden-al-procurador-del-gobierno-interino-enrique-sanchez-falcon-comunicado/)
The Freedom Post: «Monómeros, La piñata de corrupción de la pseudo oposición» (https://el-politico.com/2022/08/04/the-freedom-post-monomeros-la-pinata-de-corrupcion-de-la-pseudo-oposicion/) 
Informe de la legítima AN concluye que hubo irregularidades en la dirección de Monómeros (https://www.lapatilla.com/2022/08/11/informe-de-la-legitima-an-concluye-que-hubo-irregularidades-en-la-direccion-de-monomeros/)
MP de Venezuela enviará cinco funcionarios a Colombia para investigar corrupción en la empresa Monómeros (https://morfema.press/actualidad/mp-de-venezuela-enviara-cinco-funcionarios-a-colombia-para-investigar-corrupcion-en-la-empresa-monomeros/)
Leopoldo López habla sobre el caso Monómeros (Comunicado) (https://www.lapatilla.com/2022/09/19/leopoldo-lopez-habla-sobre-el-caso-monomeros-comunicado/)
Los responsables de la caída de Monómeros según HCB.* (https://www.instagram.com/reel/CivcIekJdj7/?igshid=NGUxZTRlZGQ=)
Monómeros, la empresa que simboliza el hundimiento de la oposición venezolana (https://elpais.com/internacional/2022-10-25/monomeros-el-hundimiento-de-la-oposicion-venezolana.html)
Calderón Berti: "En el interinato todo lo decidía Leopoldo López" (https://elestimulo.com/politica/2023-01-26/calderon-berti-interinato-leopoldo-primarias-citgo/)
A Monómeros la ‘hackearon’ desde adentro (https://armando.info/a-monomeros-la-hackearon-desde-adentro/)
Monómeros fue la piñata del G4 afirma Humberto Calderón Berti (https://contrapunto.com/nacional/politica/monomeros-fue-la-pinata-del-g4-afirma-humberto-calderon-berti/)
Exclusivo: La historia detrás de la negociación y la venta de Monómeros por más de 300 millones de dólares a la que Petro se opone (https://www.elcolombiano.com/colombia/por-que-petro-se-opone-a-la-venta-de-monomeros-estos-son-los-detalles-exclusivos-detras-de-la-negociacion-BN25827327)
Mafia se apodera de Monómeros (file:///C:/Users/Usuario/Downloads/LA%20RAZON%20DOM%2010112024.pdf)
Monómeros: ¿una raya más en la venta de activos de Venezuela en el exterior? (https://talcualdigital.com/monomeros-una-raya-mas-en-la-venta-de-activos-de-venezuela-en-el-exterior/)
2025: el año del cartel de los sapos (https://www.youtube.com/watch?v=4q081-LrdC4)
Venezuela y Colombia en negociaciones por Monómeros: ¿quién gana y quién pierde con la posible venta?  (https://runrun.es/inicio/588719/venezuela-y-colombia-en-negociaciones-por-monomeros-quien-gana-y-quien-pierde-con-la-posible-venta/?tztc=1)</t>
  </si>
  <si>
    <t>El “ bachaqueo” llegó a la venta de gas doméstico (https://elestimulo.com/el-bachaqueo-llego-a-la-venta-de-gas-domestico/) 
CASOS DE ESTUDIO Sector Hidrocarburos (https://transparencia.org.ve/wp-content/uploads/2018/11/CASOS-sector-hidrocarburos.pdf)
Corrupción en Pdvsa Gas Comunal será investigada en todo el país (https://diarioelvistazo.com/corrupcion-en-pdvsa-gas-comunal-sera-investigada-en-todo-el-pais/)
Más del 60% de la producción de GLP era desviada a red de corrupción de Pdvsa Gas Comunal (https://cronica.uno/mas-del-60-de-la-produccion-de-glp-era-desviada-a-red-de-corrupcion-de-pdvsa-gas-comunal/)
Fiscalía venezolana procesa a funcionaria PDVSA por corrupción (https://www.telesurtv.net/news/fiscalia-venezolana-procesa-funcionaria-pdvsa-corrupcion-20210210-0025.html)
Venezolanos sufren sin gas mientras Pdvsa asegura que el producto sobra (https://cronica.uno/sin-gas-venezolanos-sufren-mientras-pdvsa-asegura-que-el-producto-sobra/)
Protesta trabajadores de Pdvsa Gas Comunal (https://www.dailymotion.com/video/xdh3c2)
CASOS DE ESTUDIO Sector Hidrocarburos (https://transparencia.org.ve/wp-content/uploads/2018/11/CASOS-sector-hidrocarburos.pdf)
Ministerio Público anuncia detención de funcionaria de Pdvsa Gas Comunal por corrupción en Mérida (https://www.vtv.gob.ve/ministerio-publico-detencion-funcionaria-pdvsa-gas-comunal-merida/)
Fiscalía venezolana procesa a funcionaria PDVSA por corrupción (https://www.telesurtv.net/news/fiscalia-venezolana-procesa-funcionaria-pdvsa-corrupcion-20210210-0025.html)
Fiscalía confirma que otros altos cargos de Pdvsa Gas están implicados en trama de corrupción (https://talcualdigital.com/fiscalia-confirma-que-otros-altos-cargos-de-pdvsa-gas-estan-implicados-en-trama-de-corrupcion/)
Trama Pdvsa Gas Comunal: Se Suma Una Nueva Detenida En Mérida (https://monitordolarvzla.com/trama-pdvsa-gas-comunal-se-suma-una-nueva-detenida-en-merida/)
Desmantelaron red de corrupción en Gas Comunal: cobraban comisiones en dólares por llenado de cilindros (https://www.elnacional.com/venezuela/desmantelaron-red-de-corrupcion-en-gas-comunal-cobraban-comisiones-en-dolares-por-llenado-de-cilindros/)
Se acentúa crisis del gas, sin respuesta oficial (https://coloniatovar.info/index.php/2024/01/28/se-acentua-crisis-del-gas-sin-respuesta-oficial/)
Denuncian que Gas Guasdualito se niega a vender cilindros de 43 kilogramos en Mareicito (https://www.radiofeyalegrianoticias.com/denuncian-que-gas-guasdualito-se-niega-a-vender-cilindros-de-43-kilogramos-en-mareicito-i/)</t>
  </si>
  <si>
    <r>
      <t xml:space="preserve">Según Resolución No. 053026 del 26 de septiembre de 2023 publicada en la Gaceta Oficial No. 42.728 del 4 de octubre de 2023, se designaron como miembros a las siguientes personas:
</t>
    </r>
    <r>
      <rPr>
        <b/>
        <sz val="12"/>
        <color rgb="FF000000"/>
        <rFont val="Calibri"/>
      </rPr>
      <t>Presidente honorario</t>
    </r>
    <r>
      <rPr>
        <sz val="12"/>
        <color rgb="FF000000"/>
        <rFont val="Calibri"/>
      </rPr>
      <t xml:space="preserve">: Mayor General Danny Ramón Ferrer Sandrea
</t>
    </r>
    <r>
      <rPr>
        <b/>
        <sz val="12"/>
        <color rgb="FF000000"/>
        <rFont val="Calibri"/>
      </rPr>
      <t>Presidente Ejecutivo</t>
    </r>
    <r>
      <rPr>
        <sz val="12"/>
        <color rgb="FF000000"/>
        <rFont val="Calibri"/>
      </rPr>
      <t xml:space="preserve">: General de Brigada Bencir Eloy Guerrero Ochea
</t>
    </r>
    <r>
      <rPr>
        <b/>
        <sz val="12"/>
        <color rgb="FF000000"/>
        <rFont val="Calibri"/>
      </rPr>
      <t>Vicepresidente Ejecutivo</t>
    </r>
    <r>
      <rPr>
        <sz val="12"/>
        <color rgb="FF000000"/>
        <rFont val="Calibri"/>
      </rPr>
      <t xml:space="preserve">: Coronel Carlos José Patiño Briceño
</t>
    </r>
    <r>
      <rPr>
        <b/>
        <sz val="12"/>
        <color rgb="FF000000"/>
        <rFont val="Calibri"/>
      </rPr>
      <t xml:space="preserve">Directores principales: </t>
    </r>
    <r>
      <rPr>
        <sz val="12"/>
        <color rgb="FF000000"/>
        <rFont val="Calibri"/>
        <family val="2"/>
      </rPr>
      <t>Coronel Gustavo Adrián Cedeño Moya, Mayor Orlando José Rojas Orochena,  Mayor Marlyn Joahana Prato Maldonado,  Mayor Daniel José Matheus Pérez.</t>
    </r>
    <r>
      <rPr>
        <b/>
        <sz val="12"/>
        <color rgb="FF000000"/>
        <rFont val="Calibri"/>
      </rPr>
      <t xml:space="preserve">
Directores suplentes</t>
    </r>
    <r>
      <rPr>
        <sz val="12"/>
        <color rgb="FF000000"/>
        <rFont val="Calibri"/>
      </rPr>
      <t xml:space="preserve">: Mayor  Rafael Humberto Godoy Repilloza, Mayor  Oderlis Patricia Vásquez, Capitánb de Corberta Khynia Teresa Gaitán Becerra, Capitán Elvis Javier Lando Ortega
Mediante la Resolución No. 058002 del 19 de diciembre de 2024 y publicada en la Gaceta Oficial No. 43.087 del 14 de marzo de 2025, se designa al ciudadano General de Brigada Jhonny Alberto Morales Rodríguez, como Presidente Ejecutivo del Canal de Televisión Digital Abierta para la Fuerza Armada Nacional Bolivariana (TVFANB) C.A., de la Empresa de Sistema de Comunicaciones de la Fuerza Armada Nacional Bolivariana, S.A., de la Dirección General de Empresas y Servicios del Despacho del Viceministro de Servicios para la Defensa. 
Según Resolución No. 0622369 del 11 de noviembre de 2025 publicada en la Gaceta Oficial No.  42.439 del 17 de noviembre de 2025, se designaron como miembros a las siguientes personas:
Mayor General JOSÉ ALFREDO RIVERA BASTARDO, C.I. N° 11.025.190, </t>
    </r>
    <r>
      <rPr>
        <b/>
        <sz val="12"/>
        <color rgb="FF000000"/>
        <rFont val="Calibri"/>
        <family val="2"/>
      </rPr>
      <t>Presidente Honorario</t>
    </r>
    <r>
      <rPr>
        <sz val="12"/>
        <color rgb="FF000000"/>
        <rFont val="Calibri"/>
      </rPr>
      <t xml:space="preserve">.
General de Brigada JHONNY ALBERTO MORALES RODRÍGUEZ, C.I. N° 12.685.318, </t>
    </r>
    <r>
      <rPr>
        <b/>
        <sz val="12"/>
        <color rgb="FF000000"/>
        <rFont val="Calibri"/>
        <family val="2"/>
      </rPr>
      <t>Presidente Ejecutivo</t>
    </r>
    <r>
      <rPr>
        <sz val="12"/>
        <color rgb="FF000000"/>
        <rFont val="Calibri"/>
      </rPr>
      <t>.
Coronel GUSTAVO ADRIÁN CEDEÑO MOYA, C.I. N° 9.941.151,</t>
    </r>
    <r>
      <rPr>
        <b/>
        <sz val="12"/>
        <color rgb="FF000000"/>
        <rFont val="Calibri"/>
        <family val="2"/>
      </rPr>
      <t xml:space="preserve"> Vicepresidente Ejecutivo.</t>
    </r>
    <r>
      <rPr>
        <sz val="12"/>
        <color rgb="FF000000"/>
        <rFont val="Calibri"/>
      </rPr>
      <t xml:space="preserve">
</t>
    </r>
    <r>
      <rPr>
        <b/>
        <sz val="12"/>
        <color rgb="FF000000"/>
        <rFont val="Calibri"/>
        <family val="2"/>
      </rPr>
      <t>Directores principales</t>
    </r>
    <r>
      <rPr>
        <sz val="12"/>
        <color rgb="FF000000"/>
        <rFont val="Calibri"/>
      </rPr>
      <t xml:space="preserve">: Mayor EDWIN RAFAEL GARCÍA MÉNDEZ, C.I. N° 18.188.735, Director Principal., Mayor MARLYN JOHANA PRATO MALDONADO, C.I. N° 17.693.531, Directora Principal., Mayor JAIME JOSÉ GUERRA PABÓN, C.I. N° 18.875.845, Director Principal., Mayor DANIEL JOSÉ MATHEUS PÉREZ, C.I. N° 14.928.099, Director Principal.
</t>
    </r>
    <r>
      <rPr>
        <b/>
        <sz val="12"/>
        <color rgb="FF000000"/>
        <rFont val="Calibri"/>
        <family val="2"/>
      </rPr>
      <t>Directores suplente</t>
    </r>
    <r>
      <rPr>
        <sz val="12"/>
        <color rgb="FF000000"/>
        <rFont val="Calibri"/>
      </rPr>
      <t>s: Mayor ODERLIS PATRICIA VÁSQUEZ, C.I. N° 19.294.470, Directora Suplente.
 Mayor RAFAEL HUMBERTO GODOY REPILLOZA, C.I. N° 18.131.375, Director Suplente. Capitán ARMANDO JOSÉ UZCÁTEGUI CEDEÑO, C.I. N° 20.336.373, Director Suplente. Capitán MILENNY NOHELY RICO VARGAS, C.I. N° 22.944.597, Directora Suplente.</t>
    </r>
  </si>
  <si>
    <t>El Mayor General Danny Ramón Ferrer Sandrea  ha sido Comandante del Cuartel General del Segundo Comando y Jefatura de Estado Mayor de la Comandancia General de la Guardia Nacional Bolivariana, también se ha desempeñado como Viceministro de Servicios para la Defensa.
 El General de Brigada Bencir Eloy Guerrero Ochea, pertenece al Ejército, ha sido Director General (E) de Comunicaciones Presidenciales adscrito al Ministerio del Poderr Popular para la Defensa. En su cuenta de X se identifica como “chavista, revolucionario y socialista por la patria soñada por nuestro comandante supremo”.
El General de Brigada Jhonny Alberto Morales Rodríguez es miembro de la Guardia Nacional Bolivariana, en su cuenta de X se identifica como chavista, revolucionario y socialista por la patria soñada por nuestro comandante supremo . El General de Brigada Jhonny Alberto Morales Rodríguez es miembro de la Guardia Nacional Bolivariana, su carrera se ha centrado en la gestión de telecomunicaciones y medios de difusión dentro del estamento militar, un área estratégica para el control de la información institucional.
De acuerdo con registros de la Gaceta Oficial, ha desempeñado los siguientes roles directivos:
Presidente Ejecutivo de TVFANB: Designado como máxima autoridad del Canal de Televisión Digital Abierta para la Fuerza Armada Nacional Bolivariana (TVFANB) C.A.; Empresa de Sistema de Comunicaciones de la FANB (SICOV): Ejerce funciones directivas en esta empresa matriz (S.A.), que agrupa diversos medios de comunicación y servicios tecnológicos militares.; y Dirección General de Empresas y Servicios: Ha estado vinculado a esta unidad, la cual depende del Despacho del Viceministro de Servicios para la Defensa.</t>
  </si>
  <si>
    <t>Miguel Eduardo Marín Alonzo e abogado,   es una persona con cargos relacionados con el sector Turismo en Venezuela:
Director Suplente de Venezolana de Turismo, SA (VENETUR SA) en el Hotel Venetur Maturín (2016). Miembro y Consultor Jurídico en la Venezolana de Teleféricos (VENTEL CA) (2015). Además de su faceta en el turismo, ha desempeñado roles clave en la administración de sistemas de transporte masivo: Fue Consultor Jurídico en la Venezolana de Teleféricos (VENTEL C.A.): En años anteriores, su nombre ha figurado en gacetas relacionadas con la estructura administrativa del Instituto Nacional de Aeronáutica Civil (INAC), actuando frecuentemente como asesor legal de confianza para ministros que han rotado entre las carteras de Turismo y Transporte.</t>
  </si>
  <si>
    <t>Empresas en situación no operativa</t>
  </si>
  <si>
    <t>Jhonn Eddie Alonzo Rodríguez,  había sido  nombrado anteriormente como Presidente de Hidroven mediante el Decreto N° 5.048, publicado en la Gaceta Extraordinaria N° 43.015 con fecha del 26 de noviembre de 2024. Antes de asumir la presidencia de Hidroven, se desempeñó como Director General de Centros de Comando, Control y Telecomunicaciones (VEN 9-1-1).</t>
  </si>
  <si>
    <r>
      <t xml:space="preserve">
Mediante Decreto N° 5.048 de la Presidencia de la República del 26 de noviembre de 2024 y publicado en la Gaceta Oficial No. 43.020 del 3 de diciembre de 2024 , se designa como  Presidente de la empresa C.A. Hidrológica de Venezuela (HIDROVEN) a  Jhon Eddie Alonzo Rodríguez,  ente adscrito al Ministerio del Poder Popular de Atención de las Aguas, con las competencias inherentes al referido cargo, de conformidad con el ordenamiento jurÌdico vigente 
</t>
    </r>
    <r>
      <rPr>
        <b/>
        <sz val="12"/>
        <color rgb="FF000000"/>
        <rFont val="Calibri"/>
      </rPr>
      <t xml:space="preserve">Junta Directiva </t>
    </r>
    <r>
      <rPr>
        <sz val="12"/>
        <color rgb="FF000000"/>
        <rFont val="Calibri"/>
      </rPr>
      <t xml:space="preserve">según Resolución N° 005 de fecha 2/03/2023 en Gaceta Oficial N° 42.581 de fecha 3/03/2023:
</t>
    </r>
    <r>
      <rPr>
        <b/>
        <sz val="12"/>
        <color rgb="FF000000"/>
        <rFont val="Calibri"/>
      </rPr>
      <t>Directores Principales</t>
    </r>
    <r>
      <rPr>
        <sz val="12"/>
        <color rgb="FF000000"/>
        <rFont val="Calibri"/>
      </rPr>
      <t xml:space="preserve">: Wally Jesús Blanco Baquero,  Yilda Marlene Plaza Zambrano, Yesenia Carolina  Moreno Gerdel, José Manuel Fragozo, Miguel Ángel Perozo Ynestroza, Ana Alcira Castellanos Márquez, Lorna Romero Rodríguez, 
</t>
    </r>
    <r>
      <rPr>
        <b/>
        <sz val="12"/>
        <color rgb="FF000000"/>
        <rFont val="Calibri"/>
      </rPr>
      <t>Directores Suplentes:</t>
    </r>
    <r>
      <rPr>
        <sz val="12"/>
        <color rgb="FF000000"/>
        <rFont val="Calibri"/>
      </rPr>
      <t xml:space="preserve"> Carmen Luisa Cannata González, Luis Humberto Ochoa Zambrano, , Félix Gregorio Torres Díaz, Lucas Ramón Sapiain Zambrano, Gary Enrique Pacheco González,, Marisabel Moncada Subero,  Rodulfo Oswaldo Salazar Albornoz
</t>
    </r>
    <r>
      <rPr>
        <b/>
        <sz val="12"/>
        <color rgb="FF000000"/>
        <rFont val="Calibri"/>
      </rPr>
      <t>Secretaria:</t>
    </r>
    <r>
      <rPr>
        <sz val="12"/>
        <color rgb="FF000000"/>
        <rFont val="Calibri"/>
      </rPr>
      <t xml:space="preserve">Carolina Rojas Castro
</t>
    </r>
    <r>
      <rPr>
        <sz val="12"/>
        <color rgb="FF000000"/>
        <rFont val="Calibri"/>
        <family val="2"/>
      </rPr>
      <t xml:space="preserve">
Mediante Resolución  N° 016/2026 del Ministerio del Poder Popular de Atención de las Aguas del 5 de febrero de 2026 y publicada en la Gaceta Oficial No. 43.313 del 9 de febrero de 2026, se designa a las siguientes personas como miembros de la Junta Directiva de Hidroven:
</t>
    </r>
    <r>
      <rPr>
        <b/>
        <sz val="12"/>
        <color rgb="FF000000"/>
        <rFont val="Calibri"/>
        <family val="2"/>
      </rPr>
      <t>Presidente de la Junta:</t>
    </r>
    <r>
      <rPr>
        <sz val="12"/>
        <color rgb="FF000000"/>
        <rFont val="Calibri"/>
      </rPr>
      <t xml:space="preserve"> Jhonn Eddie Alonzo Rodríguez 
</t>
    </r>
    <r>
      <rPr>
        <b/>
        <sz val="12"/>
        <color rgb="FF000000"/>
        <rFont val="Calibri"/>
        <family val="2"/>
      </rPr>
      <t>Directores Principales</t>
    </r>
    <r>
      <rPr>
        <sz val="12"/>
        <color rgb="FF000000"/>
        <rFont val="Calibri"/>
        <family val="2"/>
      </rPr>
      <t xml:space="preserve">:  </t>
    </r>
    <r>
      <rPr>
        <sz val="12"/>
        <color rgb="FF000000"/>
        <rFont val="Calibri"/>
      </rPr>
      <t xml:space="preserve">Hector Alonzo Romero Vergara , Jesus Raimond Morón Morón, Franklin Humberto Colmenares Vivas, Jesus Daniel Jimenez Martinez,  Maria Gabriela Espinoza Pernia
</t>
    </r>
    <r>
      <rPr>
        <b/>
        <sz val="12"/>
        <color rgb="FF000000"/>
        <rFont val="Calibri"/>
        <family val="2"/>
      </rPr>
      <t>Directores Suplentes</t>
    </r>
    <r>
      <rPr>
        <sz val="12"/>
        <color rgb="FF000000"/>
        <rFont val="Calibri"/>
        <family val="2"/>
      </rPr>
      <t xml:space="preserve">: </t>
    </r>
    <r>
      <rPr>
        <sz val="12"/>
        <color rgb="FF000000"/>
        <rFont val="Calibri"/>
      </rPr>
      <t>Ayurami Nazareth Claro Vaamonde, Juan Carlos Turaren Magro, Camilo Andres Suescún Dávila, Edwin Ignacio Sarmiento Jaimes, Hector José Araujo Villanueva</t>
    </r>
  </si>
  <si>
    <t>Tulio José Aguilera Espinoza presidente de la empresa Agroflora, ente que agrupa a los 11 hatos de la antigua Compañía Inglesa
Mediante Resolución No. DM 096/2025 del MINISTERIO DEL PODER POPULAR PARA LA AGRICULTURA PRODUCTIVA Y TIERRAS del 18 de diciembre de 2025 y publicada en kla Gaceta Oficial No. 43.315 del 11 de febrero de 2026,   se designa a los ciudadanos que en ella se mencionan, como Miembros de la JUNTA ADMINISTRADORA AD-HOC DE LA EMPRESA AGROPECUARIA FLORA, C.A. (AGROFLORA):
JOSÉ ALEJANDRO JIMENEZ MARTINEZ, JUAN ALIRIO VILLARROEL, GUSTAVO ADOLFO ARAUJO FIGUEREDO</t>
  </si>
  <si>
    <t xml:space="preserve">Tulio Aguilera, es un médico veterinario de  experiencia en el llano apureño, preside además la Corporación Ganadera Bravos de Apure S.A, el cual reúne a los otros 11 hatos apureños expropiados por el gobierno de Hugo Chávez
José Alejandro Jiménez Martínez ha ocupado cargos de dirección en empresas del Estado vinculadas al sector agroalimentario y logístico., su perfil ha estado asociado previamente a la Corporación Única de Servicios Productivos y Alimentarios, C.A. (CUSPAL) y a la Empresa de Propiedad Social Agropatria, donde ha ejercido funciones de coordinación regional y gerencia
Juan Alirio Villarroel,  se desempeñó como Inspector General en organismos vinculados al Ministerio del Poder Popular para la Agricultura Productiva y Tierras. También ha formado parte de juntas interventoras y administradoras de empresas expropiadas o bajo control estatal en el sector ganadero y de producción de semillas.
Gustavo Adolfo Araujo Figueredo, es un oficial técnico (Aviación) con experiencia en gestión administrativa y logística dentro de la Fuerza Armada Nacional Bolivariana (FANB).  Ha ocupado cargos de libre nombramiento y remoción en el Ministerio del Poder Popular para Relaciones Interiores, Justicia y Paz. </t>
  </si>
  <si>
    <t xml:space="preserve">Acuña Golindano es abogada, ha ocupado posiciones de alta responsabilidad legal en organismos bajo la tutela del Ministerio del Poder Popular para el Turismo (MINTUR): Consultora Jurídica de Venezolana de Teleféricos (VENTEL, C.A.): Ha sido la responsable de la asesoría legal de esta empresa estatal, que gestiona los sistemas teleféricos Warairarepano (Caracas) y Mukumbarí (Mérida). En este rol, ha supervisado procesos de contratación y regularización de activos turísticos. Ha sido Directora en Venezolana de Turismo (VENETUR, S.A.)  participando en la toma de decisiones sobre la red de hoteles estatales y convenios internacionales. Fue Representante Legal en el Hotel Venetur Maturín (2016): Documentos oficiales la vinculan con la gestión de esta unidad hotelera, donde trabajó de la mano con otros directivos como Miguel Eduardo Marín Alonzo.
Su perfil como abogada le ha permitido rotar por diversas áreas de control institucional: en el Ministerio del Poder Popular de Planificación: Ha desempeñado cargos en la Fundación Escuela de Planificación, participando en la estructura administrativa y técnica que apoya el diseño de políticas públicas nacionales y en el Fondo Administrativo de Salud para el Ministerio del Poder Popular para la Planificación (FASMINPLAN): Ejerció funciones directivas en este ente encargado de la seguridad social y salud de los trabajadores del ministerio de planificación.
Carmen Leticia González Perdomo (Presidenta), su perfil se ha centrado en la administración y finanzas dentro de entes adscritos a la Vicepresidencia Ejecutiva de la República, especializándose en la gestión de empresas recuperadas o bajo administración especial.
María Fernanda Palencia Avendaño, fue designada en septiembre de 2023 como Viceministra de Evaluación y Control de Precios, ejerce como la Superintendenta Nacional para la Defensa de los Derechos Socioeconómicos (SUNDDE). También ha sido vinculada al Consejo Nacional de las Zonas Económicas Especiales.
Gladys Patricia Gómez Méndez, se desempeña como Directora General de la Consultoría Jurídica de la Oficina Nacional de Crédito Público. Fue nombrada miembro de la Junta Interventora de la Corporación Venezolana de Guayana (CVG) en 2023.
 Formó parte de la Junta Supresora del Servicio Nacional de Administración y Enajenación de Bienes Asegurados o Incautados (SNB).
Saúl Francisco Ameliach Rangel, ha estado vinculado a la gestión de proyectos tecnológicos y de ingeniería dentro de la administración pública. Pertenece a un entorno familiar con larga trayectoria en cargos de dirección en empresas básicas y entes de desarrollo regional.
</t>
  </si>
  <si>
    <t>Acuña Golindano es abogada, ha ocupado posiciones de alta responsabilidad legal en organismos bajo la tutela del Ministerio del Poder Popular para el Turismo (MINTUR): Consultora Jurídica de Venezolana de Teleféricos (VENTEL, C.A.): Ha sido la responsable de la asesoría legal de esta empresa estatal, que gestiona los sistemas teleféricos Warairarepano (Caracas) y Mukumbarí (Mérida). En este rol, ha supervisado procesos de contratación y regularización de activos turísticos. Ha sido Directora en Venezolana de Turismo (VENETUR, S.A.)  participando en la toma de decisiones sobre la red de hoteles estatales y convenios internacionales. Fue Representante Legal en el Hotel Venetur Maturín (2016): Documentos oficiales la vinculan con la gestión de esta unidad hotelera, donde trabajó de la mano con otros directivos como Miguel Eduardo Marín Alonzo.
Su perfil como abogada le ha permitido rotar por diversas áreas de control institucional: en el Ministerio del Poder Popular de Planificación: Ha desempeñado cargos en la Fundación Escuela de Planificación, participando en la estructura administrativa y técnica que apoya el diseño de políticas públicas nacionales y en el Fondo Administrativo de Salud para el Ministerio del Poder Popular para la Planificación (FASMINPLAN): Ejerció funciones directivas en este ente encargado de la seguridad social y salud de los trabajadores del ministerio de planificación.
Yubris Álvarez Hernández (Presidenta), es farmacéutica de profesión.  Ha ocupado cargos directivos en el Servicio Elaborador de Productos Farmacéuticos (SEPROFAR) y en la Empresa Socialista para la Producción de Medicamentos Biológicos (ESPROMED BIO). Su experiencia se centra en la regencia de plantas farmacéuticas del Estado y la coordinación de suministros médicos a nivel nacional.
Saúl Francisco Ameliach Rangel, su nombre se repite tanto en Sanitarios Maracay como en SM Pharma.  Su participación en múltiples juntas sugiere un rol de supervisión corporativa por parte del Ejecutivo en empresas de distintos sectores (industrial y farmacéutico).
Kiara Carolina Bernal Rondón,  Aabogada con especialización en derecho administrativo. Ha prestado servicios de asesoría jurídica en entes como el Ministerio del Poder Popular para la Salud y ha formado parte de comisiones de contrataciones públicas.</t>
  </si>
  <si>
    <t>Jaime David López Crespo, egresado de la Academia Militar de 177,  es Coronel de  comnado del Ejército, es el presidente de la Corporación Venezolana del Plástico, desde el 2021,.
Laila Tajeldine de Salman es abogada, es una figura pública en Venezuela con un perfil profesional y político destacado. Fue designada como Viceministra para el Desarrollo Productivo Nacional (en noviembre de 2024, según reportes). Ha sido designada Presidenta de Fondoin (Fondo de Reconversión Industrial y Tecnología). Se desempeña como analista político, internacional y de Derechos Humanos. Es conocida por su participación como abogada del equipo de defensa del diplomático venezolano Alex Saab , un tema sobre el cual ha realizado análisis y comentarios públicos. Es productora y presentadora de radio y televisión.
Ediam Lagonell (Presidente), es  Coronel del Ejército. Fue designado como Presidente de COVEPLAST en 2023. Anteriormente ocupó cargos directivos en el Complejo Editorial Alfredo Maneiro (CEAM) y ha estado vinculado a la gestión logística dentro del Ministerio del Poder Popular para las Industrias.
Saul Francisco Ameliach Rangel,  es una figura recurrente en el sector industrial estatal. Su presencia en la directiva de Cemento, Vidrio y ahora Plástico confirma su rol como supervisor estratégico de la cadena de suministros industriales del Estado.
Kiara Carolina Bernal Rondón, es abogada,. además de su rol en COVEPLAST, ha formado parte de la directiva de la Corporación Socialista del Cemento. Su perfil técnico-jurídico es clave para la formalización de convenios internacionales de suministro de polímeros.
María Fernanda Palencia Avendaño, funciona como un "puente" administrativo; en la imagen de CORSOVENCA (Vidrio) aparece como suplente, mientras que en COVEPLAST (Plástico) asume como Directora Principal. Ha ocupado cargos en la administración de empresas estatales de producción de envases.
Carmen Leticia González Perdomo, vinculada a la gestión de recursos humanos y administración en entes adscritos al Ministerio de Industrias. Ha figurado en juntas directivas de empresas del sector químico.</t>
  </si>
  <si>
    <r>
      <rPr>
        <b/>
        <sz val="12"/>
        <color rgb="FF000000"/>
        <rFont val="Calibri"/>
      </rPr>
      <t>Presidente</t>
    </r>
    <r>
      <rPr>
        <sz val="12"/>
        <color rgb="FF000000"/>
        <rFont val="Calibri"/>
      </rPr>
      <t xml:space="preserve"> según Resolución N° 015 publicada en Gaceta Oficial N° 42.350 de fecha 1/04/2022: Leidy Roselys Peña Sánchez
Según Resolución  N° 013 del 10 de abril de 2025 y publicada en Gaceta Oficial N° 43.146  de fecha 1o de junio de 2025 mediante la cual se designa al ciudadano Héctor José
Bravo Osuna, como Presidente, en calidad de Encargado, de la empresa CONGLOMERADO PRODUCTIVO, S.A., y de su Junta Directiva, ente adscrito al Ministerio del Poder Popular de Industrias y Producción Nacional.</t>
    </r>
    <r>
      <rPr>
        <sz val="12"/>
        <color rgb="FF000000"/>
        <rFont val="Calibri"/>
        <family val="2"/>
      </rPr>
      <t xml:space="preserve">
Presidente según Resolución  N° 026/2026  Ministerio del Poder Popular de Industrias y Comercio Nacional.del 24 de febrero de 2026  publicada en Gaceta Oficial N° 43.322  de fecha 1/04/2022: LILIBETH QUINTANA
GUTIÉRREZ</t>
    </r>
  </si>
  <si>
    <t>Héctor José Bravo Osuna, fue Director Suplente del Consejo Directivo del Instituto Nacional de Desarrollo de la Pequeña y Mediana Industria (INAPyMI). Anteriormente, también se le menciona en documentos oficiales como Director Suplente del Fondo de Desarrollo Agropecuario, Pesquero, Forestal y Afines (FONDAFA), designado en el año 2005.
A  LILIBETH QUINTANAGUTIÉRREZ, se le identifica como una funcionaria de carrera técnica dentro del área de Planificación y Desarrollo Industrial. Su ascenso a la presidencia del Conglomerado sugiere una política de colocar cuadros técnicos del propio Ministerio al frente de los entes de coordinación, en lugar de perfiles exclusivamente militares que predominaban en años anteriores.</t>
  </si>
  <si>
    <r>
      <rPr>
        <b/>
        <sz val="12"/>
        <color theme="1"/>
        <rFont val="Calibri"/>
      </rPr>
      <t xml:space="preserve">Presidente </t>
    </r>
    <r>
      <rPr>
        <sz val="12"/>
        <color theme="1"/>
        <rFont val="Calibri"/>
      </rPr>
      <t>según Gaceta Oficial Nº 41.356 de fecha 08/03/2018: Edward Roberto Rojas Mata
Mediante Resolución No. 007 del 24 de febrero de 2026 y publicada en la Gaceta Oficial No.43.323   del  25 de febrero de 2026 se designa al ciudadano Yitson Enrique Hernández Zambrano, como Presidente de la Sociedad Anónima Trolebús Mérida, C.A. (TROMERCA), ente adscrito al Ministerio del Poder Popular para el Transporte.</t>
    </r>
  </si>
  <si>
    <t>Yitson Hernández fue designado como Presidente de la Sociedad Anónima Trolebús Mérida, C.A. (TROMERCA) mediante la Gaceta Oficial N° 42.446, de fecha 23 de agosto de 2022.Se le identifica en registros oficiales y comunicaciones institucionales como Ingeniero.. Antes de asumir la presidencia de TROMERCA, desempeñó roles técnicos y directivos dentro del mismo ministerio y en entes regionales vinculados a la vialidad en el estado Mérida. Su perfil está orientado a la logística de transporte masivo y mantenimiento de flotas.</t>
  </si>
  <si>
    <t>En 1997, los entes gubernamentales del estado empezaron a estimar que sería necesario establecer una nueva política de servicio en los transportes públicos en la ciudad de Mérida. Luego de distintos estudios y la consideración de diferentes proyectos tecnológicos opciones de solución (entre ellos uno muy importante y destacado como el Tren Electromagnético, TELMAG, auspiciado por un grupo de investigadores de la Universidad de Los Andes (Venezuela) dirigidos por el Prof. Dr. Alberto Serra-Valls, cuya propuesta ofrecía un bajo impacto ambiental al no producir deforestación, ni daños ecológicos y poca intervención en las rutas viales2​) y tras una licitación pública para atender estas nuevas necesidades, se optó por establecer una nueva red de trolebús articulados de motorización dual (un motor eléctrico y un motor de combustible diésel).
Creada mediante Decreto Nº 6.848, publicada en Gaceta Oficial N° 39.234, de fecha 04 de agosto de 2009
Es una empresa de transporte público masivo, encargada de financiar, inspeccionar y ejecutar programas, ingeniería de infraestructura y superestructura, adquisición de equipos e instalaciones, así como su operación y administración, a fin de garantizar la prestación permanente, continua y eficaz del sistema de transporte público masivo en el Área Metropolitana de Mérida.
TROMERCA no solo opera el Trolebús (Línea 1), sino también el Trolcable (Línea 3, el sistema de teleférico de carga y pasajeros que conecta el sector La Aguada con el centro)</t>
  </si>
  <si>
    <t xml:space="preserve">TROLEBÚS MÉRIDA C.A (TROMERCA) (https://chavismoinc.com/backend/agentes/1270?listado=1&amp;lang=es)
Merideños gastan hasta tres veces más en pasaje por paralización del Trolcable (https://talcualdigital.com/meridenos-gastan-hasta-tres-veces-mas-en-pasaje-por-paralizacion-del-trolcable/)
Emiten orden de captura contra el presidente de Tromerca (https://comunicacioncontinua.com/emiten-orden-de-captura-contra-el-presidente-de-trolebus-merida/) </t>
  </si>
  <si>
    <r>
      <t xml:space="preserve">Su presidente es el  capitán de navío Luis Enrique Castillo
</t>
    </r>
    <r>
      <rPr>
        <b/>
        <sz val="12"/>
        <color theme="1"/>
        <rFont val="Calibri"/>
      </rPr>
      <t>Comisión de Contrataciones</t>
    </r>
    <r>
      <rPr>
        <sz val="12"/>
        <color theme="1"/>
        <rFont val="Calibri"/>
      </rPr>
      <t xml:space="preserve"> según de Providencia Administrativa N°001/2021 de fecha 04/01/2021 en Gaceta Oficial N°42.096 de fecha 27/3/2021:
</t>
    </r>
    <r>
      <rPr>
        <b/>
        <sz val="12"/>
        <color theme="1"/>
        <rFont val="Calibri"/>
      </rPr>
      <t>Miembros Principales:</t>
    </r>
    <r>
      <rPr>
        <sz val="12"/>
        <color theme="1"/>
        <rFont val="Calibri"/>
      </rPr>
      <t xml:space="preserve"> Jurídica Anny Faneites Silva, Técnica Luzhemberth Alastre Pérez, Económica Financiera Zoraida Moya Blanco
</t>
    </r>
    <r>
      <rPr>
        <b/>
        <sz val="12"/>
        <color theme="1"/>
        <rFont val="Calibri"/>
      </rPr>
      <t>Miembros Suplentes:</t>
    </r>
    <r>
      <rPr>
        <sz val="12"/>
        <color theme="1"/>
        <rFont val="Calibri"/>
      </rPr>
      <t xml:space="preserve"> Jurídica Jesús Barrios Osorio, Técnica Alfredo Núñez Martínez,Económica Financiera Flayberth Montenegro
Mediante Resolución No. 008 del 24 de febrero de 2026 y publicada en la Gaceta Oficial No. 43.323 del 25 de febrero de 2026  se designa a la ciudadana Sol Iliana Rodríguez, como Presidenta de la Empresa Diques y Astilleros Nacionales, C.A. (DIANCA), ente adscrito al Ministerio del Poder Popular para el Transporte.</t>
    </r>
  </si>
  <si>
    <t>Sol Iliana Rodríguez es Contralmirante de la Armada Bolivariana. Su formación y ascenso dentro del componente naval han estado orientados hacia la gestión logística, administrativa y de recursos financieros, lo cual es un perfil común para quienes asumen la dirección de astilleros y entes de infraestructura marítima. Antes de su nombramiento en DIANCA, ha desempeñado cargos de alta responsabilidad en sectores vinculados a la economía productiva y el sector primario: Se desempeñó como Directora Ejecutiva del Fondo de Desarrollo Pesquero y Acuícola (FONDEPESCA), ente adscrito al Ministerio del Poder Popular de Pesca y Acuicultura.   Ha ocupado cargos de libre nombramiento y remoción en áreas de administración y finanzas dentro de la Armada y otros ministerios, lo que le ha dado experiencia en la ejecución pre</t>
  </si>
  <si>
    <r>
      <rPr>
        <b/>
        <sz val="12"/>
        <color rgb="FF000000"/>
        <rFont val="Calibri"/>
      </rPr>
      <t>Presidente</t>
    </r>
    <r>
      <rPr>
        <sz val="12"/>
        <color rgb="FF000000"/>
        <rFont val="Calibri"/>
      </rPr>
      <t xml:space="preserve">: Tcnel. Leonardo Briceño Dudamel.
Ministerio del Poder Popular para el Transporte. BAER, S.A. Providencia Nº BAER-0006/18, mediante la cual se nombra la Comisión de Reversión de los Aeropuertos Nacionales: «Juan Pablo Pérez Alfonso» y «Alberto Carnevalli», ubicados en el estado Mérida, integrada por los ciudadanos que en ella se señalan.- (Luis Gilberto Rodríguez Molina; Alexi Alberto Cedeño Salazar; Edgar del Valle Garantón Canelón, el 6 de marzo de 2018.
Providencia Nº BAER-0007/18, mediante la cual se nombra la Comisión de Reversión del Aeropuerto Nacional Paramillo, ubicado en el estado Táchira, integrada por la ciudadana y los ciudadanos que en ella se indican.- (Luis Gilberto Rodríguez Molina; José Leomardy Jardines García; Renny Orlando Díaz, , el 6 de marzo de 2018.
</t>
    </r>
    <r>
      <rPr>
        <sz val="12"/>
        <color rgb="FF000000"/>
        <rFont val="Calibri"/>
        <family val="2"/>
      </rPr>
      <t>Mediante Resolución NMo. 009 del 24 de febrero de 2026 y publicada en la Gaceta Oficial No 43.323 del 25 de febrero de 2026 se designa a los ciudadanos que en ella se mencionan, como Directores Principales y Suplentes de la Junta Directiva de la empresa del Estado Bolivariana de Aeropuertos (BAER), S.A.:</t>
    </r>
    <r>
      <rPr>
        <b/>
        <sz val="12"/>
        <color rgb="FF000000"/>
        <rFont val="Calibri"/>
        <family val="2"/>
      </rPr>
      <t xml:space="preserve">
PRESIDENTE (E)</t>
    </r>
    <r>
      <rPr>
        <sz val="12"/>
        <color rgb="FF000000"/>
        <rFont val="Calibri"/>
        <family val="2"/>
      </rPr>
      <t>:</t>
    </r>
    <r>
      <rPr>
        <b/>
        <sz val="12"/>
        <color rgb="FF000000"/>
        <rFont val="Calibri"/>
        <family val="2"/>
      </rPr>
      <t xml:space="preserve"> </t>
    </r>
    <r>
      <rPr>
        <sz val="12"/>
        <color rgb="FF000000"/>
        <rFont val="Calibri"/>
      </rPr>
      <t xml:space="preserve">ENZO PUGLISI DE NISCO 
</t>
    </r>
    <r>
      <rPr>
        <b/>
        <sz val="12"/>
        <color rgb="FF000000"/>
        <rFont val="Calibri"/>
        <family val="2"/>
      </rPr>
      <t>DIRECTORES PRINCIPALES</t>
    </r>
    <r>
      <rPr>
        <sz val="12"/>
        <color rgb="FF000000"/>
        <rFont val="Calibri"/>
        <family val="2"/>
      </rPr>
      <t xml:space="preserve">: </t>
    </r>
    <r>
      <rPr>
        <sz val="12"/>
        <color rgb="FF000000"/>
        <rFont val="Calibri"/>
      </rPr>
      <t xml:space="preserve">EDWING JOSÉ REYES MARTÍNEZ, ARTURO JOSÉ TÁRIBA GUILLÉN ,  RAFAEL JOSÉ BLANCO NUÑEZ , JUAN VILLAR GONZÁLEZ
</t>
    </r>
    <r>
      <rPr>
        <b/>
        <sz val="12"/>
        <color rgb="FF000000"/>
        <rFont val="Calibri"/>
        <family val="2"/>
      </rPr>
      <t>DIRECTORES SUPLENTES</t>
    </r>
    <r>
      <rPr>
        <sz val="12"/>
        <color rgb="FF000000"/>
        <rFont val="Calibri"/>
        <family val="2"/>
      </rPr>
      <t xml:space="preserve">: </t>
    </r>
    <r>
      <rPr>
        <sz val="12"/>
        <color rgb="FF000000"/>
        <rFont val="Calibri"/>
      </rPr>
      <t xml:space="preserve">RAÚL ANTONIO SPALLONE MÁRQUEZ, DAVID ALFONZO BLANCO CARRERO, VÍCTOR AUGUSTO PALACIOS GARCÍA , YEAN LUIS DURAN SISO </t>
    </r>
  </si>
  <si>
    <t>Enzo Puglisi De Nisco , es General de Brigada de la Aviación Militar Bolivariana,.fue designado presidente de BAER  2023, habiendo desempeñado previamente los cargos de Gerente General del Aeropuerto Internacional "General en Jefe Santiago Mariño" (Nueva Esparta) y del Aeropuerto Nacional "Teniente Coronel Andrés Miguel Salazar Marcano".
Edwing José Reyes Martínez, es especialista en logística y transporte aéreo.  Ha fungido como Director General del Servicio Coordinado de Transporte Aéreo del Ejecutivo Nacional (SATA), el ente responsable de la flota de aeronaves del Estado y del traslado de altas autoridades. 
Arturo José Táriba Guillén, vinculado técnicamente al sector aeronáutico y de transporte masivo. Ha participado en juntas directivas de otros entes bajo el paraguas del Ministerio de Transporte.
Rafael José Blanco Nuñez , ha desempeñado roles de supervisión y gestión administrativa dentro de ministerios del área económica y de servicios públicos, orientándose frecuentemente hacia el control de gestión y presupuesto de empresas estatales.
Juan Villar González, ha ocupado cargos directivos en áreas de finanzas y administración dentro del sector público, particularmente en instituciones dedicadas al mantenimiento de infraestructura y servicios de transporte.
Víctor Augusto Palacios García , es General de Brigada de la Aviación.Posee un perfil técnico de alto nivel, habiendo sido Vicepresidente del Instituto Nacional de Aeronáutica Civil (INAC). Es una figura clave en la normativa y certificación de seguridad aeroportuaria.
Raúl Antonio Spallone Márquez, es General de Brigada. Ha estado involucrado en proyectos de vialidad e infraestructura regional antes de integrarse al sector aéreo nacional.</t>
  </si>
  <si>
    <t>En el mismo de creación se designa a la ciudadana DANIELLA DESIREE CABELLO CONTRERAS, titular de la , como PRESIDENTA de la AGENCIA DE PROMOCIÓN DE EXPORTACIONES, S.A., en condición de
Encargada.
Mediante Resolución No. DM 0003 del 2 de marzo de 2026 del Ministerio del Poder Popular de Comercio Exterior  y publicada en la Gaceta Oficial No. 43.326 de la misma fecha,  se designa al ciudadano Darwin Jainz Bordier Rangel, como Director Ejecutivo ante la Junta Directiva de la AGENCIA DE PROMOCIÓN DE EXPORTACIONES, S.A., en representación del Ministerio del Poder Popular de Comercio Exterior.</t>
  </si>
  <si>
    <t>Daniella Cabello es hija de los políticos Diosdado Cabello y Marleny Contreras. Comenzó a cursar Ciencias Políticas en la Universidad Central de Venezuela (UCV), sin terminar la carrera.​ Mientras cursaba, se inscribió como estudiante de Ciencias Políticas y Sociología en Universidad Federal de Integración Latinoamericana de Brasil, pero se desincorporó de ésta en 2016.​ En febrero de 2020 la red social Twitter cerró la cuenta de Cabello. En marzo de 2023 fue nombrada presidenta de la Fundación Marca País.
Darwin Bordier Rangel cuenta con una carrera consolidada dentro del Ministerio del Poder Popular para Relaciones Exteriores (MPPRE), Antes de este nombramiento, se desempeñó como Director General (Encargado) adscrito al Despacho del Viceministro para Europa. En este cargo, su labor estuvo vinculada a la coordinación de las relaciones políticas y comerciales con los países del bloque europeo. Cumplió funciones en el extranjero como Agregado en el Consulado General de Venezuela en Madrid, España.</t>
  </si>
  <si>
    <t>Mediante la Resolución Nº 009 de fecha 29 de mayo de 2020,  se designó a Jorge Antonio Gómez, como Presidente Encargado de la Corporación Venezolana de Telecomunicaciones COVETEL S.A. (VIVE TV), publicada en la Gaceta Oficial de la República Bolivariana de Venezuela N° 41.894 de fecha 4 de junio de 2020.
Mediante la Resolución  No. 017-2026  se designa a la ciudadana Amarilis del Valle Hidalgo Sassone, como Presidente de la CORPORACIÓN VENEZOLANA DE TELECOMUNICACIONES (COVETEL) , S.A., ente adscrito al Ministerio del Poder Popular para la Comunicación e Información.</t>
  </si>
  <si>
    <t xml:space="preserve"> Jorge Antonio Gómez ha sido presidente de la Villa del Cine desde febrero de 2014. Cursó estudios en la Gerencia de Producción Teatral en el Instituto Universitario de Teatro (Iudet). Fue coordinador de prensa en la Casa del Artista en 1996. En el 2000 dirigió la producción general de Gente de Cine y Talento Joven. En 2004 trabajó en la dirección de Cultura del Instituto Nacional de la Juventud. También laboró en la dirección de Relaciones Institucionales del Instituto Municipal para la Juventud de Caracas. En 2009 ingresó en la Alcaldía de Caracas para ejercer cargos en la Dirección de Eventos de la Alcaldía de Caracas. Cuenta con preparación profesional en actuación, dirección, expresión corporal, historia del teatro y producción general.
Hidalgo Sassone ha ocupado cargos estratégicos enfocados en la gestión administrativa, presupuestaria y de recursos humanos dentro del sector comunicación Fue Vicepresidenta de COVETEL, antes de asumir la presidencia en 2026, se desempeñaba como la segunda al mando de la corporación. Su ascenso garantiza la continuidad operativa de los proyectos de infraestructura tecnológica de los medios del Estado.
 Presidenta de la Agencia Venezolana de Publicidad (AVP): Lideró este ente (también adscrito al Mippci), encargado de centralizar y gestionar la pauta publicitaria institucional y las campañas comunicacionales del Ejecutivo Nacional.Directora General del Despacho (Mippci): Fungió como mano derecha en la gestión administrativa del despacho ministerial, lo que le otorgó una visión integral de la planificación financiera de todos los entes adscritos, desde canales de TV hasta radios y agencias de noticias.</t>
  </si>
  <si>
    <r>
      <rPr>
        <b/>
        <sz val="12"/>
        <color theme="1"/>
        <rFont val="Calibri"/>
        <family val="2"/>
      </rPr>
      <t>Presidente</t>
    </r>
    <r>
      <rPr>
        <sz val="12"/>
        <color theme="1"/>
        <rFont val="Calibri"/>
      </rPr>
      <t xml:space="preserve">: Johannyl Rodríguez Rivero
Resolución Nº 054 de fecha 7 de noviembre de 2018, mediante la cual se designa al ciudadano Johannyl Rodríguez Rivero, como Presidente de la Sociedad Mercantil Complejo Editorial Alfredo Maneiro, S.A., “CEAM”, publicada en la Gaceta Oficial de la República Bolivariana de Venezuela N° 41.520 de fecha 8 de noviembre de 2018. </t>
    </r>
    <r>
      <rPr>
        <sz val="12"/>
        <color theme="1"/>
        <rFont val="Calibri"/>
        <family val="2"/>
      </rPr>
      <t xml:space="preserve">
Mediante Resolución No. 025 -2026 del 27 de febrero de 2026, publicada en la  Gaceta Oficial No. 43.328 del  4 de marzo de marzo de 2026, se designa al ciudadano Dimas Raúl Nicolás Cazal Acosta, como Presidente en calidad de encargado, del COMPLEJO EDITORIAL ALFREDO MANEIRO, S.A. (CEAM), en calidad de Encargado, ente adscrito al Ministerio del Poder Popular para la Comunicación e Información</t>
    </r>
  </si>
  <si>
    <t>Mediante Decreto N° 4.438 de fecha 22 de febrero de 2021, Johannyl Rodriguez Rivero fue nombrado como Viceministro de Comunicación e Información, del Ministerio del Poder Popular para la Comunicación e Información, publicado en la Gaceta Oficial de la República Bolivariana de Venezuela N° 42.072 de esa misma fecha.
Dimas Raúl Nicolás Cazal Acosta, es egresado de la Universidad Central de Venezuela (UCV) como Licenciado en Comunicación Social. Su carrera ha estado marcada por la edición de textos, el análisis periodístico y la promoción de la lectura. Nacido en Paraguay (1964) y nacionalizado venezolano (residente en el país desde 1975). Proviene de una familia con una fuerte tradición de activismo político y editorial (su padre, Joel Atilio Cazal, fue un reconocido editor y político. Cazal ha ocupado cargos de alta jerarquía, principalmente en el sector cultura, donde ha gestionado la política del libro en Venezuela. Viceministro de Fomento para la Economía Cultural cargo adscrito al Ministerio del Poder Popular para la Cultura. Presidente del Centro Nacional del Libro (CENAL): Ha sido la cara visible de la FILVEN (Feria Internacional del Libro de Venezuela) durante varios años, coordinando la política nacional de promoción de la lectura. Director de la Fundación Editorial El Perro y la Rana: Una de las editoriales públicas más prolíficas de la región, donde supervisó la publicación de miles de títulos de distribución masiva. Director del Servicio Autónomo Imprenta Nacional y Gaceta Oficial (SAINGO): Recientemente, también ha estado vinculado a la dirección de la Imprenta Nacional, lo que le otorga un conocimiento directo sobre los procesos técnicos de impresión oficial. Director de Ciudad CCS: Se desempeñó como director de este diario metropolitano, lo que le brindó experiencia en la gestión de rotativas, distribución de prensa diaria y manejo de contenidos comunicacionales masivos. : Ha sido editor de diversas revistas y publicaciones periódicas, destacándose por su enfoque en la "descolonización del pensamiento" y la soberanía informativa.</t>
  </si>
  <si>
    <r>
      <t>Microjuris
http://espaciopublico.ong/papel-prensa-ceam/#.Wqb4eNThCmU
www.ceam.gob.ve/ 
www.avn.info.ve/contenido/complejo-editorial-maneiro-importar-y-comercializar-insumos-al-mercado-artes-gráficas
www.poderopedia.org/ve/empresas/Complejo_Editorial_Alfredo_Maneiro
https://elcooperante.com/hugo-cabezas-el-chacal-que-limita-la-circulacion-de-la-prensa-en-venezuela-negandoles-papel/</t>
    </r>
    <r>
      <rPr>
        <sz val="12"/>
        <color rgb="FF000000"/>
        <rFont val="Calibri"/>
      </rPr>
      <t xml:space="preserve">
https://pandectasdigital.blogspot.com/2018/11/resolucion-mediante-la-cual-se-designa_27.html
https://pandectasdigital.blogspot.com/2021/02/decreto-n-4438-mediante-el-cual-se.html</t>
    </r>
    <r>
      <rPr>
        <sz val="12"/>
        <color theme="1"/>
        <rFont val="Calibri"/>
      </rPr>
      <t xml:space="preserve">
El oscuro papel de las cabezas del Complejo Editorial Maneiro (https://armando.info/el-oscuro-papel-de-las-cabezas-del-complejo-editorial-maneiro/)</t>
    </r>
  </si>
  <si>
    <r>
      <t>Providencia administrativa del Ministerio del Poder Popular para la Comunicación e Información mediante la cual se delega de forma parcial a la ciudadana Vanelis Adriana Varela López, en su carácter de Vicepresidenta Encargada de esta Agencia de Publicidad, las atribuciones de la Presidenta. Providencia publicada en la Gaceta Oficial N° 42.414 del 8 de julio de 2022.</t>
    </r>
    <r>
      <rPr>
        <b/>
        <sz val="12"/>
        <color theme="1"/>
        <rFont val="Calibri"/>
      </rPr>
      <t xml:space="preserve">
Directores Principales</t>
    </r>
    <r>
      <rPr>
        <sz val="12"/>
        <color theme="1"/>
        <rFont val="Calibri"/>
      </rPr>
      <t xml:space="preserve"> según Resolución N° 065 de fecha 15/07/2021 en Gaceta Oficial N° 42.194 de fecha 19/08/2021: Adriana Hidalgo Franco, Edgar Lorenzo Padrón Castillo, Johannyl Rodríguez Rivero 
</t>
    </r>
    <r>
      <rPr>
        <b/>
        <sz val="12"/>
        <color theme="1"/>
        <rFont val="Calibri"/>
      </rPr>
      <t xml:space="preserve">Directores Suplentes </t>
    </r>
    <r>
      <rPr>
        <sz val="12"/>
        <color theme="1"/>
        <rFont val="Calibri"/>
      </rPr>
      <t xml:space="preserve">según Resolución N° 065 de fecha 15/07/2021 en Gaceta Oficial N° 42.194 de fecha 19/08/2021: Julio Alberto Riobó Ferrer, Verónica Alejandra Chacón Cascio, Barreto González Siraidy 
Mediante Resolución  No. 026/-2026 del 2 de marzo de 2026 y publicada en la Gavceta Oficial No.42.439 del 4 de marzo de 2026,   se designa a la ciudadana Elena KiraMédina Fernández, como Presidenta en calidad de Encargada de la AGENCIA VENEZOLANA DE PUBLICIDAD, S.A. (AVP), en calidadde Encargada, ente adscrito al Ministerio del Poder Popular para la Comunicación e Información
</t>
    </r>
  </si>
  <si>
    <t>Elena Kira Medina Fernández al frente de la Agencia Venezolana de Publicidad, S.A. (AVP) representa un movimiento de continuidad administrativa dentro del Ministerio del Poder Popular para la Comunicación e Información (Mippci). Medina Fernández es una funcionaria de carrera y de alta confianza técnica dentro de la estructura comunicacional del Estado. Su perfil está fuertemente vinculado a la gestión de recursos humanos y la administración interna de los medios públicos venezolanos:  Antes de este nombramiento, se desempeñó como Directora General de la Oficina del Despacho del Ministro de Comunicación e Información. En este rol, coordinó la agenda técnica y administrativa del ministerio, lo que le dio una visión global de todos los entes adscritos. Ocupó cargos directivos en el área de Recursos Humanos y administración en el canal del Estado. Su gestión en VTV se caracterizó por la reorganización de procesos internos y la atención a la estructura orgánica del canal. Ha liderado las oficinas de personal tanto en el Mippci como en otros entes vinculados, lo que la define como un perfil técnico-administrativo enfocado en la eficiencia operativa.</t>
  </si>
  <si>
    <t>Mileidy Josefina  Bastidas Montilla fue Directora General de Instalaciones Deportivas del Ministerio del Poder Popular para la Juventud y el Deporte IND en el año 2017Mileidy Andreina Bastidas Montilla (Presidenta)  Fue designada como Viceministra de Industrias Intermedias y Ligeras (Ministerio de Industrias y Producción Nacional) según la Gaceta Oficial N° 42.812 del 2 de febrero de 2024. Simultáneamente, ha presidido la Corporación Socialista del Sector Electrodomésticos (CORSELCA), lo que sugiere que su rol en CORSOAUTO busca centralizar la estrategia de producción de bienes duraderos (autos y línea blanca).
. Sergio Julio Lotartaro Tovar,  ers uno de los cuadros jóvenes con mayor ascenso en el área económica y financiera, vinculado estrechamente al círculo de confianza del gobierno. Ministro de la Juventud: Designado recientemente (abril de 2025) por Nicolás Maduro. Presidente del Banco Bicentenario: Nombrado en agosto de 2023 en sustitución de Simón Zerpa. Ha sido Diputado Suplente a la Asamblea Nacional y Coordinador de la plataforma "Emprender Juntos". Es Licenciado en Ciencias Fiscales con especialización en Control de la Gestión Pública.
 Saúl Francisco Ameliach Rangel, miembro de una familia con larga trayectoria en el chavismo (hermano de Francisco Ameliach, exgobernador de Carabobo. Fue Viceministro de Economía Productiva: Designado en junio de 2024 bajo la gestión de la Vicepresidencia Ejecutiva. Ha estado vinculado a la gestión de Pequiven (Petroquímica de Venezuela) en años anteriores, lo que le otorga experiencia en la dirección de grandes complejos industriales estatales.</t>
  </si>
  <si>
    <t>Un conglomerado marcado por la ineficiencia y la opacidad (https://transparenciave.org/wp-content/uploads/2020/10/1-Un-conglomerado-marcado-por-la-ineficiencia-y-la-opacidad.pdf)
Antonio Pérez Suárez: la trayectoria del supuesto “jefe de la red de corrupción” en Pdvsa (https://corruptometro.org/noticias/antonio-perez-suarez-la-trayectoria-del-supuesto-jefe-de-la-red-de-corrupcion-en-pdvsa/)
PDVSA-CRIPTO Un desfalco sin precedentes con un grave impacto económico y social (https://transparenciave.org/wp-content/uploads/2023/10/informePDVSCRIPTO_OCT2023.pdf), aparecen varios miembros de la Junt Directiva de CORSOAUTO</t>
  </si>
  <si>
    <r>
      <t xml:space="preserve">Mediante Decreto No. 4.913 de la Presidencia de la República del 2 de febrero de 2024, publicado en la Gaceta Oficial No. 42.182 de la misma fecha,  se nombró al ciudadano Miguelangel Antonio Martos Rodríguez, como Presidente de CORSELCA, adscrita al Ministerio del Poder Popular de Industrias y Producción Nacional, con las competencias inherentes al referido cargo, de conformidad con el ordenamiento jurídico vigente.
Mediante Resolución  No. 025/2026  del  Ministerio del Poder Popular de Industrias y Producción Nacional,  del  6  de marzo de 2026, publicado en la Gaceta Oficial No. 43.330  de la misma fecha,  se nombraron a klas siguientes personas como miembros de la Junta Directiva de CORSELCA:
</t>
    </r>
    <r>
      <rPr>
        <b/>
        <sz val="12"/>
        <color theme="1"/>
        <rFont val="Calibri"/>
        <family val="2"/>
      </rPr>
      <t>Presidente</t>
    </r>
    <r>
      <rPr>
        <sz val="12"/>
        <color theme="1"/>
        <rFont val="Calibri"/>
        <family val="2"/>
      </rPr>
      <t xml:space="preserve">: Miguelangel Antonio Martos
</t>
    </r>
    <r>
      <rPr>
        <b/>
        <sz val="12"/>
        <color theme="1"/>
        <rFont val="Calibri"/>
        <family val="2"/>
      </rPr>
      <t>Directores Principales</t>
    </r>
    <r>
      <rPr>
        <sz val="12"/>
        <color theme="1"/>
        <rFont val="Calibri"/>
        <family val="2"/>
      </rPr>
      <t xml:space="preserve">: Yohan Manuel González Moreno, Kiara Carolina Bernal Rondón, Saúl Francisco Ameliach Rangel,  Gladys Patricia Gómez Méndez
</t>
    </r>
    <r>
      <rPr>
        <b/>
        <sz val="12"/>
        <color theme="1"/>
        <rFont val="Calibri"/>
        <family val="2"/>
      </rPr>
      <t>Directores Suplentes</t>
    </r>
    <r>
      <rPr>
        <sz val="12"/>
        <color theme="1"/>
        <rFont val="Calibri"/>
        <family val="2"/>
      </rPr>
      <t xml:space="preserve">: María Fernanda Palencia Avendaño, María de los Ángeles González García, Jackilde Sosilber Montilla Lunar,  Roxaren Mirlay Acosta Valero
</t>
    </r>
  </si>
  <si>
    <t>Miguelangel Antonio Martos Rodríguez, es Mayor del Ejército Bolivariano ascendido en el año 2023. Es una de las figuras con mayor movilidad y responsabilidad en el sector industrial actual.  Designado recientemente (mayo de 2025) como Presidente de la Corporación Socialista de Cemento (CSC), cargo que ocupa de forma encargada según la Gaceta Oficial N° 6.904. Fue el antecesor de Mileidy Bastidas en la presidencia de CORSOAUTO (nombrado en febrero de 2024), lo que explica la transición y coordinación entre ambas empresas.  Su trayectoria está ligada directamente al Ministerio de Industrias y Producción Nacional, actuando como un ejecutor de políticas de manufactura estatal.
Yohan Manuel González Moreno, su perfil destaca por la gestión logística y de almacenamiento. Fue nombrado en febrero de 2024 como Presidente de la Almacenadora Caracas, C.A. y sus filiales (Centro, Carabobo y Puerto Cabello). Su presencia en CORSELCA es clave para la cadena de suministros; al dirigir las principales almacenadoras públicas, facilita la logística de distribución de los electrodomésticos producidos o importados.
Saúl Francisco Ameliach Rangel, miembro de una familia con larga trayectoria en el chavismo (hermano de Francisco Ameliach, exgobernador de Carabobo. Fue Viceministro de Economía Productiva: Designado en junio de 2024 bajo la gestión de la Vicepresidencia Ejecutiva. Ha estado vinculado a la gestión de Pequiven (Petroquímica de Venezuela) en años anteriores, lo que le otorga experiencia en la dirección de grandes complejos industriales estatales.
 Gladys Patricia Gómez Méndez, representa el brazo legal y de control financiero del grupo. Ha ocupado la Dirección General de Consultoría Jurídica en entes críticos, incluyendo el Ministerio de Comercio Nacional (2023) y la Oficina Nacional de Crédito Público (enero de 2024). Al estar presente tanto en CORSOAUTO como en CORSELCA, actúa como el filtro legal para las contrataciones y acuerdos internacionales de ambas corporaciones.
Kiara Carolina Bernal Rondón,  designada en marzo de 2024 como Directora General del Despacho del Ministerio de Comercio Nacional. Al igual que Ameliach y Gómez Méndez, su presencia en ambas juntas asegura que las decisiones de estas empresas estén alineadas con las prioridades del ministerio que las tutela.</t>
  </si>
  <si>
    <t>Ministerio del Poder Popular de Industrias y Comercio Nacional</t>
  </si>
  <si>
    <t xml:space="preserve">Ministerio del Poder Popular de Industrias y Comercio Nacional
Corporación Siderúrgica de Venezuela </t>
  </si>
  <si>
    <t>Ministerio del Poder Popular de Industrias y Comercio Nacional
Corporación de Industrias Intermedias de Venezuela (Corpivensa)</t>
  </si>
  <si>
    <t>Ministerio del Poder Popular de Industrias y Comercio Nacional
Corporación Socialista del Sector Automotor</t>
  </si>
  <si>
    <t>Ministerio del Poder Popular de Industrias y Comercio Nacional
Corporación Siderúrgica de Venezuela (CSV)</t>
  </si>
  <si>
    <t>Ministerio del Poder Popular de Industrias y Comercio Nacional
Corporación Socialista del Cemento</t>
  </si>
  <si>
    <t>Ministerio del Poder Popular de Industrias y Comercio Nacional
Corporación Nacional del Aluminio</t>
  </si>
  <si>
    <t>Ministerio del Poder Popular de Industrias y Comercio Nacional
Corporación Venezolana de Guayana</t>
  </si>
  <si>
    <t xml:space="preserve">Ministerio del Poder Popular de Industrias y Comercio Nacional
 Corporación Socialista de Economía Forestal, C.A. </t>
  </si>
  <si>
    <t>Ministerio del Poder Popular de Industrias y Comercio Nacional
Corporación Socialista del Sector Automotor, C.A.</t>
  </si>
  <si>
    <t>Ministerio del Poder Popular de Industrias y Comercio Nacional
Corporacion Socialista de Cenmento S.A.</t>
  </si>
  <si>
    <t>Ministerio del Poder Popular de Industrias y Comercio Nacional
Complejo Siderúrgico Nacional
SIDOR</t>
  </si>
  <si>
    <t>Ministerio del Poder Popular de Industrias y Comercio Nacional
Corporación Socialista de Economía Forestal</t>
  </si>
  <si>
    <t>Ministerio del Poder Popular de Industrias y Comercio Nacional
CORPOELEC Industrial</t>
  </si>
  <si>
    <t xml:space="preserve">Ministerio del Poder Popular de Industrias y Comercio Nacional
Corporación Venezolana de Guyana (CVG)
</t>
  </si>
  <si>
    <t>Ministerio del Poder Popular de Industrias y Comercio Nacional
Corporación Socialista
del Sector Automotor, C.A.</t>
  </si>
  <si>
    <t>Ministerio del Poder Popular de Industrias y Comercio Nacional
Corporación Venezolana de Plástico, (Coveplast, S.A.)</t>
  </si>
  <si>
    <t>Ministerio del Poder Popular de Industrias y Comercio Nacional
Corporación de Industrias Intermedias de Venezuela S.A. (CORPIVENSA)</t>
  </si>
  <si>
    <t xml:space="preserve">Ministerio del Poder Popular de Industrias y Comercio Nacional
Corporación Socialista de Economía Forestal, C.A., </t>
  </si>
  <si>
    <t>Ministerio del Poder Popular de Industrias y Comercio Nacional
Corporación de Industrias Intermedias de Venezuela (Corpivensa)</t>
  </si>
  <si>
    <t>Ministerio del Poder Popular de Industrias y Comercio Nacional 
Corporación Socialista del Cemento</t>
  </si>
  <si>
    <t>Ministerio del Poder Popular de Industrias y Comercio Nacional
Corpivensa</t>
  </si>
  <si>
    <t>Ministerio del Poder Popular de Industrias y Comercio Nacional
Maderas del Orinoco C.A.</t>
  </si>
  <si>
    <t>Ministerio del Poder Popular de Industrias y Comercio Nacional
 CORPORACIÓN SOCIALISTA DEL SECTOR AUTOMOTOR, C.A. (CORSOAUTO)</t>
  </si>
  <si>
    <t>Ministerio del Poder Popular de Industrias y Comercio Nacional
 Corporación Socialista del Cemento (CSC)</t>
  </si>
  <si>
    <t xml:space="preserve">Ministerio del Poder Popular de Industrias y Comercio Nacional
Corporación  del Plástico (Coveplast) </t>
  </si>
  <si>
    <t>Ministerio del Poder Popular de Industrias y Comercio Nacional
Corporación de Industrias Intermedias de Venezuela (Corpivensa)
Corporación Socialista del Sector Automotor</t>
  </si>
  <si>
    <r>
      <t xml:space="preserve">Mediante Decreto No. 4.913 de la Presidencia de la República del 2 de febrero de 2024, publicado en la Gaceta Oficial No. 42.182 de la misma fecha,  se nombró a la ciudadana  Mileidy Josefina  Bastidas Montilla, como Presidenta de CORSOAUTO, adscrita al Ministerio del Poder Popular de Industrias y Producción Nacional, con las competencias inherentes al referido cargo, de conformidad con el ordenamiento jurídico vigente.
Mediante Resolución  No.024/2026 del Ministerio del Poder Popular de Industrias y Comercio Nacional del 6 de marzo de 2026, publicada en la Gaceta Oficial No. 43.330 de la misma fecha,  se nombraron a las siguientes personas como miembros de la Junta Directiva de CORSOAUTO:
</t>
    </r>
    <r>
      <rPr>
        <b/>
        <sz val="12"/>
        <color theme="1"/>
        <rFont val="Calibri"/>
        <family val="2"/>
      </rPr>
      <t>Presidente de la Junta Directiva</t>
    </r>
    <r>
      <rPr>
        <sz val="12"/>
        <color theme="1"/>
        <rFont val="Calibri"/>
      </rPr>
      <t xml:space="preserve">: Mileidy Andreina Bastidas Montilla
</t>
    </r>
    <r>
      <rPr>
        <b/>
        <sz val="12"/>
        <color theme="1"/>
        <rFont val="Calibri"/>
        <family val="2"/>
      </rPr>
      <t>Directores Principales</t>
    </r>
    <r>
      <rPr>
        <sz val="12"/>
        <color theme="1"/>
        <rFont val="Calibri"/>
      </rPr>
      <t xml:space="preserve">: Sergio Julio Lotartaro Tovar,   Kiara Carolina Bernal Rondón, Saúl Francisco Ameliach Rangel, Gladys Patricia Gómez Méndez
</t>
    </r>
    <r>
      <rPr>
        <b/>
        <sz val="12"/>
        <color theme="1"/>
        <rFont val="Calibri"/>
        <family val="2"/>
      </rPr>
      <t>Directores Suplentes</t>
    </r>
    <r>
      <rPr>
        <sz val="12"/>
        <color theme="1"/>
        <rFont val="Calibri"/>
      </rPr>
      <t>: Jackilde Montilla Lunar, Andreina del Carmen Rico González, María Fernanda Palencia Avendaño, Roxaren Mirlay Acosta Valero</t>
    </r>
  </si>
  <si>
    <r>
      <t xml:space="preserve">Según Resolución No. 018 del 14 de junio de 2024 del Ministerio del Poder Popular de Industrias y Producción Nacional, publicada en la Gaceta Oficial No. 42.907 sdel 25 de junio de 2024, e designa al Presidente, Vicepresidente y Miembros Principales y Suplentes que integrarán la Junta Directiva de la Corporación Venezolana del Plástico, S.A. (COVEPLAST, S.A.):
Presidente: Jaime David López Crespo; Vicepresidente: Hairo Alí Arellano Araujo, Directores Principales: Yajaira Coromoto Briceño Aguilar, Luis Fernando Rodríguez Cabello, Argenis Eduardo Gutiérrez Vásquez, Tomás Hugo Istúriz Terán, Héctor José Rojas Velásquez y Directores Suplentes: Julioi César Chacón Contreras, Cruz Yajaira Gómez, Norelis Yuddimar Villareal, Glenda Elizabeth Guerra Ramos, Marisela Guerrero Gavidia
Según Resolución No. 026 del 27 de agosto de 2025 del Ministerio del Poder Popular de Industrias y Producción Nacional, publicada en la Gaceta Oficial No. 43.223 del 29 de septiembre de 2025, e designa al Presidente, Vicepresidente y Miembros Principales y Suplentes que integrarán la Junta Directiva de la Corporación Venezolana del Plástico, S.A. (COVEPLAST, S.A.):
</t>
    </r>
    <r>
      <rPr>
        <b/>
        <sz val="12"/>
        <color rgb="FF000000"/>
        <rFont val="Calibri"/>
        <family val="2"/>
      </rPr>
      <t>Presidente</t>
    </r>
    <r>
      <rPr>
        <sz val="12"/>
        <color rgb="FF000000"/>
        <rFont val="Calibri"/>
      </rPr>
      <t xml:space="preserve">: LAILA TAJELDINE DE SALMAN
</t>
    </r>
    <r>
      <rPr>
        <b/>
        <sz val="12"/>
        <color rgb="FF000000"/>
        <rFont val="Calibri"/>
        <family val="2"/>
      </rPr>
      <t>Vicepresidente</t>
    </r>
    <r>
      <rPr>
        <sz val="12"/>
        <color rgb="FF000000"/>
        <rFont val="Calibri"/>
      </rPr>
      <t xml:space="preserve">:RICARDO DELGADO
 </t>
    </r>
    <r>
      <rPr>
        <b/>
        <sz val="12"/>
        <color rgb="FF000000"/>
        <rFont val="Calibri"/>
        <family val="2"/>
      </rPr>
      <t>Directores Principales</t>
    </r>
    <r>
      <rPr>
        <sz val="12"/>
        <color rgb="FF000000"/>
        <rFont val="Calibri"/>
      </rPr>
      <t xml:space="preserve">: JULIO DAVID GÓMEZ CARTAYA, GLENDA BETZABETH GUERRA RAMOS, YUDETZY CAROLINA TORRELLES DE LÓPEZ, FERNEIYI WIYERLIN CAÑONGO, JOSÉ ROJAS GONZÁLEZ
</t>
    </r>
    <r>
      <rPr>
        <b/>
        <sz val="12"/>
        <color rgb="FF000000"/>
        <rFont val="Calibri"/>
        <family val="2"/>
      </rPr>
      <t>Directores Suplentes</t>
    </r>
    <r>
      <rPr>
        <sz val="12"/>
        <color rgb="FF000000"/>
        <rFont val="Calibri"/>
      </rPr>
      <t xml:space="preserve">: JHON ALEXANDER TOVAR NAGUANAGUA, MARÍA DE FÁTIMA LIMA MOREIRA, RAÚL ANTONIO LUGO, YARLENE YORGEIDY REPILLOSA, CLAUDIO VITO RIGHETTINI
</t>
    </r>
    <r>
      <rPr>
        <sz val="12"/>
        <color rgb="FF000000"/>
        <rFont val="Calibri"/>
        <family val="2"/>
      </rPr>
      <t xml:space="preserve">Según Resolución No. 025/2026  del 24 de febrero de 2026 del Ministerio del Poder Popular de Industrias y Comercio Nacional publicada en la Gaceta Oficial No. 43.322 de la misma fecha  e designan al Presidente y Miembros Principales y Suplentes que integrarán la Junta Directiva de la Corporación Venezolana del Plástico, S.A. (COVEPLAST, S.A.):
</t>
    </r>
    <r>
      <rPr>
        <b/>
        <sz val="12"/>
        <color rgb="FF000000"/>
        <rFont val="Calibri"/>
        <family val="2"/>
      </rPr>
      <t>Presidente</t>
    </r>
    <r>
      <rPr>
        <sz val="12"/>
        <color rgb="FF000000"/>
        <rFont val="Calibri"/>
        <family val="2"/>
      </rPr>
      <t xml:space="preserve">: EDIAM LAGONELL 
</t>
    </r>
    <r>
      <rPr>
        <b/>
        <sz val="12"/>
        <color rgb="FF000000"/>
        <rFont val="Calibri"/>
        <family val="2"/>
      </rPr>
      <t>Directores Principales</t>
    </r>
    <r>
      <rPr>
        <sz val="12"/>
        <color rgb="FF000000"/>
        <rFont val="Calibri"/>
        <family val="2"/>
      </rPr>
      <t xml:space="preserve">: CARMEN LETICIA GONZÁLEZ PERDOMO, YOHAN MANUEL GONZÁLEZ MORENO, SAUL FRANCISCO AMELIACH RANGEL, GLADYS PATRICIA GÓMEZ MÉNDEZ KIARA 
</t>
    </r>
    <r>
      <rPr>
        <b/>
        <sz val="12"/>
        <color rgb="FF000000"/>
        <rFont val="Calibri"/>
        <family val="2"/>
      </rPr>
      <t>Directores Suplentes</t>
    </r>
    <r>
      <rPr>
        <sz val="12"/>
        <color rgb="FF000000"/>
        <rFont val="Calibri"/>
        <family val="2"/>
      </rPr>
      <t xml:space="preserve">: JACKILDE MONTILLA LUNAR, JOSÉ ALFREDO GALEANO NAVARRO, MARÍA DE LOS ANGELES GONZÁLEZ GARCÍA, ALEJANDRO FELICE PEÑARANDA, MIRLAY ACOSTA VALERO
</t>
    </r>
  </si>
  <si>
    <r>
      <rPr>
        <b/>
        <sz val="12"/>
        <color rgb="FF000000"/>
        <rFont val="Calibri"/>
      </rPr>
      <t>Presidente de la Junta Administrativa Temporal</t>
    </r>
    <r>
      <rPr>
        <sz val="12"/>
        <color rgb="FF000000"/>
        <rFont val="Calibri"/>
      </rPr>
      <t xml:space="preserve"> según Resolución Nº 038 del Ministerio del Poder Popular de Industrias y Producción Nacional del 5 de agosto de 2022, publicada en la Gaceta Oficial N° 42.435 de fecha 8/08/2022: Oskin José Briceño Linares. Según esta misma resolucion se designan a las siguientes personas como miembros de  la </t>
    </r>
    <r>
      <rPr>
        <b/>
        <sz val="12"/>
        <color rgb="FF000000"/>
        <rFont val="Calibri"/>
      </rPr>
      <t>Junta Administrativa Temporal:
Miembros principales:</t>
    </r>
    <r>
      <rPr>
        <sz val="12"/>
        <color rgb="FF000000"/>
        <rFont val="Calibri"/>
      </rPr>
      <t xml:space="preserve"> Michele Angelo Di Lorenzo Barrios, José Holberg Zambrano González, Jorge Tomás Cuello Flores, Franklin Javier Semprun Moreno
Según Resolución Nº 028  de 10 de septiembre de 2025 del Ministerio del Poder Popular de Industrias y Producción Nacional , publicada en la Gaceta Oficial N° 43.279  de fecha 17/11/2025, se designan a las siguientes personas como miembros de  la Junta Administrativa Temporal
</t>
    </r>
    <r>
      <rPr>
        <b/>
        <sz val="12"/>
        <color rgb="FF000000"/>
        <rFont val="Calibri"/>
        <family val="2"/>
      </rPr>
      <t>PRESIDENTA</t>
    </r>
    <r>
      <rPr>
        <sz val="12"/>
        <color rgb="FF000000"/>
        <rFont val="Calibri"/>
        <family val="2"/>
      </rPr>
      <t>:</t>
    </r>
    <r>
      <rPr>
        <sz val="12"/>
        <color rgb="FF000000"/>
        <rFont val="Calibri"/>
      </rPr>
      <t xml:space="preserve"> EGDYMAR PATRICIA ACUÑA GOLINDANO
</t>
    </r>
    <r>
      <rPr>
        <b/>
        <sz val="12"/>
        <color rgb="FF000000"/>
        <rFont val="Calibri"/>
        <family val="2"/>
      </rPr>
      <t>DIRECTORES PRINCIPALES</t>
    </r>
    <r>
      <rPr>
        <sz val="12"/>
        <color rgb="FF000000"/>
        <rFont val="Calibri"/>
      </rPr>
      <t xml:space="preserve">: INDRHIANA MARÍA PARADA RODRÍGUEZ, C.I. V-16.541.287., HÉCTOR JOSÉ BRAVO OSUNA, C.I. V- 17.627.547., LAILA TAJELDINE DE SALMAN, C.I. V-16.108.318. WILLIAM JHONATHAN PIÑA DELGADO, C.I. V-10.009.932.
</t>
    </r>
    <r>
      <rPr>
        <b/>
        <sz val="12"/>
        <color rgb="FF000000"/>
        <rFont val="Calibri"/>
        <family val="2"/>
      </rPr>
      <t>DIRECTORES SUPLENTES</t>
    </r>
    <r>
      <rPr>
        <sz val="12"/>
        <color rgb="FF000000"/>
        <rFont val="Calibri"/>
      </rPr>
      <t>: CARLOS EDUARDO PEREA RANGEL, C.I. V-29.904.750, ORIANA PATRICIA PÉREZ CABELLO, C.I. V-28.429.197, RAHELENYS JOSUÉ BURGOS SANTAELLA, C.I. V-15.711.120, MARÍA PATRICIA FERREIRA MENDOZA, C.I. V-28.408.113.</t>
    </r>
    <r>
      <rPr>
        <sz val="12"/>
        <color rgb="FF000000"/>
        <rFont val="Calibri"/>
        <family val="2"/>
      </rPr>
      <t xml:space="preserve">
Según Resolución Nº 019/2026  de 24 de febrero de 2026 del Ministerio del Poder Popular de Industrias y Comercio Nacional, publicada en la Gaceta Oficial N° 43.322  de fecha 24 de febrero de 2026, se designan a las siguientes personas como miembros de  la Junta Administradora:
</t>
    </r>
    <r>
      <rPr>
        <b/>
        <sz val="12"/>
        <color rgb="FF000000"/>
        <rFont val="Calibri"/>
        <family val="2"/>
      </rPr>
      <t>Presidente de la Junta</t>
    </r>
    <r>
      <rPr>
        <sz val="12"/>
        <color rgb="FF000000"/>
        <rFont val="Calibri"/>
        <family val="2"/>
      </rPr>
      <t xml:space="preserve">: Carmen Leticia González Perdomo:
</t>
    </r>
    <r>
      <rPr>
        <b/>
        <sz val="12"/>
        <color rgb="FF000000"/>
        <rFont val="Calibri"/>
        <family val="2"/>
      </rPr>
      <t>Directores Principales</t>
    </r>
    <r>
      <rPr>
        <sz val="12"/>
        <color rgb="FF000000"/>
        <rFont val="Calibri"/>
        <family val="2"/>
      </rPr>
      <t xml:space="preserve">: María Fernanda Palencia Avendaño, Peggy Alejandra Silva Rojas , Saúl Francisco Ameliach Rangel, Gladys Patricia Gómez Méndez
</t>
    </r>
    <r>
      <rPr>
        <b/>
        <sz val="12"/>
        <color rgb="FF000000"/>
        <rFont val="Calibri"/>
        <family val="2"/>
      </rPr>
      <t>Directores Suplentes</t>
    </r>
    <r>
      <rPr>
        <sz val="12"/>
        <color rgb="FF000000"/>
        <rFont val="Calibri"/>
        <family val="2"/>
      </rPr>
      <t>: María de los Ángeles González García, José Alfredo Galeano Navarro, Jackilde Montilla Lunar,Roxaren Mirlay Acosta Valero</t>
    </r>
  </si>
  <si>
    <r>
      <t xml:space="preserve">Mediante la Resolución N° 039, se designa a los ciudadanos: YUBRIS ALVAREZ HERNANDEZ, JOSE GREGORIO ARRIETA SANCHEZ y WANDER JOSE CAIRES RUBIO, como Miembros de la Junta Administradora de la Sociedad Mercantil SM Pharma, C.A. Esta Resolución fue publicada en la  Gaceta Nº 42.435 del 8 de agosto de 2022
Según Resolución  No.027 del 10 de septiembre de 2025 y publicada en la Gaceta Oficial No. del  17 de diciembre de 2025, al se designa a la ciudadana Egdymar Patricia Acuña Golindano, como Presidenta, en calidad de Encargada, de la Junta Administradora de la EMPRESA SM PHARMA, C.A., adscrita al Ministerio del Poder Popular de Industrias y Producción Nacional,  y se designan a las siguientes Directoras principales:  INDRHIANA MARÍA PARADA RODRÍGUEZ y LAILA TAJELDINE DE SALMAN
Según Resolución  No.020/2026  del 24 de febrero de 2026 y publicada en la Gaceta Oficial No . 43.322 del  24 de febrero de 2026,  se designa a las siguientes personas como miembros de la Junta Administradora de la EMPRESA SM PHARMA, C.A., adscrita al Ministerio del Poder Popular de Industrias y Comercio Nacional:
</t>
    </r>
    <r>
      <rPr>
        <b/>
        <sz val="12"/>
        <color theme="1"/>
        <rFont val="Calibri"/>
        <family val="2"/>
      </rPr>
      <t>Presidenta</t>
    </r>
    <r>
      <rPr>
        <sz val="12"/>
        <color theme="1"/>
        <rFont val="Calibri"/>
        <family val="2"/>
      </rPr>
      <t xml:space="preserve">: Yubris Álvarez Hernández
</t>
    </r>
    <r>
      <rPr>
        <b/>
        <sz val="12"/>
        <color theme="1"/>
        <rFont val="Calibri"/>
        <family val="2"/>
      </rPr>
      <t>Directores Principale</t>
    </r>
    <r>
      <rPr>
        <sz val="12"/>
        <color theme="1"/>
        <rFont val="Calibri"/>
        <family val="2"/>
      </rPr>
      <t xml:space="preserve">s: Kiara Carolina Bernal Rondón, Saul Ameliach:
</t>
    </r>
    <r>
      <rPr>
        <b/>
        <sz val="12"/>
        <color theme="1"/>
        <rFont val="Calibri"/>
        <family val="2"/>
      </rPr>
      <t>Directores Suplentes</t>
    </r>
    <r>
      <rPr>
        <sz val="12"/>
        <color theme="1"/>
        <rFont val="Calibri"/>
        <family val="2"/>
      </rPr>
      <t>: María de los Ángeles González García, Jackilde Sosilber Montilla Lunar</t>
    </r>
  </si>
  <si>
    <r>
      <t xml:space="preserve">Según la Resolución  No. 022 del 6 de noviembre de 2023 publicado en la Gaceta Oficial No. 42.760 del 20 de noviembre de 2023, fueron designadas las siguientes personas como miembros de la Junta Directiva de esta corporación:
</t>
    </r>
    <r>
      <rPr>
        <b/>
        <sz val="12"/>
        <color rgb="FF000000"/>
        <rFont val="Calibri"/>
      </rPr>
      <t>Presidente</t>
    </r>
    <r>
      <rPr>
        <sz val="12"/>
        <color rgb="FF000000"/>
        <rFont val="Calibri"/>
      </rPr>
      <t xml:space="preserve">: Danny José Tua Bohorquez
</t>
    </r>
    <r>
      <rPr>
        <b/>
        <sz val="12"/>
        <color rgb="FF000000"/>
        <rFont val="Calibri"/>
      </rPr>
      <t>Directores principales</t>
    </r>
    <r>
      <rPr>
        <sz val="12"/>
        <color rgb="FF000000"/>
        <rFont val="Calibri"/>
      </rPr>
      <t xml:space="preserve">: Elio Córdova Zerpa, Juan Fernando Jiménez Atencio, Diony Bianel Ereú Gutierrez, Nixon Rafael Suárez Guerra
</t>
    </r>
    <r>
      <rPr>
        <b/>
        <sz val="12"/>
        <color rgb="FF000000"/>
        <rFont val="Calibri"/>
      </rPr>
      <t>Directores suplentes</t>
    </r>
    <r>
      <rPr>
        <sz val="12"/>
        <color rgb="FF000000"/>
        <rFont val="Calibri"/>
      </rPr>
      <t xml:space="preserve">: Roselys Lyduvina Tonony Madrid, Karen Andreína Montaño Briceño, Harlen Nohemí Jaimes Escalona, Edwin José Hernández Liendo
Mediante la Resolución No. 21 del  26 de mayo de 2025 y publicada en la Gaceta Oficial No. 43.159 del 30 de junio de 2025, se designa como miembros de la JUNTA DIRECTIVA DE LA CORPORACIÓN SOCIALISTA DEL CEMENTO, S.A., (CSC), adscrita al Ministerio del Poder Popular de Industrias y Producción Nacional, a las siguientes personas:
</t>
    </r>
    <r>
      <rPr>
        <b/>
        <sz val="12"/>
        <color rgb="FF000000"/>
        <rFont val="Calibri"/>
        <family val="2"/>
      </rPr>
      <t>Presidente</t>
    </r>
    <r>
      <rPr>
        <sz val="12"/>
        <color rgb="FF000000"/>
        <rFont val="Calibri"/>
      </rPr>
      <t xml:space="preserve">: Miguel Antonio Martos Rodríguez
</t>
    </r>
    <r>
      <rPr>
        <b/>
        <sz val="12"/>
        <color rgb="FF000000"/>
        <rFont val="Calibri"/>
        <family val="2"/>
      </rPr>
      <t>Directores principales</t>
    </r>
    <r>
      <rPr>
        <sz val="12"/>
        <color rgb="FF000000"/>
        <rFont val="Calibri"/>
      </rPr>
      <t xml:space="preserve">: Indhriana Mará Parada Rodríguez, Juan Carlos Briceño Quevedo, Nadia Andreína Varela Domínguez, Rahelenys Josué Burgos Santaella
</t>
    </r>
    <r>
      <rPr>
        <b/>
        <sz val="12"/>
        <color rgb="FF000000"/>
        <rFont val="Calibri"/>
        <family val="2"/>
      </rPr>
      <t>Directores suplentes</t>
    </r>
    <r>
      <rPr>
        <sz val="12"/>
        <color rgb="FF000000"/>
        <rFont val="Calibri"/>
      </rPr>
      <t xml:space="preserve">: Adrían Enrique Figueroa Barrios, Oriana Patricia Pérez Cabello, Marco Tulio Díaz, Carlos Eduardo Perea Rangel
</t>
    </r>
    <r>
      <rPr>
        <sz val="12"/>
        <color rgb="FF000000"/>
        <rFont val="Calibri"/>
        <family val="2"/>
      </rPr>
      <t xml:space="preserve">
Mediante la Resolución No. 27del  6 de marzo de 2026y publicada en la Gaceta Oficial No. 43.330 de la misma fecha se nombran a los siguientes ciudadanos miembros de la Junta Directiva de esta empresa, ente adscrito al Ministerio del Poder Popular de Industrias y Comercio Nacional.
</t>
    </r>
    <r>
      <rPr>
        <b/>
        <sz val="12"/>
        <color rgb="FF000000"/>
        <rFont val="Calibri"/>
        <family val="2"/>
      </rPr>
      <t>Presidente</t>
    </r>
    <r>
      <rPr>
        <sz val="12"/>
        <color rgb="FF000000"/>
        <rFont val="Calibri"/>
        <family val="2"/>
      </rPr>
      <t xml:space="preserve">: JOSÉ GREGORIO PÉREZ PICCONE 
</t>
    </r>
    <r>
      <rPr>
        <b/>
        <sz val="12"/>
        <color rgb="FF000000"/>
        <rFont val="Calibri"/>
        <family val="2"/>
      </rPr>
      <t>Directores Principales</t>
    </r>
    <r>
      <rPr>
        <sz val="12"/>
        <color rgb="FF000000"/>
        <rFont val="Calibri"/>
        <family val="2"/>
      </rPr>
      <t xml:space="preserve">: SAUL FRANCISCO AMELIACH RANGEL, YOHAN MANUEL GONZÁLEZ MORENO, KIARA CAROLINA BERNAL RONDÓN, GLADYS PATRICIA GÓMEZ MÉNDEZ
</t>
    </r>
    <r>
      <rPr>
        <b/>
        <sz val="12"/>
        <color rgb="FF000000"/>
        <rFont val="Calibri"/>
        <family val="2"/>
      </rPr>
      <t>Directores Suplentes</t>
    </r>
    <r>
      <rPr>
        <sz val="12"/>
        <color rgb="FF000000"/>
        <rFont val="Calibri"/>
        <family val="2"/>
      </rPr>
      <t>: HENDRICK JOSÉ PERDOMO COLMENARES, CARMEN LETICIA GONZÁLEZ PERDOMO, PEGGY ALEJANDRA SILVA ROJAS, ROXAREN MIRLAY ACOSTA VALERO</t>
    </r>
  </si>
  <si>
    <t>El Teniente Coronel Danny Tua Bohórquez pertenece a la Guardia Nacional Bolivariana, en 2021 fue Director Logístico de PDVSA, cuando tenía el grado de Mayor, durante la gestión de Tareck El Aissam como Ministro del Poder Popular para el Petróleo, también es presidente de Venezolana de Cementos S.A.C.A.
En el contexto venezolano actual (2024-2025), Miguel Antonio Martos Rodríguez es un oficial militar activo que ha sido designado para ocupar cargos gerenciales de alto nivel en empresas estatales estratégicas, específicamente en los sectores automotriz y cementero. Figura   febrero de 2024  con el nombramiento de Presidente de la Corporación Socialista del Sector Automotor, C.A. (CORSOAUTO), también bajo la administración del Ministerio del Poder Popular de Industrias y Producción Nacional
José Gregorio Pérez Piccone, es General de División del Ejército, fue designado como Presidente de la Corporación Socialista del Cemento (CSC) según la Gaceta Oficial N° 42.661 del 30 de junio de 2023, se desempeñó como Presidente de la Empresa de Sistema de Transporte Masivo de Barquisimeto (Transbarca) y ha ocupado cargos en la estructura de logística y servicios del Ministerio del Poder Popular para el Transporte.. Su trayectoria ha estado estrechamente vinculada a la seguridad presidencial y, recientemente, a la gestión de empresas estratégicas del Estado.Pérez Piccone ha ocupado puestos de alta confianza dentro de la estructura de protección del Ejecutivo: Director de Gestión Humana de la Guardia de Honor Presidencial: En este rol (siendo Coronel), fue responsable de la administración del personal militar asignado a la seguridad del Palacio de Miraflores.Comandante del Batallón de Protección y Aseguramiento del Entorno Presidencial: .
Saul Francisco Ameliach Rangel, ha estado vinculado a la gestión de empresas estatales en el sector industrial. Fue designado como Director Principal de la CSC en 2023. Previamente, se le ha relacionado con cargos directivos en la Corporación Petroquímica de Venezuela (Pequiven), donde ejerció funciones en áreas de planificación y proyectos. 
Yohan Manuel González Moreno,  cuenta con trayectoria en la administración pública vinculada al Ministerio del Poder Popular para el Proceso Social de Trabajo. Ha desempeñado roles de supervisión en diversas juntas administradoras ad hoc de empresas bajo control estatal.
Kiara Carolina Bernal Rondón, abogada de profesión. Ha ocupado cargos en la Consultoría Jurídica de organismos como el Ministerio del Poder Popular de Industrias y Producción Nacional. Su perfil suele estar orientado al cumplimiento legal y normativo de las empresas del Estado.
Gladys Patricia Gómez Méndez, posee experiencia en el área administrativa y financiera dentro del sector construcción y vivienda. Ha formado parte de juntas directivas en filiales de la Gran Misión Vivienda Venezuela y otros entes adscritos al Ministerio de Industrias.</t>
  </si>
  <si>
    <t>Venezolana de Cementos S.A.C.A. (VENCEMOS)</t>
  </si>
  <si>
    <r>
      <t xml:space="preserve">El Teniente Coronel Danny Tua Bohórquez pertenece a la Guardia Nacional Bolivariana, en 2021 fue Director Logístico de PDVSA, cuando tenía el grado de Mayor, durante la gestión de Tareck El Aissam como Ministro del Poder Popular para el Petróleo, también es presidente de Venezolana de Cementos S.A.C.A.
</t>
    </r>
    <r>
      <rPr>
        <sz val="11"/>
        <color theme="1"/>
        <rFont val="Calibri"/>
        <family val="2"/>
      </rPr>
      <t xml:space="preserve">
</t>
    </r>
    <r>
      <rPr>
        <sz val="12"/>
        <color theme="1"/>
        <rFont val="Calibri"/>
        <family val="2"/>
      </rPr>
      <t>Miguelangel Antonio Martos Rodríguez</t>
    </r>
    <r>
      <rPr>
        <sz val="16"/>
        <color theme="1"/>
        <rFont val="Calibri"/>
        <family val="2"/>
      </rPr>
      <t xml:space="preserve"> </t>
    </r>
    <r>
      <rPr>
        <sz val="12"/>
        <color theme="1"/>
        <rFont val="Calibri"/>
      </rPr>
      <t>es un funcionario público venezolano que ha ocupado importantes cargos ejecutivos, principalmente en el sector de la industria y producción nacional. Actualmente, se desempeña como Presidente (en calidad de encargado) de la Corporación Socialista de Cemento, S.A. (CSC), una entidad adscrita al Ministerio del Poder Popular de Industrias y Producción Nacional.</t>
    </r>
    <r>
      <rPr>
        <sz val="12"/>
        <color theme="1"/>
        <rFont val="Calibri"/>
        <family val="2"/>
      </rPr>
      <t xml:space="preserve">
José Gregorio Pérez Piccone, es General de División del Ejército, fue designado como Presidente de la Corporación Socialista del Cemento (CSC) según la Gaceta Oficial N° 42.661 del 30 de junio de 2023, se desempeñó como Presidente de la Empresa de Sistema de Transporte Masivo de Barquisimeto (Transbarca) y ha ocupado cargos en la estructura de logística y servicios del Ministerio del Poder Popular para el Transporte.. Su trayectoria ha estado estrechamente vinculada a la seguridad presidencial y, recientemente, a la gestión de empresas estratégicas del Estado.Pérez Piccone ha ocupado puestos de alta confianza dentro de la estructura de protección del Ejecutivo: Director de Gestión Humana de la Guardia de Honor Presidencial: En este rol (siendo Coronel), fue responsable de la administración del personal militar asignado a la seguridad del Palacio de Miraflores.Comandante del Batallón de Protección y Aseguramiento del Entorno Presidencial: .
Saul Francisco Ameliach Rangel, ha estado vinculado a la gestión de empresas estatales en el sector industrial. Fue designado como Director Principal de la CSC en 2023. Previamente, se le ha relacionado con cargos directivos en la Corporación Petroquímica de Venezuela (Pequiven), donde ejerció funciones en áreas de planificación y proyectos. 
Yohan Manuel González Moreno,  cuenta con trayectoria en la administración pública vinculada al Ministerio del Poder Popular para el Proceso Social de Trabajo. Ha desempeñado roles de supervisión en diversas juntas administradoras ad hoc de empresas bajo control estatal.
Kiara Carolina Bernal Rondón, abogada de profesión. Ha ocupado cargos en la Consultoría Jurídica de organismos como el Ministerio del Poder Popular de Industrias y Producción Nacional. Su perfil suele estar orientado al cumplimiento legal y normativo de las empresas del Estado.
Gladys Patricia Gómez Méndez, posee experiencia en el área administrativa y financiera dentro del sector construcción y vivienda. Ha formado parte de juntas directivas en filiales de la Gran Misión Vivienda Venezuela y otros entes adscritos al Ministerio de Industrias.</t>
    </r>
  </si>
  <si>
    <r>
      <t xml:space="preserve">Según la Resolución  No. 022 del 6 de noviembre de 2023 publicado en la Gaceta Oficial No. 42.760 del 20 de noviembre de 2023, fueron designadas las siguientes personas como miembros de la Junta Directiva de esta corporación:
</t>
    </r>
    <r>
      <rPr>
        <b/>
        <sz val="12"/>
        <color rgb="FF000000"/>
        <rFont val="Calibri"/>
      </rPr>
      <t>Presidente</t>
    </r>
    <r>
      <rPr>
        <sz val="12"/>
        <color rgb="FF000000"/>
        <rFont val="Calibri"/>
      </rPr>
      <t xml:space="preserve">: Danny José Tua Bohorquez
</t>
    </r>
    <r>
      <rPr>
        <b/>
        <sz val="12"/>
        <color rgb="FF000000"/>
        <rFont val="Calibri"/>
      </rPr>
      <t>Directores principales</t>
    </r>
    <r>
      <rPr>
        <sz val="12"/>
        <color rgb="FF000000"/>
        <rFont val="Calibri"/>
      </rPr>
      <t xml:space="preserve">: Elio Córdova Zerpa, Juan Fernando Jiménez Atencio, Diony Bianel Ereú Gutierrez, Nixon Rafael Suárez Guerra
</t>
    </r>
    <r>
      <rPr>
        <b/>
        <sz val="12"/>
        <color rgb="FF000000"/>
        <rFont val="Calibri"/>
      </rPr>
      <t>Directores suplentes</t>
    </r>
    <r>
      <rPr>
        <sz val="12"/>
        <color rgb="FF000000"/>
        <rFont val="Calibri"/>
      </rPr>
      <t xml:space="preserve">: Roselys Lyduvina Tonony Madrid, Karen Andreína Montaño Briceño, Harlen Nohemí Jaimes Escalona, Edwin José Hernández Liendo
Según el Acta de Asamblea General Extraordinaria de Accionistas de Venezolana de Cementos S.A.C.A., celebrada en fecha 4 de julio de 2025 y publicada en la Gaceta Oficial No. 43.252 del 10 de noviembre de 2025, la Junta Directiva quedó conformada por las siguientes personas:
Presidente: MIGUELANGEL ANTONIO MARTOS RODRÍGUEZ
Directores principales: INDHRIANA MARÍA PARADA RODRÍGUEZ, JUAN CARLOS BRICEÑO QUEVEDO, NADIA ANDREINA VARELA DOMÍNGUEZ, RAHELENYS JOSUÉ BURGOS SANTAELLA
Directores suplentes: ADRIÁN ENRIQUE FIGUEROA BARRIOS,. ORIANA PATRICIA PÉREZ CABELLO, MARCO TULIO DÍAZ,  CARLOS EDUARDO PEREA RANGEL
</t>
    </r>
    <r>
      <rPr>
        <sz val="12"/>
        <color rgb="FF000000"/>
        <rFont val="Calibri"/>
        <family val="2"/>
      </rPr>
      <t xml:space="preserve">Mediante la Resolución No. 27 del  6 de marzo de 2026y publicada en la Gaceta Oficial No. 43.330 de la misma fecha se nombran a los siguientes ciudadanos miembros de la Junta Directiva de esta empresa, ente adscrito al Ministerio del Poder Popular de Industrias y Comercio Nacional.
</t>
    </r>
    <r>
      <rPr>
        <b/>
        <sz val="12"/>
        <color rgb="FF000000"/>
        <rFont val="Calibri"/>
        <family val="2"/>
      </rPr>
      <t>Presidente</t>
    </r>
    <r>
      <rPr>
        <sz val="12"/>
        <color rgb="FF000000"/>
        <rFont val="Calibri"/>
        <family val="2"/>
      </rPr>
      <t xml:space="preserve">: JOSÉ GREGORIO PÉREZ PICCONE 
</t>
    </r>
    <r>
      <rPr>
        <b/>
        <sz val="12"/>
        <color rgb="FF000000"/>
        <rFont val="Calibri"/>
        <family val="2"/>
      </rPr>
      <t>Directores Principales</t>
    </r>
    <r>
      <rPr>
        <sz val="12"/>
        <color rgb="FF000000"/>
        <rFont val="Calibri"/>
        <family val="2"/>
      </rPr>
      <t xml:space="preserve">: SAUL FRANCISCO AMELIACH RANGEL, YOHAN MANUEL GONZÁLEZ MORENO, KIARA CAROLINA BERNAL RONDÓN, GLADYS PATRICIA GÓMEZ MÉNDEZ
</t>
    </r>
    <r>
      <rPr>
        <b/>
        <sz val="12"/>
        <color rgb="FF000000"/>
        <rFont val="Calibri"/>
        <family val="2"/>
      </rPr>
      <t>Directores Suplentes:</t>
    </r>
    <r>
      <rPr>
        <sz val="12"/>
        <color rgb="FF000000"/>
        <rFont val="Calibri"/>
        <family val="2"/>
      </rPr>
      <t xml:space="preserve"> HENDRICK JOSÉ PERDOMO COLMENARES, CARMEN LETICIA GONZÁLEZ PERDOMO, PEGGY ALEJANDRA SILVA ROJAS, ROXAREN MIRLAY ACOSTA VALERO</t>
    </r>
  </si>
  <si>
    <r>
      <t xml:space="preserve">Según la Resolución  No. 022 del 6 de noviembre de 2023 publicado en la Gaceta Oficial No. 42.760 del 20 de noviembre de 2023, fueron designadas las siguientes personas como miembros de la Junta Directiva de esta corporación:
</t>
    </r>
    <r>
      <rPr>
        <b/>
        <sz val="12"/>
        <color rgb="FF000000"/>
        <rFont val="Calibri"/>
      </rPr>
      <t>Presidente</t>
    </r>
    <r>
      <rPr>
        <sz val="12"/>
        <color rgb="FF000000"/>
        <rFont val="Calibri"/>
      </rPr>
      <t xml:space="preserve">: Danny José Tua Bohorquez
</t>
    </r>
    <r>
      <rPr>
        <b/>
        <sz val="12"/>
        <color rgb="FF000000"/>
        <rFont val="Calibri"/>
      </rPr>
      <t>Directores principales</t>
    </r>
    <r>
      <rPr>
        <sz val="12"/>
        <color rgb="FF000000"/>
        <rFont val="Calibri"/>
      </rPr>
      <t xml:space="preserve">: Elio Córdova Zerpa, Juan Fernando Jiménez Atencio, Diony Bianel Ereú Gutierrez, Nixon Rafael Suárez Guerra
</t>
    </r>
    <r>
      <rPr>
        <b/>
        <sz val="12"/>
        <color rgb="FF000000"/>
        <rFont val="Calibri"/>
      </rPr>
      <t>Directores suplentes</t>
    </r>
    <r>
      <rPr>
        <sz val="12"/>
        <color rgb="FF000000"/>
        <rFont val="Calibri"/>
      </rPr>
      <t xml:space="preserve">: Roselys Lyduvina Tonony Madrid, Karen Andreína Montaño Briceño, Harlen Nohemí Jaimes Escalona, Edwin José Hernández Liendo
Según el Acta de Asamblea General Extraordinaria de Accionistas de Cemento Cerro Azul, C.A., celebrada en fecha 30 de junio de 2025 y publicada en la Gaceta Oficial No. 43.252 del 10 de noviembre de 2025, la Junta Directiva quedó conformada por las siguientes personas:
</t>
    </r>
    <r>
      <rPr>
        <b/>
        <sz val="12"/>
        <color rgb="FF000000"/>
        <rFont val="Calibri"/>
        <family val="2"/>
      </rPr>
      <t>Presidente</t>
    </r>
    <r>
      <rPr>
        <sz val="12"/>
        <color rgb="FF000000"/>
        <rFont val="Calibri"/>
      </rPr>
      <t xml:space="preserve">: MIGUELANGEL ANTONIO MARTOS RODRÍGUEZ
</t>
    </r>
    <r>
      <rPr>
        <b/>
        <sz val="12"/>
        <color rgb="FF000000"/>
        <rFont val="Calibri"/>
        <family val="2"/>
      </rPr>
      <t>Directores principales</t>
    </r>
    <r>
      <rPr>
        <sz val="12"/>
        <color rgb="FF000000"/>
        <rFont val="Calibri"/>
      </rPr>
      <t xml:space="preserve">: INDHRIANA MARÍA PARADA RODRÍGUEZ, JUAN CARLOS BRICEÑO QUEVEDO, NADIA ANDREINA VARELA DOMÍNGUEZ, RAHELENYS JOSUÉ BURGOS SANTAELLA
</t>
    </r>
    <r>
      <rPr>
        <b/>
        <sz val="12"/>
        <color rgb="FF000000"/>
        <rFont val="Calibri"/>
        <family val="2"/>
      </rPr>
      <t>Directores suplentes</t>
    </r>
    <r>
      <rPr>
        <sz val="12"/>
        <color rgb="FF000000"/>
        <rFont val="Calibri"/>
      </rPr>
      <t xml:space="preserve">: ADRIÁN ENRIQUE FIGUEROA BARRIOS,. ORIANA PATRICIA PÉREZ CABELLO, MARCO TULIO DÍAZ,  CARLOS EDUARDO PEREA RANGEL
</t>
    </r>
    <r>
      <rPr>
        <sz val="12"/>
        <color rgb="FF000000"/>
        <rFont val="Calibri"/>
        <family val="2"/>
      </rPr>
      <t xml:space="preserve">
Mediante la Resolución No. 27 del  6 de marzo de 2026y publicada en la Gaceta Oficial No. 43.330 de la misma fecha se nombran a los siguientes ciudadanos miembros de la Junta Directiva de esta empresa, ente adscrito al Ministerio del Poder Popular de Industrias y Comercio Nacional.
</t>
    </r>
    <r>
      <rPr>
        <b/>
        <sz val="12"/>
        <color rgb="FF000000"/>
        <rFont val="Calibri"/>
        <family val="2"/>
      </rPr>
      <t>Presidente</t>
    </r>
    <r>
      <rPr>
        <sz val="12"/>
        <color rgb="FF000000"/>
        <rFont val="Calibri"/>
        <family val="2"/>
      </rPr>
      <t xml:space="preserve">: JOSÉ GREGORIO PÉREZ PICCONE 
</t>
    </r>
    <r>
      <rPr>
        <b/>
        <sz val="12"/>
        <color rgb="FF000000"/>
        <rFont val="Calibri"/>
        <family val="2"/>
      </rPr>
      <t>Directores Principales</t>
    </r>
    <r>
      <rPr>
        <sz val="12"/>
        <color rgb="FF000000"/>
        <rFont val="Calibri"/>
        <family val="2"/>
      </rPr>
      <t xml:space="preserve">: SAUL FRANCISCO AMELIACH RANGEL, YOHAN MANUEL GONZÁLEZ MORENO, KIARA CAROLINA BERNAL RONDÓN, GLADYS PATRICIA GÓMEZ MÉNDEZ
</t>
    </r>
    <r>
      <rPr>
        <b/>
        <sz val="12"/>
        <color rgb="FF000000"/>
        <rFont val="Calibri"/>
        <family val="2"/>
      </rPr>
      <t>Directores Suplentes:</t>
    </r>
    <r>
      <rPr>
        <sz val="12"/>
        <color rgb="FF000000"/>
        <rFont val="Calibri"/>
        <family val="2"/>
      </rPr>
      <t xml:space="preserve"> HENDRICK JOSÉ PERDOMO COLMENARES, CARMEN LETICIA GONZÁLEZ PERDOMO, PEGGY ALEJANDRA SILVA ROJAS, ROXAREN MIRLAY ACOSTA VALERO</t>
    </r>
  </si>
  <si>
    <r>
      <t xml:space="preserve">Según la Resolución  No. 022 del 6 de noviembre de 2023 publicado en la Gaceta Oficial No. 42.760 del 20 de noviembre de 2023, fueron designadas las siguientes personas como miembros de la Junta Directiva de esta corporación:
</t>
    </r>
    <r>
      <rPr>
        <b/>
        <sz val="12"/>
        <color rgb="FF000000"/>
        <rFont val="Calibri"/>
      </rPr>
      <t>Presidente</t>
    </r>
    <r>
      <rPr>
        <sz val="12"/>
        <color rgb="FF000000"/>
        <rFont val="Calibri"/>
      </rPr>
      <t xml:space="preserve">: Danny José Tua Bohorquez
</t>
    </r>
    <r>
      <rPr>
        <b/>
        <sz val="12"/>
        <color rgb="FF000000"/>
        <rFont val="Calibri"/>
      </rPr>
      <t>Directores principales</t>
    </r>
    <r>
      <rPr>
        <sz val="12"/>
        <color rgb="FF000000"/>
        <rFont val="Calibri"/>
      </rPr>
      <t xml:space="preserve">: Elio Córdova Zerpa, Juan Fernando Jiménez Atencio, Diony Bianel Ereú Gutierrez, Nixon Rafael Suárez Guerra
</t>
    </r>
    <r>
      <rPr>
        <b/>
        <sz val="12"/>
        <color rgb="FF000000"/>
        <rFont val="Calibri"/>
      </rPr>
      <t>Directores suplentes</t>
    </r>
    <r>
      <rPr>
        <sz val="12"/>
        <color rgb="FF000000"/>
        <rFont val="Calibri"/>
      </rPr>
      <t xml:space="preserve">: Roselys Lyduvina Tonony Madrid, Karen Andreína Montaño Briceño, Harlen Nohemí Jaimes Escalona, Edwin José Hernández Liendo
Mediante la Resolución No. 27 del  6 de marzo de 2026y publicada en la Gaceta Oficial No. 43.330 de la misma fecha se nombran a los siguientes ciudadanos miembros de la Junta Directiva de esta empresa, ente adscrito al Ministerio del Poder Popular de Industrias y Comercio Nacional.
</t>
    </r>
    <r>
      <rPr>
        <b/>
        <sz val="12"/>
        <color rgb="FF000000"/>
        <rFont val="Calibri"/>
        <family val="2"/>
      </rPr>
      <t>Presidente</t>
    </r>
    <r>
      <rPr>
        <sz val="12"/>
        <color rgb="FF000000"/>
        <rFont val="Calibri"/>
      </rPr>
      <t xml:space="preserve">: JOSÉ GREGORIO PÉREZ PICCONE 
</t>
    </r>
    <r>
      <rPr>
        <b/>
        <sz val="12"/>
        <color rgb="FF000000"/>
        <rFont val="Calibri"/>
        <family val="2"/>
      </rPr>
      <t>Directores Principales:</t>
    </r>
    <r>
      <rPr>
        <sz val="12"/>
        <color rgb="FF000000"/>
        <rFont val="Calibri"/>
      </rPr>
      <t xml:space="preserve"> SAUL FRANCISCO AMELIACH RANGEL, YOHAN MANUEL GONZÁLEZ MORENO, KIARA CAROLINA BERNAL RONDÓN, GLADYS PATRICIA GÓMEZ MÉNDEZ
</t>
    </r>
    <r>
      <rPr>
        <b/>
        <sz val="12"/>
        <color rgb="FF000000"/>
        <rFont val="Calibri"/>
        <family val="2"/>
      </rPr>
      <t>Directores Suplentes</t>
    </r>
    <r>
      <rPr>
        <sz val="12"/>
        <color rgb="FF000000"/>
        <rFont val="Calibri"/>
      </rPr>
      <t>: HENDRICK JOSÉ PERDOMO COLMENARES, CARMEN LETICIA GONZÁLEZ PERDOMO, PEGGY ALEJANDRA SILVA ROJAS, ROXAREN MIRLAY ACOSTA VALERO</t>
    </r>
  </si>
  <si>
    <t>El Teniente Coronel Danny Tua Bohórquez pertenece a la Guardia Nacional Bolivariana, en 2021 fue Director Logístico de PDVSA, cuando tenía el grado de Mayor, durante la gestión de Tareck El Aissam como Ministro del Poder Popular para el Petróleo, también es presidente de Venezolana de Cementos S.A.C.A.
José Gregorio Pérez Piccone, es General de División del Ejército, fue designado como Presidente de la Corporación Socialista del Cemento (CSC) según la Gaceta Oficial N° 42.661 del 30 de junio de 2023, se desempeñó como Presidente de la Empresa de Sistema de Transporte Masivo de Barquisimeto (Transbarca) y ha ocupado cargos en la estructura de logística y servicios del Ministerio del Poder Popular para el Transporte.. Su trayectoria ha estado estrechamente vinculada a la seguridad presidencial y, recientemente, a la gestión de empresas estratégicas del Estado.Pérez Piccone ha ocupado puestos de alta confianza dentro de la estructura de protección del Ejecutivo: Director de Gestión Humana de la Guardia de Honor Presidencial: En este rol (siendo Coronel), fue responsable de la administración del personal militar asignado a la seguridad del Palacio de Miraflores.Comandante del Batallón de Protección y Aseguramiento del Entorno Presidencial: .
Saul Francisco Ameliach Rangel, ha estado vinculado a la gestión de empresas estatales en el sector industrial. Fue designado como Director Principal de la CSC en 2023. Previamente, se le ha relacionado con cargos directivos en la Corporación Petroquímica de Venezuela (Pequiven), donde ejerció funciones en áreas de planificación y proyectos. 
Yohan Manuel González Moreno,  cuenta con trayectoria en la administración pública vinculada al Ministerio del Poder Popular para el Proceso Social de Trabajo. Ha desempeñado roles de supervisión en diversas juntas administradoras ad hoc de empresas bajo control estatal.
Kiara Carolina Bernal Rondón, abogada de profesión. Ha ocupado cargos en la Consultoría Jurídica de organismos como el Ministerio del Poder Popular de Industrias y Producción Nacional. Su perfil suele estar orientado al cumplimiento legal y normativo de las empresas del Estado.
Gladys Patricia Gómez Méndez, posee experiencia en el área administrativa y financiera dentro del sector construcción y vivienda. Ha formado parte de juntas directivas en filiales de la Gran Misión Vivienda Venezuela y otros entes adscritos al Ministerio de Industrias.</t>
  </si>
  <si>
    <t xml:space="preserve">El Teniente Coronel Danny Tua Bohórquez pertenece a la Guardia Nacional Bolivariana, en 2021 fue Director Logístico de PDVSA, cuando tenía el grado de Mayor, durante la gestión de Tareck El Aissam como Ministro del Poder Popular para el Petróleo, también es presidente de Venezolana de Cementos S.A.C.A.
José Gregorio Pérez Piccone, es General de División del Ejército, fue designado como Presidente de la Corporación Socialista del Cemento (CSC) según la Gaceta Oficial N° 42.661 del 30 de junio de 2023, se desempeñó como Presidente de la Empresa de Sistema de Transporte Masivo de Barquisimeto (Transbarca) y ha ocupado cargos en la estructura de logística y servicios del Ministerio del Poder Popular para el Transporte.. Su trayectoria ha estado estrechamente vinculada a la seguridad presidencial y, recientemente, a la gestión de empresas estratégicas del Estado.Pérez Piccone ha ocupado puestos de alta confianza dentro de la estructura de protección del Ejecutivo: Director de Gestión Humana de la Guardia de Honor Presidencial: En este rol (siendo Coronel), fue responsable de la administración del personal militar asignado a la seguridad del Palacio de Miraflores.Comandante del Batallón de Protección y Aseguramiento del Entorno Presidencial: .
Saul Francisco Ameliach Rangel, ha estado vinculado a la gestión de empresas estatales en el sector industrial. Fue designado como Director Principal de la CSC en 2023. Previamente, se le ha relacionado con cargos directivos en la Corporación Petroquímica de Venezuela (Pequiven), donde ejerció funciones en áreas de planificación y proyectos. 
Yohan Manuel González Moreno,  cuenta con trayectoria en la administración pública vinculada al Ministerio del Poder Popular para el Proceso Social de Trabajo. Ha desempeñado roles de supervisión en diversas juntas administradoras ad hoc de empresas bajo control estatal.
Kiara Carolina Bernal Rondón, abogada de profesión. Ha ocupado cargos en la Consultoría Jurídica de organismos como el Ministerio del Poder Popular de Industrias y Producción Nacional. Su perfil suele estar orientado al cumplimiento legal y normativo de las empresas del Estado.
Gladys Patricia Gómez Méndez, posee experiencia en el área administrativa y financiera dentro del sector construcción y vivienda. Ha formado parte de juntas directivas en filiales de la Gran Misión Vivienda Venezuela y otros entes adscritos al Ministerio de Industrias.
</t>
  </si>
  <si>
    <r>
      <t xml:space="preserve">Según la Resolución  No. 022 del 6 de noviembre de 2023 publicado en la Gaceta Oficial No. 42.760 del 20 de noviembre de 2023, fueron designadas las siguientes personas como miembros de la Junta Directiva de esta corporación:
</t>
    </r>
    <r>
      <rPr>
        <b/>
        <sz val="12"/>
        <color rgb="FF000000"/>
        <rFont val="Calibri"/>
      </rPr>
      <t>Presidente</t>
    </r>
    <r>
      <rPr>
        <sz val="12"/>
        <color rgb="FF000000"/>
        <rFont val="Calibri"/>
      </rPr>
      <t xml:space="preserve">: Danny José Tua Bohorquez
</t>
    </r>
    <r>
      <rPr>
        <b/>
        <sz val="12"/>
        <color rgb="FF000000"/>
        <rFont val="Calibri"/>
      </rPr>
      <t>Directores principales</t>
    </r>
    <r>
      <rPr>
        <sz val="12"/>
        <color rgb="FF000000"/>
        <rFont val="Calibri"/>
      </rPr>
      <t xml:space="preserve">: Elio Córdova Zerpa, Juan Fernando Jiménez Atencio, Diony Bianel Ereú Gutierrez, Nixon Rafael Suárez Guerra
</t>
    </r>
    <r>
      <rPr>
        <b/>
        <sz val="12"/>
        <color rgb="FF000000"/>
        <rFont val="Calibri"/>
      </rPr>
      <t>Directores suplentes</t>
    </r>
    <r>
      <rPr>
        <sz val="12"/>
        <color rgb="FF000000"/>
        <rFont val="Calibri"/>
      </rPr>
      <t xml:space="preserve">: Roselys Lyduvina Tonony Madrid, Karen Andreína Montaño Briceño, Harlen Nohemí Jaimes Escalona, Edwin José Hernández Liendo
</t>
    </r>
    <r>
      <rPr>
        <sz val="12"/>
        <color rgb="FF000000"/>
        <rFont val="Calibri"/>
        <family val="2"/>
      </rPr>
      <t>Mediante la Resolución No. 27 del  6 de marzo de 2026y publicada en la Gaceta Oficial No. 43.330 de la misma fecha se nombran a los siguientes ciudadanos miembros de la Junta Directiva de esta empresa, ente adscrito al Ministerio del Poder Popular de Industrias y Comercio Nacional.
Presidente: JOSÉ GREGORIO PÉREZ PICCONE 
Directores Principales: SAUL FRANCISCO AMELIACH RANGEL, YOHAN MANUEL GONZÁLEZ MORENO, KIARA CAROLINA BERNAL RONDÓN, GLADYS PATRICIA GÓMEZ MÉNDEZ
Directores Suplentes: HENDRICK JOSÉ PERDOMO COLMENARES, CARMEN LETICIA GONZÁLEZ PERDOMO, PEGGY ALEJANDRA SILVA ROJAS, ROXAREN MIRLAY ACOSTA VALERO</t>
    </r>
  </si>
  <si>
    <t>Transporte de Carga Pesada con una flota de  41 chutos Maz-ven modelo Masparro, 16 camiones tipo toronto Mazven MV- 26Q01 y 26C01, 336 chutos International 7600 SBA 6X4 (SF647), 100 chutos Scania y 340 semirremolques: plataformas; volteos y cisternas, los cuales se encuentran al servicio del Estado venezolano y específicamente usadas principalmente para prestar servicios a las empresas cementeras que son propiedad del Estado: Piedra Caliza, Yeso, Clinkler, Cemento y Agregados, sin embrago, también transportan material de acero, materia prima para la elaboración de vidrio y madera.</t>
  </si>
  <si>
    <r>
      <t xml:space="preserve">Según la Resolución  No. 022 del 6 de noviembre de 2023 publicado en la Gaceta Oficial No. 42.760 del 20 de noviembre de 2023, fueron designadas las siguientes personas como miembros de la Junta Directiva de esta corporación:
</t>
    </r>
    <r>
      <rPr>
        <b/>
        <sz val="12"/>
        <color rgb="FF000000"/>
        <rFont val="Calibri"/>
      </rPr>
      <t>Presidente</t>
    </r>
    <r>
      <rPr>
        <sz val="12"/>
        <color rgb="FF000000"/>
        <rFont val="Calibri"/>
      </rPr>
      <t xml:space="preserve">: Danny José Tua Bohorquez
</t>
    </r>
    <r>
      <rPr>
        <b/>
        <sz val="12"/>
        <color rgb="FF000000"/>
        <rFont val="Calibri"/>
      </rPr>
      <t>Directores principales</t>
    </r>
    <r>
      <rPr>
        <sz val="12"/>
        <color rgb="FF000000"/>
        <rFont val="Calibri"/>
      </rPr>
      <t xml:space="preserve">: Elio Córdova Zerpa, Juan Fernando Jiménez Atencio, Diony Bianel Ereú Gutierrez, Nixon Rafael Suárez Guerra
</t>
    </r>
    <r>
      <rPr>
        <sz val="12"/>
        <color rgb="FF000000"/>
        <rFont val="Calibri"/>
        <family val="2"/>
      </rPr>
      <t>D</t>
    </r>
    <r>
      <rPr>
        <b/>
        <sz val="12"/>
        <color rgb="FF000000"/>
        <rFont val="Calibri"/>
      </rPr>
      <t>irectores suplentes</t>
    </r>
    <r>
      <rPr>
        <sz val="12"/>
        <color rgb="FF000000"/>
        <rFont val="Calibri"/>
      </rPr>
      <t xml:space="preserve">: Roselys Lyduvina Tonony Madrid, Karen Andreína Montaño Briceño, Harlen Nohemí Jaimes Escalona, Edwin José Hernández Liendo
Según el Acta de Asamblea General Extraordinaria de Accionistas de Empresa Nacional de Transporte de Insumos y Productos Industriales, S.A. (ENTIPI), celebrada en fecha 30 de junio de 2025 y publicada en la Gaceta Oficial No. 43.252 del 10 de noviembre de 2025, la Junta Directiva quedó conformada por las siguientes personas:
</t>
    </r>
    <r>
      <rPr>
        <b/>
        <sz val="12"/>
        <color rgb="FF000000"/>
        <rFont val="Calibri"/>
        <family val="2"/>
      </rPr>
      <t>Presidente</t>
    </r>
    <r>
      <rPr>
        <sz val="12"/>
        <color rgb="FF000000"/>
        <rFont val="Calibri"/>
      </rPr>
      <t xml:space="preserve">: MIGUELANGEL ANTONIO MARTOS RODRÍGUEZ
</t>
    </r>
    <r>
      <rPr>
        <b/>
        <sz val="12"/>
        <color rgb="FF000000"/>
        <rFont val="Calibri"/>
        <family val="2"/>
      </rPr>
      <t>Directores principales</t>
    </r>
    <r>
      <rPr>
        <sz val="12"/>
        <color rgb="FF000000"/>
        <rFont val="Calibri"/>
      </rPr>
      <t xml:space="preserve">: INDHRIANA MARÍA PARADA RODRÍGUEZ, JUAN CARLOS BRICEÑO QUEVEDO, NADIA ANDREINA VARELA DOMÍNGUEZ, RAHELENYS JOSUÉ BURGOS SANTAELLA
</t>
    </r>
    <r>
      <rPr>
        <b/>
        <sz val="12"/>
        <color rgb="FF000000"/>
        <rFont val="Calibri"/>
        <family val="2"/>
      </rPr>
      <t>Directores suplentes</t>
    </r>
    <r>
      <rPr>
        <sz val="12"/>
        <color rgb="FF000000"/>
        <rFont val="Calibri"/>
      </rPr>
      <t xml:space="preserve">: ADRIÁN ENRIQUE FIGUEROA BARRIOS,. ORIANA PATRICIA PÉREZ CABELLO, MARCO TULIO DÍAZ,  CARLOS EDUARDO PEREA RANGEL
Mediante la Resolución No. 27 del  6 de marzo de 2026y publicada en la Gaceta Oficial No. 43.330 de la misma fecha se nombran a los siguientes ciudadanos miembros de la Junta Directiva de esta empresa, ente adscrito al Ministerio del Poder Popular de Industrias y Comercio Nacional.
</t>
    </r>
    <r>
      <rPr>
        <b/>
        <sz val="12"/>
        <color rgb="FF000000"/>
        <rFont val="Calibri"/>
        <family val="2"/>
      </rPr>
      <t>Presidente</t>
    </r>
    <r>
      <rPr>
        <sz val="12"/>
        <color rgb="FF000000"/>
        <rFont val="Calibri"/>
      </rPr>
      <t xml:space="preserve">: JOSÉ GREGORIO PÉREZ PICCONE 
</t>
    </r>
    <r>
      <rPr>
        <b/>
        <sz val="12"/>
        <color rgb="FF000000"/>
        <rFont val="Calibri"/>
        <family val="2"/>
      </rPr>
      <t>Directores Principales</t>
    </r>
    <r>
      <rPr>
        <sz val="12"/>
        <color rgb="FF000000"/>
        <rFont val="Calibri"/>
      </rPr>
      <t xml:space="preserve">: SAUL FRANCISCO AMELIACH RANGEL, YOHAN MANUEL GONZÁLEZ MORENO, KIARA CAROLINA BERNAL RONDÓN, GLADYS PATRICIA GÓMEZ MÉNDEZ
</t>
    </r>
    <r>
      <rPr>
        <b/>
        <sz val="12"/>
        <color rgb="FF000000"/>
        <rFont val="Calibri"/>
        <family val="2"/>
      </rPr>
      <t>Directores Suplentes</t>
    </r>
    <r>
      <rPr>
        <sz val="12"/>
        <color rgb="FF000000"/>
        <rFont val="Calibri"/>
      </rPr>
      <t xml:space="preserve">: HENDRICK JOSÉ PERDOMO COLMENARES, CARMEN LETICIA GONZÁLEZ PERDOMO, PEGGY ALEJANDRA SILVA ROJAS, ROXAREN MIRLAY ACOSTA VALERO
</t>
    </r>
  </si>
  <si>
    <r>
      <t xml:space="preserve">El Teniente Coronel Danny Tua Bohórquez pertenece a la Guardia Nacional Bolivariana, en 2021 fue Director Logístico de PDVSA, cuando tenía el grado de Mayor, durante la gestión de Tareck El Aissam como Ministro del Poder Popular para el Petróleo, también es presidente de Venezolana de Cementos S.A.C.A.
</t>
    </r>
    <r>
      <rPr>
        <sz val="11"/>
        <color theme="1"/>
        <rFont val="Calibri"/>
        <family val="2"/>
      </rPr>
      <t xml:space="preserve">
</t>
    </r>
    <r>
      <rPr>
        <sz val="12"/>
        <color theme="1"/>
        <rFont val="Calibri"/>
        <family val="2"/>
      </rPr>
      <t>Miguelangel Antonio Martos Rodríguez</t>
    </r>
    <r>
      <rPr>
        <sz val="16"/>
        <color theme="1"/>
        <rFont val="Calibri"/>
        <family val="2"/>
      </rPr>
      <t xml:space="preserve"> </t>
    </r>
    <r>
      <rPr>
        <sz val="12"/>
        <color theme="1"/>
        <rFont val="Calibri"/>
      </rPr>
      <t>es un funcionario público venezolano que ha ocupado importantes cargos ejecutivos, principalmente en el sector de la industria y producción nacional. Actualmente, se desempeña como Presidente (en calidad de encargado) de la Corporación Socialista de Cemento, S.A. (CSC), una entidad adscrita al Ministerio del Poder Popular de Industrias y Producción Nacional.
José Gregorio Pérez Piccone, es General de División del Ejército, fue designado como Presidente de la Corporación Socialista del Cemento (CSC) según la Gaceta Oficial N° 42.661 del 30 de junio de 2023, se desempeñó como Presidente de la Empresa de Sistema de Transporte Masivo de Barquisimeto (Transbarca) y ha ocupado cargos en la estructura de logística y servicios del Ministerio del Poder Popular para el Transporte.. Su trayectoria ha estado estrechamente vinculada a la seguridad presidencial y, recientemente, a la gestión de empresas estratégicas del Estado.Pérez Piccone ha ocupado puestos de alta confianza dentro de la estructura de protección del Ejecutivo: Director de Gestión Humana de la Guardia de Honor Presidencial: En este rol (siendo Coronel), fue responsable de la administración del personal militar asignado a la seguridad del Palacio de Miraflores.Comandante del Batallón de Protección y Aseguramiento del Entorno Presidencial: .
Saul Francisco Ameliach Rangel, ha estado vinculado a la gestión de empresas estatales en el sector industrial. Fue designado como Director Principal de la CSC en 2023. Previamente, se le ha relacionado con cargos directivos en la Corporación Petroquímica de Venezuela (Pequiven), donde ejerció funciones en áreas de planificación y proyectos. 
Yohan Manuel González Moreno,  cuenta con trayectoria en la administración pública vinculada al Ministerio del Poder Popular para el Proceso Social de Trabajo. Ha desempeñado roles de supervisión en diversas juntas administradoras ad hoc de empresas bajo control estatal.
Kiara Carolina Bernal Rondón, abogada de profesión. Ha ocupado cargos en la Consultoría Jurídica de organismos como el Ministerio del Poder Popular de Industrias y Producción Nacional. Su perfil suele estar orientado al cumplimiento legal y normativo de las empresas del Estado.
Gladys Patricia Gómez Méndez, posee experiencia en el área administrativa y financiera dentro del sector construcción y vivienda. Ha formado parte de juntas directivas en filiales de la Gran Misión Vivienda Venezuela y otros entes adscritos al Ministerio de Industrias.</t>
    </r>
    <r>
      <rPr>
        <sz val="12"/>
        <color theme="1"/>
        <rFont val="Calibri"/>
        <family val="2"/>
      </rPr>
      <t xml:space="preserve">
</t>
    </r>
  </si>
  <si>
    <t>Mediante la Resolución No. 27 del  6 de marzo de 2026y publicada en la Gaceta Oficial No. 43.330 de la misma fecha se nombran a los siguientes ciudadanos miembros de la Junta Directiva de esta empresa, ente adscrito al Ministerio del Poder Popular de Industrias y Comercio Nacional.
Presidente: JOSÉ GREGORIO PÉREZ PICCONE 
Directores Principales: SAUL FRANCISCO AMELIACH RANGEL, YOHAN MANUEL GONZÁLEZ MORENO, KIARA CAROLINA BERNAL RONDÓN, GLADYS PATRICIA GÓMEZ MÉNDEZ
Directores Suplentes: HENDRICK JOSÉ PERDOMO COLMENARES, CARMEN LETICIA GONZÁLEZ PERDOMO, PEGGY ALEJANDRA SILVA ROJAS, ROXAREN MIRLAY ACOSTA VALERO</t>
  </si>
  <si>
    <t>José Gregorio Pérez Piccone, es General de División del Ejército, fue designado como Presidente de la Corporación Socialista del Cemento (CSC) según la Gaceta Oficial N° 42.661 del 30 de junio de 2023, se desempeñó como Presidente de la Empresa de Sistema de Transporte Masivo de Barquisimeto (Transbarca) y ha ocupado cargos en la estructura de logística y servicios del Ministerio del Poder Popular para el Transporte.. Su trayectoria ha estado estrechamente vinculada a la seguridad presidencial y, recientemente, a la gestión de empresas estratégicas del Estado.Pérez Piccone ha ocupado puestos de alta confianza dentro de la estructura de protección del Ejecutivo: Director de Gestión Humana de la Guardia de Honor Presidencial: En este rol (siendo Coronel), fue responsable de la administración del personal militar asignado a la seguridad del Palacio de Miraflores.Comandante del Batallón de Protección y Aseguramiento del Entorno Presidencial: .
Saul Francisco Ameliach Rangel, ha estado vinculado a la gestión de empresas estatales en el sector industrial. Fue designado como Director Principal de la CSC en 2023. Previamente, se le ha relacionado con cargos directivos en la Corporación Petroquímica de Venezuela (Pequiven), donde ejerció funciones en áreas de planificación y proyectos. 
Yohan Manuel González Moreno,  cuenta con trayectoria en la administración pública vinculada al Ministerio del Poder Popular para el Proceso Social de Trabajo. Ha desempeñado roles de supervisión en diversas juntas administradoras ad hoc de empresas bajo control estatal.
Kiara Carolina Bernal Rondón, abogada de profesión. Ha ocupado cargos en la Consultoría Jurídica de organismos como el Ministerio del Poder Popular de Industrias y Producción Nacional. Su perfil suele estar orientado al cumplimiento legal y normativo de las empresas del Estado.
Gladys Patricia Gómez Méndez, posee experiencia en el área administrativa y financiera dentro del sector construcción y vivienda. Ha formado parte de juntas directivas en filiales de la Gran Misión Vivienda Venezuela y otros entes adscritos al Ministerio de Industrias.</t>
  </si>
  <si>
    <t>Las cifras rojas de la industria cementera en manos del Estado venezolano (https://transparenciave.org/project/las-cifras-rojas-la-industria-cementera-manos-del-estado-venezolano/)
Cemento Andino: historia de una quiebra anunciada (http://www.diarioeltiempo.com.ve/sitio/cemento-andino-historia-de-una-quiebra-anunciada)
Presidente Maduro, ¿permitirá usted que continúe la destrucción de Cemento Andino? (https://www.aporrea.org/contraloria/a257540.html)
Cemento Andino S.A. (https://transparencia.org.ve/wp-content/uploads/2017/09/Empresas-propiedad-del-estado-Cemento.pdf)
Baja y crítica producción de cemento enfrenta a las roscas corruptas de civiles y militares (http://runrun.es/runrunes-de-bocaranda/runrunes/114512/baja-y-critica-produccion-de-cemento-enfrenta-las-roscas-corruptas-de-civiles-y-militares.html)
Un total de 30 trabajadores de Cemento Andino, empresa filial de la Corporación Socialista del Cemento, denuncian que fueron despedidos de forma arbitraria y violando sus derechos laborales, tras las elecciones presidenciales de 2024 (https://www.facebook.com/talcualdigital/photos/un-total-de-30-trabajadores-de-cemento-andino-empresa-filial-de-la-corporaci%C3%B3n-s/1374208424735052/)</t>
  </si>
  <si>
    <t xml:space="preserve">Canteras de Cura, C.A. </t>
  </si>
  <si>
    <r>
      <rPr>
        <b/>
        <sz val="12"/>
        <color theme="1"/>
        <rFont val="Calibri"/>
        <family val="2"/>
      </rPr>
      <t>Presidenta</t>
    </r>
    <r>
      <rPr>
        <sz val="12"/>
        <color theme="1"/>
        <rFont val="Calibri"/>
      </rPr>
      <t xml:space="preserve">: Carla Karina Fagúndez Molina
</t>
    </r>
    <r>
      <rPr>
        <b/>
        <sz val="12"/>
        <color theme="1"/>
        <rFont val="Calibri"/>
        <family val="2"/>
      </rPr>
      <t>Administrador General</t>
    </r>
    <r>
      <rPr>
        <sz val="12"/>
        <color theme="1"/>
        <rFont val="Calibri"/>
      </rPr>
      <t>: Luiyi Lo Pinto</t>
    </r>
    <r>
      <rPr>
        <sz val="12"/>
        <color theme="1"/>
        <rFont val="Calibri"/>
        <family val="2"/>
      </rPr>
      <t xml:space="preserve">
Mediante Resolución N° 028/2026  del 6 de marzo de 2026 y publicada en la Gaceta Oficial No. 43.330 de la misma fecha,  se designa a la ciudadana Edith Coromoto Sánchez Acosta, como </t>
    </r>
    <r>
      <rPr>
        <b/>
        <sz val="12"/>
        <color theme="1"/>
        <rFont val="Calibri"/>
        <family val="2"/>
      </rPr>
      <t>Presidenta</t>
    </r>
    <r>
      <rPr>
        <sz val="12"/>
        <color theme="1"/>
        <rFont val="Calibri"/>
        <family val="2"/>
      </rPr>
      <t xml:space="preserve"> de la empresa CANTERAS DE CURA S.A., ente adscrito al Ministerio del Poder Popular de Industrias y Comercio Nacional, en condición de Encargada.</t>
    </r>
  </si>
  <si>
    <t>Edith Coromoto Sánchez Acosta, ha desempeñado cargos directivos previos, principalmente vinculados al sector minero y de gestión estratégica.  Fue designada como Directora General de Gestión Productiva de la Pequeña Minería, bajo la estructura del Viceministerio de Seguimiento y Control del Desarrollo Ecominero (Ministerio del Poder Popular de Desarrollo Minero Ecológico), según la Gaceta Oficial N° 42.138 del 31 de mayo de 2021.  Su perfil ha estado orientado a la fiscalización y control de procesos productivos primarios, lo que se alinea con la actividad de Canteras de Cura S.A., empresa dedicada a la explotación de minerales no metálicos (principalmente piedra caliza y agregados para la construcción).</t>
  </si>
  <si>
    <r>
      <t xml:space="preserve">Mediante Decreto Presidencial  Nº 4.883 del 23 de noviembre 2023, se nombra al ciudadano Ghimi José Santini Reyes, como Presidente de CORSOVENCA y como Directores de la Junta Directiva a las siguientesd personas:
</t>
    </r>
    <r>
      <rPr>
        <b/>
        <sz val="12"/>
        <color rgb="FF000000"/>
        <rFont val="Calibri"/>
      </rPr>
      <t>Directores principales</t>
    </r>
    <r>
      <rPr>
        <sz val="12"/>
        <color rgb="FF000000"/>
        <rFont val="Calibri"/>
      </rPr>
      <t xml:space="preserve">: Sergio Alejandro Briceño Yaselly, David Daniel Troconis Briceño, César Enrique Andrea Pérez, Carlos Manuel Campero Peraza
</t>
    </r>
    <r>
      <rPr>
        <b/>
        <sz val="12"/>
        <color rgb="FF000000"/>
        <rFont val="Calibri"/>
      </rPr>
      <t>Directores suplentes:</t>
    </r>
    <r>
      <rPr>
        <sz val="12"/>
        <color rgb="FF000000"/>
        <rFont val="Calibri"/>
      </rPr>
      <t xml:space="preserve"> Hairo Alí Arellano Araujo, Eduardo Enrique Arias Reyes, Yajaira Coromoto Briceño Aguilar, Jhon José Laguado Reverol
Mediante Resolución  No. 001 del 8 de enero de 2025 y publicada en la Gaceta Oficial No. 43.045 del 13 de enero de 2025 se designa a las ciudadanas y ciudadanos que en ella se indican, como Presidente y Miembros Principales y Suplentes que integrarán la Junta Directiva de la Corporación Socialista del Sector Vidrio y Envases, C.A., (CORSOVENCA), ente adscrito al Ministerio del Poder Popular de Industrias y Producción Nacional.
</t>
    </r>
    <r>
      <rPr>
        <b/>
        <sz val="12"/>
        <color rgb="FF000000"/>
        <rFont val="Calibri"/>
      </rPr>
      <t>Presidente</t>
    </r>
    <r>
      <rPr>
        <sz val="12"/>
        <color rgb="FF000000"/>
        <rFont val="Calibri"/>
      </rPr>
      <t xml:space="preserve">: Juan Carlos Briceño Quevedo
</t>
    </r>
    <r>
      <rPr>
        <b/>
        <sz val="12"/>
        <color rgb="FF000000"/>
        <rFont val="Calibri"/>
      </rPr>
      <t>Directores principales</t>
    </r>
    <r>
      <rPr>
        <sz val="12"/>
        <color rgb="FF000000"/>
        <rFont val="Calibri"/>
      </rPr>
      <t xml:space="preserve">: Héctor José Bravo Osuna, Arelis Carolina Medina Hernández, Egdimar Patricia Acuña Golindano, Roigar Luis López Rivas.
</t>
    </r>
    <r>
      <rPr>
        <b/>
        <sz val="12"/>
        <color rgb="FF000000"/>
        <rFont val="Calibri"/>
      </rPr>
      <t>Direc tores suplente</t>
    </r>
    <r>
      <rPr>
        <sz val="12"/>
        <color rgb="FF000000"/>
        <rFont val="Calibri"/>
      </rPr>
      <t xml:space="preserve">s:  Laila Taj Ei Dine de Salman,  Oriana Patricia Pérez Cabello, Adrián Enrique Figueroa Barrios,  Aychel Yumaira  Huanire Castillo
</t>
    </r>
    <r>
      <rPr>
        <sz val="12"/>
        <color rgb="FF000000"/>
        <rFont val="Calibri"/>
        <family val="2"/>
      </rPr>
      <t>Mediante Resolución  No. 022/2026 del 24 de febrero de 2026 y publicada en la Gaceta Oficial No. 43.322 de la misma fecha se designa a las ciudadanas y ciudadanos que en ella se indican, como Presidente y Miembros Principales y Suplentes que integrarán la Junta Directiva de la Corporación Socialista del Sector Vidrio y Envases, C.A., (CORSOVENCA), ente adscrito al Ministerio del Poder Popular de Industrias y Comercio Nacional</t>
    </r>
    <r>
      <rPr>
        <b/>
        <sz val="12"/>
        <color rgb="FF000000"/>
        <rFont val="Calibri"/>
        <family val="2"/>
      </rPr>
      <t xml:space="preserve">
Presidente</t>
    </r>
    <r>
      <rPr>
        <sz val="12"/>
        <color rgb="FF000000"/>
        <rFont val="Calibri"/>
      </rPr>
      <t xml:space="preserve">: LUIS ANTONIO VILLEGAS RAMÍREZ
</t>
    </r>
    <r>
      <rPr>
        <b/>
        <sz val="12"/>
        <color rgb="FF000000"/>
        <rFont val="Calibri"/>
        <family val="2"/>
      </rPr>
      <t>Directores Principale</t>
    </r>
    <r>
      <rPr>
        <sz val="12"/>
        <color rgb="FF000000"/>
        <rFont val="Calibri"/>
      </rPr>
      <t xml:space="preserve">s KERVIN ARISTIDES PETIT VILLARROEL, SANDRA CAROLINA LABRADOR SUÁREZ, SAUL FRANCISCO AMELIACH RANGEL, GLADYS PATRICIA GÓMEZ MÉNDEZ
</t>
    </r>
    <r>
      <rPr>
        <b/>
        <sz val="12"/>
        <color rgb="FF000000"/>
        <rFont val="Calibri"/>
        <family val="2"/>
      </rPr>
      <t>Directores Suplentes</t>
    </r>
    <r>
      <rPr>
        <sz val="12"/>
        <color rgb="FF000000"/>
        <rFont val="Calibri"/>
      </rPr>
      <t xml:space="preserve">: MARÍA FERNANDA PALENCIA AVENDAÑO, MARÍA DE LOS ANGELES GONZÁLEZ GARCÍA, JACKILDE SOSIBEL MONTILLA LUNAR, ROXAREN MIRLAY ACOSTA VALERO
Mediante Resolución No. 029/2026  del 6 de marzo de 2026 y publicada en la Gaceta Oficial No. 43.330 de la misma fecha, se designa al ciudadano Ángel David Navas Rumbos, como </t>
    </r>
    <r>
      <rPr>
        <b/>
        <sz val="12"/>
        <color rgb="FF000000"/>
        <rFont val="Calibri"/>
        <family val="2"/>
      </rPr>
      <t>Presidente</t>
    </r>
    <r>
      <rPr>
        <sz val="12"/>
        <color rgb="FF000000"/>
        <rFont val="Calibri"/>
      </rPr>
      <t xml:space="preserve"> de la empresa “CORPORACIÓN SOCIALISTA DEL SECTOR VIDRIO Y ENVASES, C.A. (CORSOVENCA)”, adscrita al Ministerio del Poder Popular de Industrias y Comercio Nacional, en condición de Encargado. Los miembros de la Junta Directiva de la empresa "CORPORACIÓN SOCIALISTA DEL SECTOR VIDRIO Y ENVASES, C.A. (CORSOVENCA)”, adscrita al Ministerio del Poder Popular de Industrias y Comercio Nacional, designados mediante Resolución N° de fecha 021/2026 de fecha 24 de febrero de 2026, publicada en la Gaceta Oficial de la República Bolivariana de Venezuela N°43.322 de la misma fecha, se mantienen en el ejercicio de sus funciones. </t>
    </r>
  </si>
  <si>
    <t>Ghimi José Santini Reyes es General de División del Ejército, ha sido Director General del Servicio Desconcentrado para la Gestión y Administración de las Zonas Económicas Especiales Militares de carácter Industrial y Productivo de la Fuerza Armada Nacional Bolivariana, el oficial estuvo como Jefe de la Zona Operativa de Defensa Integral, fue segundo comandante de la ZODI Zulia y entre 2013 hasta 2018, fue presidente encargado de la Empresa Socialista Venezolana del Vidrio C.A (Venvidro)
Juan Carlos Briceño Quevedo fue nombrado en 2014  Gerente General del Instituto Nacional de Capacitación y Educación Socialista (INCES),  en 2024 fue designado  Viceministro de Industrias Intermedias y Ligeras del Ministerio del Poder Popular de Industrias y Producción Nacional, fue Presidente de la Corporación de Industrias Intermedias de Venezuela S.A. (CORPIVENSA), adscrita al Ministerio del Poder Popular de Industrias y Producción Nacional, en condición de Encargado y Viceministro de  de Empresas y Servicios del Ministerio del Poder Popular para la Alimentación.
 Luis Antonio Villegas Ramírez, además de presidir CORSOVENCA, es el Viceministro de Seguimiento y Control del Comercio y la Distribución, adscrito al Ministerio del Poder Popular para el Comercio Nacional. Fue designado como Presidente de la Almacenadora Caracas, C.A. y sus filiales, un ente clave para la logística y el almacenamiento de mercancías en el país. Ha ocupado la presidencia de la Corporación Venezolana de Comercio Exterior (Corpovex), el ente encargado de centralizar las importaciones públicas en Venezuela. Su perfil está estrechamente ligado a la gestión de cadenas de suministro y supervisión de empresas recuperadas por el Estado.
Navas Rumbos  posee una trayectoria vinculada a la gestión de activos industriales y la supervisión de procesos de manufactura dentro del Ministerio de Industrias. Previamente desempeñó cargos de nivel gerencial en empresas básicas de Guayana, específicamente relacionados con la logística y el seguimiento de producción en el sector de metales ligeros.
Yohan Manuel González Moreno, su perfil destaca por la gestión logística y de almacenamiento. Fue nombrado en febrero de 2024 como Presidente de la Almacenadora Caracas, C.A. y sus filiales (Centro, Carabobo y Puerto Cabello). Su presencia en CORSELCA es clave para la cadena de suministros; al dirigir las principales almacenadoras públicas, facilita la logística de distribución de los electrodomésticos producidos o importados.
Saúl Francisco Ameliach Rangel, miembro de una familia con larga trayectoria en el chavismo (hermano de Francisco Ameliach, exgobernador de Carabobo. Fue Viceministro de Economía Productiva: Designado en junio de 2024 bajo la gestión de la Vicepresidencia Ejecutiva. Ha estado vinculado a la gestión de Pequiven (Petroquímica de Venezuela) en años anteriores, lo que le otorga experiencia en la dirección de grandes complejos industriales estatales.
 Gladys Patricia Gómez Méndez, representa el brazo legal y de control financiero del grupo. Ha ocupado la Dirección General de Consultoría Jurídica en entes críticos, incluyendo el Ministerio de Comercio Nacional (2023) y la Oficina Nacional de Crédito Público (enero de 2024). Al estar presente tanto en CORSOAUTO como en CORSELCA, actúa como el filtro legal para las contrataciones y acuerdos internacionales de ambas corporaciones.
Kiara Carolina Bernal Rondón,  designada en marzo de 2024 como Directora General del Despacho del Ministerio de Comercio Nacional. Al igual que Ameliach y Gómez Méndez, su presencia en ambas juntas asegura que las decisiones de estas empresas estén alineadas con las prioridades del ministerio que las tutela.</t>
  </si>
  <si>
    <t>Ghimi José Santini Reyes es General de División del Ejército, ha sido Director General del Servicio Desconcentrado para la Gestión y Administración de las Zonas Económicas Especiales Militares de carácter Industrial y Productivo de la Fuerza Armada Nacional Bolivariana, el oficial estuvo como Jefe de la Zona Operativa de Defensa Integral, fue segundo comandante de la ZODI Zulia y entre 2013 hasta 2018, fue presidente encargado de la Empresa Socialista Venezolana del Vidrio C.A (Venvidro)
Alex Nain Saab Morán (nacido el 21 de diciembre de 1971 en Barranquilla, Colombia) es un empresario y político colombo-venezolano de ascendencia libanesa.desde el 18 de octubre de 2024, Saab se desempeña como Ministro del Poder Popular de Industrias y Producción Nacional de Venezuela, cargo designado por el gobierno de Nicolás Maduro. También es Presidente del Centro Internacional de Inversión Productiva.
Es conocido internacionalmente por su estrecha relación con el gobierno venezolano. a: El gobierno de Venezuela lo identifica como un diplomático y enviado especial, argumentando que realizaba misiones humanitarias para adquirir alimentos y medicinas en medio de las sanciones internacionales. Diversas investigaciones periodísticas y autoridades de Estados Unidos y Colombia lo han señalado como el presunto "testaferro" (figura que presta su nombre para negocios ajenos) de Nicolás Maduro. Se le acusa de haberse enriquecido mediante contratos estatales, particularmente con el programa de alimentos CLAP y la Misión Vivienda. Fue arrestado en junio de 2020 en Cabo Verde cuando su avión hacía una escala técnica mientras viajaba hacia Irán. En octubre de 2021, fue extraditado a Estados Unidos, donde enfrentaba cargos por conspiración para cometer lavado de dinero. Los fiscales estadounidenses alegaban que había desviado cientos de millones de dólares a través de contratos fraudulentos. Documentos revelados en 2022 indicaron que, antes de su arresto, Saab habría colaborado como informante de la DEA durante un periodo en 2018, proporcionando información sobre sobornos a funcionarios venezolanos. El 20 de diciembre de 2023, Alex Saab fue liberado por el gobierno de Estados Unidos y regresó a Venezuela. Su liberación fue producto de un intercambio de prisioneros entre Washington y Caracas, en el cual Venezuela liberó a 10 ciudadanos estadounidenses y a varios presos políticos venezolanos. A su llegada a Caracas, fue recibido con honores en el Palacio de Miraflores.
Ángel David Navas Rumbos, de acuerdo con su trayectoria en la administración pública, su perfil es el de un cuadro técnico-civil especializado en la gestión industrial. Se ha desempeñado principalmente en roles gerenciales y de supervisión dentro de empresas básicas y entes adscritos al Ministerio de Industrias.  Ha ocupado cargos como el de Director General de Seguimiento y Control de Industrias Básicas (según registros de 2021) y puestos directivos en la Corporación Venezolana de Guayana (CVG), donde el enfoque es administrativo y operacional.
Kervin Arístides Petit Villarroel ,  su perfil está fuertemente vinculado a la gestión administrativa y de recursos humanos dentro del sector industrial del Estado. Además de su cargo como Vicepresidente de la Junta Interventora de VENVIDRIO, ha desempeñado funciones como Director Principal en la Corporación Socialista del Sector Vidrio y Envases, C.A. (CORSOVENCA).  En 2021, ocupó cargos de libre nombramiento y remoción en el Ministerio del Poder Popular de Industrias y Producción Nacional, específicamente en áreas de gestión interna y servicios generales.
Sandra Carolina Labrador Suárez,  es una funcionaria de carrera en el área de planificación y control de gestión. CORSOVENCA (2025-2026): ha sido designada como Miembro Principal de la junta directiva del holding del vidrio junto a Navas Rumbos. Anteriormente (hacia 2022-2023), estuvo vinculada a la Corporación Venezolana de Guayana (CVG), desempeñando funciones en la Gerencia de Planificación Estratégica.
 Kiara Carolina Bernal Rondón,   es la figura con mayor presencia transversal en las empresas del Ministerio de Industrias,  es Directora Principal en la Corporación Socialista del Cemento y simultáneamente Miembro Principal en VENVIDRIO.  Ha ocupado cargos de Directora General en despachos de viceministerios dentro del Ministerio de Industrias desde 2022, lo que sugiere que es una pieza de confianza para la supervisión ministerial en diversos sectores (cemento y vidrio).</t>
  </si>
  <si>
    <t>Venvidrio: La empresa modelo de Chávez al borde de la quiebra (https://www.el-carabobeno.com/venvidrio-la-empresa-modelo-chavez-al-borde-la-quiebra/)
Salvemos Venvidrio… (https://www.aporrea.org/actualidad/a242540.html)
Carabobo: trabajadores de Venvidrio denuncian despidos injustificados y corrupción dentro de la empresa (https://www.aporrea.org/trabajadores/n375327.html)
De Owens Ilinois a Venvidrio: La expropiación como herramienta para la quiebra de una empresa (https://www.el-carabobeno.com/de-owens-ilinois-a-venvidrio-la-expropiacion-como-quiebra-de-una-empresa/)
Hasta que caiga la tirania (https://www.facebook.com/2231791887094528/posts/2326515100955539/)
La brutal corrupción de la Expropiada Venvidrio (https://twitter.com/Fantasma_956/status/1645152618853924867)
Cayó en Colombia  pieza de corrupción en VENVIDRIO (https://ultimasnoticias.com.ve/sucesos/cayo-en-colombia-pieza-de-corrupcion-en-venvidrio/)</t>
  </si>
  <si>
    <r>
      <t xml:space="preserve">Mediante Decreto Presidencial  Nº 4.883 del 23 de noviembre 2023, se nombra al ciudadano Ghimi José Santini Reyes, como Presidente de VENVIDRIO, a Jorjie Sabier Plaza Carrero como Vicepresidente y como Directores de la Junta Directiva a las siguientesd personas:
</t>
    </r>
    <r>
      <rPr>
        <b/>
        <sz val="12"/>
        <color rgb="FF000000"/>
        <rFont val="Calibri"/>
      </rPr>
      <t>Directores principales</t>
    </r>
    <r>
      <rPr>
        <sz val="12"/>
        <color rgb="FF000000"/>
        <rFont val="Calibri"/>
      </rPr>
      <t xml:space="preserve">: Sergio Alejandro Briceño Yaselly, David Daniel Troconis Briceño, César Enrique Andrea Pérez, Carlos Manuel Campero Peraza
</t>
    </r>
    <r>
      <rPr>
        <b/>
        <sz val="12"/>
        <color rgb="FF000000"/>
        <rFont val="Calibri"/>
      </rPr>
      <t>Directores suplentes:</t>
    </r>
    <r>
      <rPr>
        <sz val="12"/>
        <color rgb="FF000000"/>
        <rFont val="Calibri"/>
      </rPr>
      <t xml:space="preserve"> Hairo Alí Arellano Araujo, Eduardo Enrique Arias Reyes, Yajaira Coromoto Briceño Aguilar, Jhon José Laguado Reverol
Fue intervenida por la Presidencia de la República, según el Decreto N° 5.144, mediante el cual se ordena la intervención de la compañía Venezolana del Vidrio, C.A., (VENVIDRIO), empresa del Estado adscrita al Ministerio del Poder Popular de Industrias y Producción Nacional.Este Decreto fue publicado en la Gaceta Oficial No. 43.157 del 26 de junio de 2025. Fueron designadas las siguientes personas como miembros de la Junta Interventora:
</t>
    </r>
    <r>
      <rPr>
        <b/>
        <sz val="12"/>
        <color rgb="FF000000"/>
        <rFont val="Calibri"/>
        <family val="2"/>
      </rPr>
      <t>Presidente</t>
    </r>
    <r>
      <rPr>
        <sz val="12"/>
        <color rgb="FF000000"/>
        <rFont val="Calibri"/>
      </rPr>
      <t xml:space="preserve">: Alex Nain Saab Morán
</t>
    </r>
    <r>
      <rPr>
        <b/>
        <sz val="12"/>
        <color rgb="FF000000"/>
        <rFont val="Calibri"/>
        <family val="2"/>
      </rPr>
      <t>Vicepresidente</t>
    </r>
    <r>
      <rPr>
        <sz val="12"/>
        <color rgb="FF000000"/>
        <rFont val="Calibri"/>
      </rPr>
      <t xml:space="preserve">: Juan Carlos Briceño Quevedo
</t>
    </r>
    <r>
      <rPr>
        <b/>
        <sz val="12"/>
        <color rgb="FF000000"/>
        <rFont val="Calibri"/>
        <family val="2"/>
      </rPr>
      <t>Miembros principales</t>
    </r>
    <r>
      <rPr>
        <sz val="12"/>
        <color rgb="FF000000"/>
        <rFont val="Calibri"/>
      </rPr>
      <t xml:space="preserve">: Carlos Manuel Campero Peraza, Indhriana María Parada Rodríguez, Egdymar Patricia Acuña Golindano
</t>
    </r>
    <r>
      <rPr>
        <b/>
        <sz val="12"/>
        <color rgb="FF000000"/>
        <rFont val="Calibri"/>
        <family val="2"/>
      </rPr>
      <t>Miembros suplentes</t>
    </r>
    <r>
      <rPr>
        <sz val="12"/>
        <color rgb="FF000000"/>
        <rFont val="Calibri"/>
      </rPr>
      <t xml:space="preserve">: William Jhonathan Piña Delgado, Héctor José Bravo Osuna, Marcial José Arenas
Mediante Decreto Nº 5.268 de la Presidencia de la Republica del 6 de marzo de 2026 y publicado en la Gaveta Oficial No. 43.330 de la misma fecha, se nombra al ciudadano Ángel David Navas Rumbos, como Presidente de la empresa Venezolana del Vidrio, C.A. (VENVIDRIO), y a su vez, como Presidente de la Junta Interventora, en condición de Encargado; y se nombra al ciudadano Kervin Arístides Petit Villaroel, como Vicepresidente y a los Miembros Principales de dicha Junta Interventora, a las ciudadanas y ciudadanos que en él se mencionan, adscrita al Ministerio del Poder Popular de Industrias y Comercio Nacional.
</t>
    </r>
    <r>
      <rPr>
        <b/>
        <sz val="12"/>
        <color rgb="FF000000"/>
        <rFont val="Calibri"/>
        <family val="2"/>
      </rPr>
      <t>Presidente</t>
    </r>
    <r>
      <rPr>
        <sz val="12"/>
        <color rgb="FF000000"/>
        <rFont val="Calibri"/>
      </rPr>
      <t xml:space="preserve"> </t>
    </r>
    <r>
      <rPr>
        <b/>
        <sz val="12"/>
        <color rgb="FF000000"/>
        <rFont val="Calibri"/>
        <family val="2"/>
      </rPr>
      <t>de la Junta Interventora</t>
    </r>
    <r>
      <rPr>
        <sz val="12"/>
        <color rgb="FF000000"/>
        <rFont val="Calibri"/>
      </rPr>
      <t xml:space="preserve"> (E):Ángel David Navas Rumbos 
</t>
    </r>
    <r>
      <rPr>
        <b/>
        <sz val="12"/>
        <color rgb="FF000000"/>
        <rFont val="Calibri"/>
        <family val="2"/>
      </rPr>
      <t xml:space="preserve"> Vicepresidente de la Junta Interventora</t>
    </r>
    <r>
      <rPr>
        <sz val="12"/>
        <color rgb="FF000000"/>
        <rFont val="Calibri"/>
      </rPr>
      <t xml:space="preserve">: Kervin Aristides Petit Villaroel 
</t>
    </r>
    <r>
      <rPr>
        <b/>
        <sz val="12"/>
        <color rgb="FF000000"/>
        <rFont val="Calibri"/>
        <family val="2"/>
      </rPr>
      <t>Miembros Principales</t>
    </r>
    <r>
      <rPr>
        <sz val="12"/>
        <color rgb="FF000000"/>
        <rFont val="Calibri"/>
        <family val="2"/>
      </rPr>
      <t>:</t>
    </r>
    <r>
      <rPr>
        <sz val="12"/>
        <color rgb="FF000000"/>
        <rFont val="Calibri"/>
      </rPr>
      <t xml:space="preserve"> Kiara Carolina Bernal Rondón, Sandra Carolina Labrador Suárez</t>
    </r>
  </si>
  <si>
    <r>
      <rPr>
        <b/>
        <sz val="12"/>
        <color rgb="FF000000"/>
        <rFont val="Calibri"/>
      </rPr>
      <t>Presidente:</t>
    </r>
    <r>
      <rPr>
        <sz val="12"/>
        <color rgb="FF000000"/>
        <rFont val="Calibri"/>
      </rPr>
      <t xml:space="preserve"> Según la Resolución No. 053132 del 12/12/2023  publicada en la Gaceta Oficial No. 42.735 del 16/12/2022 : Mayor General Renier Enrique Urbáez Ferrmín
 Se designaron también como
</t>
    </r>
    <r>
      <rPr>
        <b/>
        <sz val="12"/>
        <color rgb="FF000000"/>
        <rFont val="Calibri"/>
      </rPr>
      <t>Directores Principales</t>
    </r>
    <r>
      <rPr>
        <sz val="12"/>
        <color rgb="FF000000"/>
        <rFont val="Calibri"/>
      </rPr>
      <t xml:space="preserve">: General de División César José Díaz Calles, General de División Franscisco Javier Piña Mora
</t>
    </r>
    <r>
      <rPr>
        <b/>
        <sz val="12"/>
        <color rgb="FF000000"/>
        <rFont val="Calibri"/>
      </rPr>
      <t>Directores Suplentes</t>
    </r>
    <r>
      <rPr>
        <sz val="12"/>
        <color rgb="FF000000"/>
        <rFont val="Calibri"/>
      </rPr>
      <t xml:space="preserve">: Capitán de Navío Miguel José Figueredo Alvarado, Coronel León Noel Monsalve Morales
Según Resolución No. 058880 del 11 de marzo de 2025 del Ministerio del Poder Popular para la Defensa y publicada en la Gaceta Oficial No. 43.088 del 17 de marzo de 2025, se nombra como Miembros de la Junta Directiva del lComplejo Industrial Tiuna I, C.A., del Despacho del Viceministro de Planiicación y Desarrollo para la Defensa, integrada por los siguientes profesionales militares: 
</t>
    </r>
    <r>
      <rPr>
        <b/>
        <sz val="12"/>
        <color rgb="FF000000"/>
        <rFont val="Calibri"/>
      </rPr>
      <t>Presidente</t>
    </r>
    <r>
      <rPr>
        <sz val="12"/>
        <color rgb="FF000000"/>
        <rFont val="Calibri"/>
      </rPr>
      <t xml:space="preserve">: Mayor General Henry David Rodríguez Martínez
</t>
    </r>
    <r>
      <rPr>
        <b/>
        <sz val="12"/>
        <color rgb="FF000000"/>
        <rFont val="Calibri"/>
      </rPr>
      <t>Directores principales</t>
    </r>
    <r>
      <rPr>
        <sz val="12"/>
        <color rgb="FF000000"/>
        <rFont val="Calibri"/>
      </rPr>
      <t xml:space="preserve">: General de División César José Díaz Calles, General de División José Darío Monsalve Maldonado
</t>
    </r>
    <r>
      <rPr>
        <b/>
        <sz val="12"/>
        <color rgb="FF000000"/>
        <rFont val="Calibri"/>
      </rPr>
      <t>Director suplente</t>
    </r>
    <r>
      <rPr>
        <sz val="12"/>
        <color rgb="FF000000"/>
        <rFont val="Calibri"/>
      </rPr>
      <t>: Capitán de Navío Miguel José Figueredo Alvarado, Coronel Leonel Simón Monsalve Morales,
Según Resolución No. 063357 del 23 de enero de 2026 del Ministerio del Poder Popular para la Defensa y publicada en la Gaceta Oficial No. 43.304 del 27 de enero de 2026, se nombra como Presidente del Complejo Industrial Tiuna I, C.A., del Despacho del Viceministro de Planiicación y Desarrollo para la Defensa, al General de División Jesús Jhoel Sánchez Zambrano</t>
    </r>
    <r>
      <rPr>
        <sz val="12"/>
        <color rgb="FF000000"/>
        <rFont val="Calibri"/>
        <family val="2"/>
      </rPr>
      <t xml:space="preserve">
</t>
    </r>
    <r>
      <rPr>
        <b/>
        <sz val="12"/>
        <color rgb="FF000000"/>
        <rFont val="Calibri"/>
        <family val="2"/>
      </rPr>
      <t>Presidente</t>
    </r>
    <r>
      <rPr>
        <sz val="12"/>
        <color rgb="FF000000"/>
        <rFont val="Calibri"/>
        <family val="2"/>
      </rPr>
      <t xml:space="preserve">: Mayor General Henry David Rodríguez Martínez 
</t>
    </r>
    <r>
      <rPr>
        <b/>
        <sz val="12"/>
        <color rgb="FF000000"/>
        <rFont val="Calibri"/>
        <family val="2"/>
      </rPr>
      <t>Directores Principales</t>
    </r>
    <r>
      <rPr>
        <sz val="12"/>
        <color rgb="FF000000"/>
        <rFont val="Calibri"/>
        <family val="2"/>
      </rPr>
      <t xml:space="preserve">: General de División Jesús Jhoel Sánchez Zambrano, General de División José Darío Monsalve Maldonado 
</t>
    </r>
    <r>
      <rPr>
        <b/>
        <sz val="12"/>
        <color rgb="FF000000"/>
        <rFont val="Calibri"/>
        <family val="2"/>
      </rPr>
      <t>Directores Suplentes</t>
    </r>
    <r>
      <rPr>
        <sz val="12"/>
        <color rgb="FF000000"/>
        <rFont val="Calibri"/>
        <family val="2"/>
      </rPr>
      <t>:Coronel Miguelangel Meléndez Colmenares,  Coronel Leonel Simón Monsalve Morales</t>
    </r>
  </si>
  <si>
    <t xml:space="preserve">El Mayor General Renier Enrique Urbáez Ferrmín del Ejército, fue designado, en julio de 2021, comandante de la REDI Occidental cuya jurisdicción comprende los estados Falcón, Lara y Zulia. Cargos desempeñados previamente: presidente del Instituto de Previsión Social de la Fuerza Armada -IPSFA- (2019-2021); director de la Academia Militar del Ejército Bolivariano (2017-2019), director del Hospital Militar Doctor Carlos Arvelo (2016-2017). Entre los cargos en la administración civil se incluyen: viceministro de Comercio Interior del Ministerio de Comercio Interior (2015) y vicepresidente de la Corporación Socialista del Cemento, S.A. (2014-2015). (https://www.controlciudadano.org/fan_y_poder/renier-enrique-urbaez-fermin/) 
El Mayor General del Ejército Henry David Rodríguez Martínez,  hasta el año 2024, fue Comandante de la ZODI Nro. 11 del estado Zulia. En octubre de 2024 es designado  Viceministerio de Planificación y Desarrollo para la Defensa. Henry David Rodríguez Martínez: es el número 15 de la promoción Páez 1994 y asciende a División de Nr. 3. Desde agosto de 2020 es el comandante de la 43 Brigada de Artillería de Campaña. Hasta septiembre de 2019 fue director de la Escuela de Artillería “Cnel. Diego Jalón” (.https://www.infobae.com/america/venezuela/2022/07/05/quienes-son-los-nuevos-generales-de-division-del-ejercito-venezolano-y-por-que-maduro-privilegia-a-los-oficiales-de-la-guardia-de-honor-y-de-la-direccion-de-inteligencia/)
El General de División Jesús Jhoel Sánchez Zambrano (C.I. V-10.747.095) es un oficial de la Guardia Nacional Bolivariana (GNB). En agosto de 2019, bajo la Resolución N° 032103 (Gaceta Oficial 41.702), fue designado como responsable del manejo de fondos de funcionamiento para la Unidad Administradora Desconcentrada (con firma) de la Guardia Nacional Bolivariana. En ese momento ostentaba el rango de Coronel.. Ha ocupado cargos como Administrador del Rancho Militar en distintas dependencias, incluyendo el Comando de Vigilancia Costera y el Comando Nacional Antidrogas de la GNB, roles enfocados en la logística y el sostenimiento de la tropa. Comando Nacional Antidrogas: Se desempeñó como jefe administrativo dentro de esta unidad estratégica de la GNB, encargada de las operaciones de inteligencia e interdicción. Comando de Apoyo Aéreo: Registra antecedentes como Jefe de la Sección de Logística del Centro de Mantenimiento Aeronáutico de la GNB. 
M.G. Henry David Rodríguez Martínez (Presidente), es un oficial de tres estrellas con una trayectoria de mando operativo y estratégico:  Se desempeñó como Comandante de la ZODI Carabobo (Zona Operativa de Defensa Integral N° 45), donde gestionó la seguridad de uno de los estados industriales y portuarios más importantes del país.  En 2026, su perfil se ha consolidado dentro del Estado Mayor General. 
G.D. Jesús Jhoel Sánchez Zambrano (Director Principal), su perfil combina la formación técnica con la gestión de infraestructura:  Ha estado vinculado a la dirección de academias militares (Aviación). Ha ocupado cargos en el Ministerio del Poder Popular para el Transporte e Infraestructura, específicamente en entes encargados de la vialidad y proyectos de construcción civil, lo que justifica su presencia en una junta directiva de este tipo.
 G.D. José Darío Monsalve Maldonado (Director Principal), representa el ala jurídica y de control del grupo, según registros recientes (2024), fue designado como Magistrado Presidente de la Corte Marcial y del Circuito Judicial Penal Militar.
Cnel. Miguelangel Meléndez Colmenares, ha desempeñado cargos en la administración de fondos y unidades de logística del Ejército.
Cnel. Leonel Simón Monsalve Morales,  oficial con trayectoria en áreas de asesoramiento y planificación estratégica dentro del Estado Mayor Conjunto.
</t>
  </si>
  <si>
    <t>Microjuris
http://www.mediactual.com/firma.php?id=3967&amp;c=19&amp;s=23
http://www.juris-line.com.ve/data/files/3650.pdf
http://www.correodelorinoco.gob.ve/crean-empresa-mixta-%E2%80%9Ccomplejo-industrial-tiuna-i/
https://www.lapatilla.com/site/2016/04/11/en-gaceta-creacion-del-complejo-industrial-tiuna-i/
https://zonatwive.wordpress.com/2013/03/15/las-verdades-de-miguel-15-03-2013/
http://www.mindefensa.gob.ve/viplanificacion/index.php/complejo-it-p/
La Fuerza Armada venezolana tiene luz propia en la corrupción (https://transparencia.org.ve/wp-content/uploads/2018/06/La-Fuerza-Armada-Venezolana-tiene-luz-propia-en-la-corrupci%C3%B3n.pdf)
https://transparencia.org.ve/wp-content/uploads/2020/10/Los-militares-y-su-rol-en-las-Empresas-Propiedad-del-Estado.pdf
https://transparencia.org.ve/wp-content/uploads/2020/07/III-PODER-MILITAR-CRIMEN-Y-CORRUPCIOON.pdf
http://www.controlciudadano.org/web/wp-content/uploads/Red-de-Empresas-Militares-en-Venezuela.pdf
Imprenta Nacional
https://www.controlciudadano.org</t>
  </si>
  <si>
    <t>Según Resolución No. 207 del Ministerio del Poder Popular para  el Proceso Social del Trabajo del 17 de enero 2025 y publicada en la Gaceta Oficial No. 43.063 del 6 de febrero de 2025, se prorroga la vigencia de la Junta Administradora Especial de la entidad de trabajo “C.E. Minerales de Venezuela S.A”; la Junta Administradora designada para el período 2025-2026, queda conformada por las ciudadanas y ciudadanos que en ella se mencionan:
Franklin Alirio Millán Brito en representación de los trabajadores y las trabajadoras
David del Jesús Mundarain Rojas en representación de los trabajadores y las trabajadoras
José Félix Ortuño China en representación de los trabajadores y las trabajadoras por ausencia del patrono
Patricia de Jesús Manríquez en representacióndel Ministerio del Poder Popular para  el Proceso Social del Trabajo 
Noris Coromoto Perdomo Guédez en representación del Ministerio de Industrias y Producción Nacional
Mediante Resolución No. 677 del 10 de febrero de 2026  y publicada en la Gaceta Oficial No. 43.335 del  13 de marzo de 2026, se da continuidad e impulso a los procesos productivos y administrativos de la entidad de trabajo “C.E. MINERALES DE VENEZUELA, S.A.”, se prorroga la vigencia de la Junta Administradora Especial de dicha entidad de trabajo; estará conformada por las ciudadanas y ciudadanos que en ella se mencionan, para el período 2026-2027:
Franklin Alirio Millán Brito en representación de los trabajadores y las trabajadoras
David del Jesús Mundarain Rojas en representación de los trabajadores y las trabajadoras
José Félix Ortuño China en representación de los trabajadores y las trabajadoras por ausencia del patrono
Patricia de Jesús Manríquez en representacióndel Ministerio del Poder Popular para  el Proceso Social del Trabajo 
Noris Coromoto Perdomo Guédez en representación del Ministerio de Industrias y Comercio  Nacional</t>
  </si>
  <si>
    <t>Franklin Alirio Millán Brito, es uno de los voceros principales del consejo de trabajadores. Ha formado parte de las juntas administradoras desde los primeros decretos de ocupación (aproximadamente desde 2015), actuando como enlace operativo entre las bases obreras y el Ministerio del Trabajo.
David del Jesús Mundarain Rojas, registrado formalmente en expedientes judiciales y administrativos relacionados con el recurso de nulidad de la empresa tras su intervención. Es un trabajador de trayectoria en la planta que ha sido ratificado en múltiples ocasiones para garantizar la "continuidad del proceso social de trabajo".
José Félix Ortuño China, su designación es particular, ya que actúa en representación de los trabajadores ante la ausencia del patrono (la representación privada de la empresa). Su perfil es técnico-operativo, enfocado en mantener las líneas de producción activas.
Patricia de Jesús Manríquez, funcionaria de carrera dentro de la Inspección del Trabajo. Su rol en la junta es supervisar que la administración obrera cumpla con los marcos legales laborales y gestionar los pasivos o beneficios de la nómina estatal.
Noris Coromoto Perdomo Guédez, ha ocupado cargos directivos previos en el Ministerio de Industrias (Dirección General de Empresas Estratégicas. Es la figura de mayor peso administrativo en la junta. Su función es alinear la producción de minerales de la empresa con las necesidades de otras industrias básicas (como la Siderúrgica o la del Vidrio que analizamos anteriormente).</t>
  </si>
  <si>
    <t>Mediante la Resolución No. 188 del 16 de diciembre de 2024 aprobada por el Ministerio del Poder Popular para el Proceso Social de Trabajo y publicada en la Gaceta Oficial No. 43.033 del 20 de diciembre de 2024,  se designó una nueva Junta Administradora Especial de Kimberly Clark, quedando integrada de la siguiente manera: Francisco Eleazar Márquez Bencomo en representación de las trabajadoras y trabajadores, Grisel Jhosmarely  Nava Perdomo en representación de las trabajadoras y trabajadores, y Anderson Daniel  Arias Pineda en representación de las trabajadoras y trabajadores en sustitución del patrono-
Mediante Resolución No. 678 del 12 de febrero de 2026 y publicada en la Gaceta Oficial No. 43.335 del 13 de marzo de 2026, se da continuidad e impulso a los procesos productivos y administrativos de la entidad de trabajo “KIMBERLY CLARK C.A.”, se prorroga la vigencia de la Junta Administradora Especial de dicha entidad de trabajo, estará conformada por la ciudadana y ciudadanos que en ella se mencionan, para el período 2026-202730/3/2026
Francisco Eleazar Márquez Bencomo en representación de las trabajadoras y trabajadores
Grisel Jhosmarely  Nava Perdomo en representación de las trabajadoras y trabajadores
Anderson Daniel  Arias Pineda en representación de las trabajadoras y trabajadores en sustitución del patrono</t>
  </si>
  <si>
    <t>Francisco Eleazar Márquez Bencomo, es el líder histórico de esta estructura de gestión. Ha sido el Presidente de la Junta Administradora Especial desde los inicios de la ocupación en 2016. Es un trabajador de la planta (especialista en procesos industriales) que asumió la vocería del Consejo Productivo de Trabajadores (CPT). Actúa como el principal enlace político-operativo. Su permanencia durante diez años indica una consolidación absoluta de su liderazgo frente a los ministerios de Trabajo e Industrias. Es quien gestiona la procura de materia prima importada (pulpa de papel) para la fabricación de productos de higiene personal.
Grisel Jhosmarely Nava Perdomo, representa el ala administrativa y de control de la base obrera. Ha formado parte de las juntas previas en cargos de suplencia y ahora como principal. Su perfil está vinculado a la gestión de talento humano y la organización de los beneficios sociales dentro de la planta de Maracay. Se encarga de la supervisión de la "paz laboral" y de asegurar que los procesos administrativos cumplan con las auditorías que el Estado impone a las empresas ocupadas.
Anderson Daniel Arias Pineda, oOcupa la silla técnica en sustitución del patrono. Es un cuadro técnico joven que ha ascendido dentro de la estructura de la empresa bajo gestión estatal. Ha desempeñado funciones de supervisión en las líneas de producción de pañales y toallas sanitarias. Al estar en "sustitución del patrono", legalmente ejerce las facultades de administración, disposición y representación judicial que originalmente pertenecían a la gerencia privada de Kimberly Clark. Es, en la práctica, el gerente de operaciones de la planta.</t>
  </si>
  <si>
    <t>Resolución No. 187 del 16 de diciembre de 2024 aprobada por el Ministerio del Poder Popular para el Proceso Social del Trabajo y publicada en la Gaceta Oficial No. 43.033 del 20 de diciembre de 2024, mediante la cual se designa una nueva Junta Administradora Especial que  queda integrada de la siguiente manera: Orlando Enrique Contreras Vega en representación de las trabajadoras y trabajadores, Eulises Alexander Cordero Romero en representación de las trabajadoras y trabajadores, y José Abigail Velandria Peña en representación e las trabajadoras y trabajadores en sustitución del patrono.
Mediante Resolución No. 679 del 12 de febrero de 2026 y publicada en la Gaceta Oficial No. 43.335 del 13 de marzo de 2026,  se da continuidad e impulso a los procesos productivos y administrativos de la entidad de trabajo “ALIMENTOS KELLOGG, S.A.”, se prorroga la vigencia de la Junta Administradora Especial de dicha entidad de trabajo, estará conformada por los ciudadanos que en ella se mencionan, para el período 2026-2027:
Orlando Enrique Contreras Vega en representación de las trabajadoras y trabajadores
Eulises Alexander Cordero Romero en representación de las trabajadoras y trabajadores
José Abigail Velandria Peña en representación e las trabajadoras y trabajadores en sustitución del patrono.</t>
  </si>
  <si>
    <t>Orlando Enrique Contreras Vega, es la figura central en la operatividad de la planta y el liderazgo político interno. Ha sido el Presidente de la Junta Administradora Especial de Kellogg's desde los primeros decretos de ocupación (aproximadamente desde 2019). Es un trabajador de amplia trayectoria en la empresa (específicamente en áreas de mantenimiento y procesos industriales) que lideró la toma de las instalaciones cuando la gerencia privada cesó operaciones. Actúa como el principal estratega para la obtención de materias primas (principalmente maíz y arroz nacional) para mantener las líneas de cereales activas. Es un cuadro de confianza para el Ministerio del Trabajo y el Ministerio de Alimentación.
Eulises Alexander Cordero Romero, representa la estructura de los Consejos Productivos de Trabajadores (CPT) dentro de la junta. Ha ocupado roles de vocería sindical y de supervisión de planta. Su nombre aparece recurrentemente en las gacetas oficiales de los últimos tres años, lo que indica que es parte del núcleo duro que ha estabilizado la producción de la marca bajo control estatal.  Se encarga de la coordinación directa con las bases obreras para garantizar la "paz laboral" y supervisar que no haya interrupciones en los turnos de producción de las plantas de Aragua.
José Abigail Velandria Peña,  ejerce la representación técnica y legal en sustitución del patrono.  Es un funcionario con formación administrativa que ha ascendido dentro de la estructura de la empresa ocupada. Ha desempeñado funciones en la Gerencia de Logística y Distribución.</t>
  </si>
  <si>
    <t>Kellogg’s demanda a Venezuela por el uso indebido de sus marcas (https://puntodecorte.net/kelloggs-demanda-a-venezuela-por-el-uso-indebido-de-sus-marcas/)
No solo Kellogg’s: Estas son las demandas recientes contra Venezuela ante el Ciadi (https://talcualdigital.com/no-solo-kelloggs-estas-son-las-demandas-recientes-contra-venezuela-ante-el-ciadi/)
Empresas ocupadas por el Estado, la vía más expedita a la confiscación (https://transparenciave.org/empresas-ocupadas-empresas-fracasadas/)
El efecto Kellogg’s (https://prodavinci.com/el-efecto-kelloggs/)
Kellogg’s demanda a Venezuela ante la Ciadi tras cuatro años de uso ilegal de sus marcas (https://talcualdigital.com/kelloggs-demanda-a-venezuela-ante-la-ciadi-tras-cuatro-anos-de-uso-ilegal-de-sus-marcas/)
La expropiación de Kellogg´s en Venezuela y el arbitraje internacional de inversiones (https://www.joseignaciohernandezg.com/2024/la-expropiacion-de-kelloggs-en-venezuela-y-el-arbitraje-internacional-de-inversiones/)</t>
  </si>
  <si>
    <r>
      <t xml:space="preserve">En Decreto N° 4.994 de la Presidencia de la Repúlica  del 3 de septiembre de 2024 y publicado en la Gaceta Oficial Extraordinaria  No. 6.836 de la misma fecha, se nombra a los ciudadanos que en él se mencionan, para ocupar los cargos que en él se especiican; y Miembros Principales de la Junta Directiva Empresa Estatal Petróleos de Venezuela, S.A. (PDVSA); quedando integrada así:
•	HÉCTOR ANDRÉS OBREGÓN PÉREZ, Presidente de la Junta Directiva y Presidente de Petróleos de Venezuela, S.A.
•	MARCO ANTONIO MAGALLANES GRILLET, Miembro Principal de la Junta Directiva y Vicepresidente de Petróleos de Venezuela, S.A.
•	EDUARDO LORENZO PINTO SALAZAR, Miembro Principal de la Junta Directiva y Vicepresidente de Exploración y Producción de Petróleos de Venezuela, S.A.
•	GUSTAVO ADOLFO BOADAS DÍAZ, Miembro Principal de la Junta Directiva y Vicepresidente de Refinación de Petróleos de Venezuela, S.A.
•	JANNIER RAÚL VILORIA QUINTERO, Miembro Principal de la Junta Directiva y Vicepresidente de Gas de Petróleos de Venezuela, S.A.
•	RICARDO JAVIER GÓMEZ RINCÓN, Miembro Principal de la Junta Directiva y Vicepresidente de Comercio y Suministro de Petróleos de Venezuela, S.A.
•	JUAN CARLOS DÍAZ SOCORRO, Miembro Principal de la Junta Directiva y Vicepresidente de Comercio y Suministro Nacional de Petróleos de Venezuela, S.A.
•	JOVANNY JOSÉ MARTÍNEZ NAVARRO, Miembro Principal de la Junta Directiva y Vicepresidente de Planificación e Ingeniería de Petróleos de Venezuela, S.A.
•	CHRISTIAM MOISES HERNÁNDEZ VERDECANNA, Miembro Principal de la Junta Directiva y Vicepresidente de Finanzas de Petróleos de Venezuela, S.A. 
•	RONNY RAFAEL ROMERO RODRÍGUEZ, Miembro Principal de la Junta Directiva y Vicepresidente de 
En Decreto N° 5.056 de la Presidencia de la Repúlica  del 12 de diciembre de 2024 y publicado en la Gaceta Oficial No.43.207 de la misma fecha,  se nombra al ciudadano Nelson José Ferrer Sánchez, como Vicepresidente de Refinación y Miembro Principal de la Junta Directiva de la empresa estatal Petróleos de
Venezuela, S.A. (PDVSA), en sustitución de Gustavo Adolfo Boadas Díaz
Mediante Decreto N° 5.075 del 6 de enero de 2025 publicado en la Gaceta Extraordinaria No. 6.875 de la misma fecha,  se nombra al ciudadano Jovanny José Martínez Navarro como Presidente de la Corporación Venezolana de Petróleo S.A. (CVP), en condición de Encargado.
Mediante Decreto N° 5.273 del 13 de marzo de 2026 y publicado en la Gaceta Oficial No. 43.335 se nombra a la ciudadana y ciudadanos que en él se mencionan, como integrantes de la JUNTA DIRECTIVA DE LA EMPRESA ESTATAL PETRÓLEOS DE VENEZUELA, S.A.:
</t>
    </r>
    <r>
      <rPr>
        <b/>
        <sz val="12"/>
        <color rgb="FF000000"/>
        <rFont val="Calibri"/>
        <family val="2"/>
      </rPr>
      <t>Presidente de la Junta Directiva y Presidente de PDVSA</t>
    </r>
    <r>
      <rPr>
        <sz val="12"/>
        <color rgb="FF000000"/>
        <rFont val="Calibri"/>
      </rPr>
      <t xml:space="preserve">: Héctor Andrés Obregón Pérez
</t>
    </r>
    <r>
      <rPr>
        <b/>
        <sz val="12"/>
        <color rgb="FF000000"/>
        <rFont val="Calibri"/>
        <family val="2"/>
      </rPr>
      <t>Miembro Principal / Vicepresidente Ejecutivo (E) y de Planificación e Ingeniería</t>
    </r>
    <r>
      <rPr>
        <sz val="12"/>
        <color rgb="FF000000"/>
        <rFont val="Calibri"/>
        <family val="2"/>
      </rPr>
      <t xml:space="preserve">: </t>
    </r>
    <r>
      <rPr>
        <sz val="12"/>
        <color rgb="FF000000"/>
        <rFont val="Calibri"/>
      </rPr>
      <t xml:space="preserve">Jovanny José Martínez Navarro
</t>
    </r>
    <r>
      <rPr>
        <b/>
        <sz val="12"/>
        <color rgb="FF000000"/>
        <rFont val="Calibri"/>
        <family val="2"/>
      </rPr>
      <t>Miembro Principal / Vicepresidente de Exploración y Producción</t>
    </r>
    <r>
      <rPr>
        <sz val="12"/>
        <color rgb="FF000000"/>
        <rFont val="Calibri"/>
        <family val="2"/>
      </rPr>
      <t xml:space="preserve">: </t>
    </r>
    <r>
      <rPr>
        <sz val="12"/>
        <color rgb="FF000000"/>
        <rFont val="Calibri"/>
      </rPr>
      <t xml:space="preserve">Eduardo Lorenzo Pinto Salazar
</t>
    </r>
    <r>
      <rPr>
        <b/>
        <sz val="12"/>
        <color rgb="FF000000"/>
        <rFont val="Calibri"/>
        <family val="2"/>
      </rPr>
      <t>Miembro Principal / Vicepresidente de Refinación</t>
    </r>
    <r>
      <rPr>
        <sz val="12"/>
        <color rgb="FF000000"/>
        <rFont val="Calibri"/>
      </rPr>
      <t xml:space="preserve">: Nelson José Ferrer Sánchez
</t>
    </r>
    <r>
      <rPr>
        <b/>
        <sz val="12"/>
        <color rgb="FF000000"/>
        <rFont val="Calibri"/>
        <family val="2"/>
      </rPr>
      <t>Miembro Principal / Vicepresidente de Gas</t>
    </r>
    <r>
      <rPr>
        <sz val="12"/>
        <color rgb="FF000000"/>
        <rFont val="Calibri"/>
      </rPr>
      <t xml:space="preserve">: Jannier Raúl Viloria Quintero
</t>
    </r>
    <r>
      <rPr>
        <b/>
        <sz val="12"/>
        <color rgb="FF000000"/>
        <rFont val="Calibri"/>
        <family val="2"/>
      </rPr>
      <t>Miembro Principal / Vicepresidente de Comercio y Suministro Internacional (E)</t>
    </r>
    <r>
      <rPr>
        <sz val="12"/>
        <color rgb="FF000000"/>
        <rFont val="Calibri"/>
      </rPr>
      <t xml:space="preserve">: Anabel Pereira Fernández
</t>
    </r>
    <r>
      <rPr>
        <b/>
        <sz val="12"/>
        <color rgb="FF000000"/>
        <rFont val="Calibri"/>
        <family val="2"/>
      </rPr>
      <t>Miembro Principal / Vicepresidente de Comercio y Suministro Nacional</t>
    </r>
    <r>
      <rPr>
        <sz val="12"/>
        <color rgb="FF000000"/>
        <rFont val="Calibri"/>
      </rPr>
      <t>: Juan Carlos Díaz Socorro
Miembro Principal / Vicepresidente de Finanz</t>
    </r>
    <r>
      <rPr>
        <b/>
        <sz val="12"/>
        <color rgb="FF000000"/>
        <rFont val="Calibri"/>
        <family val="2"/>
      </rPr>
      <t>as (E)</t>
    </r>
    <r>
      <rPr>
        <sz val="12"/>
        <color rgb="FF000000"/>
        <rFont val="Calibri"/>
      </rPr>
      <t xml:space="preserve">: Christiam Moises Hernández Verdecanna 
</t>
    </r>
    <r>
      <rPr>
        <b/>
        <sz val="12"/>
        <color rgb="FF000000"/>
        <rFont val="Calibri"/>
        <family val="2"/>
      </rPr>
      <t>Miembro Principal / Vicepresidente de Asuntos Internacionales</t>
    </r>
    <r>
      <rPr>
        <sz val="12"/>
        <color rgb="FF000000"/>
        <rFont val="Calibri"/>
      </rPr>
      <t xml:space="preserve">: Ronny Rafael Romero Rodríguez	
</t>
    </r>
  </si>
  <si>
    <t>Héctor Andrés Obregón Pérez (Presidente de PDVSA): Abogado con especialización en gestión pública. Antes de la presidencia, fue Vicepresidente Ejecutivo de PDVSA y ocupó cargos de alta dirección en el Ministerio de Finanzas y en el Bandes. Su ascenso marca un cambio hacia una gestión más administrativa y de control financiero tras los procesos de auditoría interna de 2023-2024.
Jovanny José Martínez Navarro (V.P. Ejecutivo / Planificación e Ingeniería): Ingeniero con amplia trayectoria en la industria.Ha rotado por diversas gerencias técnicas. Su rol actual combina la vicepresidencia ejecutiva con la planificación estratégica, siendo el encargado de proyectar la recuperación de la infraestructura de producción.
Eduardo Lorenzo Pinto Salazar (V.P. Exploración y Producción): Fue presidente de la filial PDVSA Servicios Petroleros. Es un cuadro técnico enfocado en la reactivación de pozos y la relación con las empresas mixtas en la Faja Petrolífera del Orinoco.
Nelson José Ferrer Sánchez (V.P. Refinación): Es un veterano del sistema de refinación nacional. Ha dirigido complejos como el Centro de Refinación Paraguaná (CRP). Su nombramiento busca estabilizar la producción nacional de combustible.
Jannier Raúl Viloria Quintero (V.P. Gas): Previamente se desempeñó como Gerente General de PDVSA Gas en regiones clave. Su foco está en los proyectos de exportación de gas y el suministro interno para la industria petroquímica.
Anabel Pereira Fernández (V.P. Comercio y Suministro Internacional): Abogada. Fue Presidenta de la Superintendencia de las Instituciones del Sector Bancario (SUDEBAN). Su llegada a PDVSA tiene como objetivo principal blindar y transparentar las operaciones de venta de crudo en el mercado internacional.
Juan Carlos Díaz Socorro (V.P. Comercio y Suministro Nacional): Ha ocupado cargos directivos en áreas de logística y distribución de combustibles, encargado de la red de estaciones de servicio y el suministro al mercado interno.
Christiam Moises Hernández Verdecanna (V.P. Finanzas): Proviene del sector financiero público, habiendo ocupado el cargo de Viceministro de Hacienda y roles directivos en el Banco del Tesoro. Es el responsable del manejo del flujo de caja de la estatal.
Ronny Rafael Romero Rodríguez (V.P. Asuntos Internacionales): Ha representado a Venezuela ante la OPEP y ha sido director de empresas mixtas. Su perfil es diplomático-técnico, encargado de las relaciones con socios internacionales y organismos multilaterales de energía.
Basado en la estructura actual de PDVSA y la política de centralización de decisiones para el período 2026, aquí se presenta  el detalle de la participación de estos directivos en las empresas mixtas más relevantes:
1. Héctor Andrés Obregón Pérez (Presidente)
Estatus: Sancionado. Fue incluido formalmente en la lista de la OFAC (EE. UU.) el 10 de enero de 2025 (bajo la Orden Ejecutiva 13692).
Restricciones: Tiene todos sus activos bajo jurisdicción estadounidense bloqueados. Esto implica una prohibición total de firma en cualquier cuenta bancaria que pase por el sistema financiero de EE. UU. o Europa (dado que la UE, el Reino Unido y Canadá suelen replicar estas medidas).
Impacto: No puede actuar como representante legal en contratos que involucren dólares estadounidenses ni poseer tarjetas de crédito internacionales a su nombre.
2. Anabel Pereira Fernández (V.P. Comercio Internacional)
Estatus: Sancionada / Vigilada. Al provenir de la presidencia de SUDEBAN y ahora manejar el comercio de crudo, su perfil está bajo vigilancia extrema por parte de agencias financieras internacionales.
Restricciones: Al igual que Obregón, su capacidad para gestionar pagos en el extranjero está limitada a jurisdicciones que no sigan los protocolos de sanciones occidentales (como Rusia, China o Irán). Su firma en contratos de empresas mixtas (como Petropiar) suele ser sustituida por apoderados o estructuras legales que no estén bajo sanción directa para evitar el bloqueo de los pagos.
3. Christiam Moises Hernández Verdecanna (V.P. Finanzas)
Estatus: Perfil de Alto Riesgo. Aunque su nombre ha estado más vinculado a la Tesorería Nacional y el Ministerio de Hacienda, su rol como "Cajero de PDVSA" lo coloca en la lista de observación prioritaria.
Restricciones: Su gestión financiera se realiza principalmente a través de sistemas de pago alternativos y bancos aliados que no utilizan el sistema SWIFT tradicional, debido al riesgo de embargo de fondos de PDVSA en tránsito.</t>
  </si>
  <si>
    <t>El Departamento del Tesoro de EE. UU. penaliza el comercio de armas entre Irán y Venezuela (https://www.state.gov/translations/spanish/el-departamento-del-tesoro-de-ee-uu-penaliza-el-comercio-de-armas-entre-iran-y-venezuela)</t>
  </si>
  <si>
    <t>Esta empresa surgió el de febrero de 1968,  en el marco de la integración andina, como empresa mixta entre PEQUIVEN y empresa estatal colombiana Ecopetrol y otros accionistas. En 1.968 ingresó como accionista la firma licenciadora del proceso Stamicarbon de Holanda. Se modificó la razón social y se cambió la forma jurídica de la empresa, tomando el nombre de Monómeros Colombo Venezolanos S.A..  Posteriormente,  el 18 de abril de 2006 la Empresa Colombiana de Petróleos, ECOPETROL y el Instituto de Fomento Industrial, IFI vendieron su participación accionaria a PEQUIVEN.  El 21 de diciembre de 2006 PEQUIVEN compró las acciones de DSM. Después de esta transacción la participación de Pequiven en Monómeros es del 100%.  Actualmente Monómeros Colombo Venezolanos S.A. es una filial de PEQUIVEN. 
Desde el año 2019  el presidente interino Juan  Guaidó  tiene el control de Monómeros Colombo Venezolanos, filial de la petroquímica estatal Pequiven, cuya principal sede de operaciones está en Barranquilla, cerca de la desembocadura del río Magdalena.
En septiembre de 2021, la Superintendencia de Sociedades de Colombia exigió a la junta directiva informarle de sus decisiones debido al presunto manejo irregular por parte de la junta ad hoc. La medida se anuncia en medio del reclamo de Nicolás Maduro de recuperar el control de la empresa mediante las negociaciones en México con la oposición dirigida por Juan Guaidó.
El 12 de septiembre de 2021, la presidenta de la filial de Monómeros, Carmen Elisa Hernández, presentó su carta de renuncia, la carta dirigida al presidente de la Asamblea Nacional (AN) y mandatario interino reconocido por parte de la comunidad internacional, Juan Guaidó, indica que Hernández pone a disposición del diputado su cargo como presidenta de la junta directiva de Monómeros. El motivo que justifica esta renuncia tiene que ver con rechazo de la gerencia general y de los demás integrantes de la junta directiva de Monómeros frente a la toma de control de la empresa por parte de la Superintendencia de Sociedades de Colombia.
El 14 de septiembre de 2021, Juan Guaidó anuncia auditoría y reestructuración de Monómeros.
Posterior a la decisión de la Comisión Delegada de Asamblea Nacional de rechazar la propuesta de decreto para la reestructuración de la empresa Monómeros Colombo Venezolanos, S.A. presentada por el presidente Interino Juan Guaidó, aprobaron el informe y el Acuerdo presentado por la Comisión Especial de Control que investiga la situación actual e incluye la creación de un Consejo Político encargado de tomar las decisiones de la empresa.
l 6 de septiembre de 2021 medios de comunicación informaban que Monómeros pasaría al control de la Superintendencia de Sociedades de Colombia «en el marco de sus atribuciones de inspección, vigilancia y control» previstas en la ley.
El 25 de agosto de 2022, el régimen de Maduro registró en la Cámara de Comercio de Barranquillas nueva directiva de Monómeros (https://monitoreamos.com/destacado/regimen-registro-en-la-camara-de-comercio-de-barranquilla-nueva-directiva-de-monomeros)  (https://www.lapatilla.com/2022/08/25/el-heraldo-camara-de-comercio-de-barranquilla-reconocio-nueva-directiva-de-monomeros-designada-por-regimen-de-maduro/), ante esta situación la administración de Monómeros informó que presentará recursos de ley contra esa actuación (https://twitter.com/monomerossa/status/1562961984446152724?t=1clSbKX4-_aOoq0WL07vhg&amp;s=08). Esta decisión produjo una respuesta de la Directiva de Monómeros (https://twitter.com/monomerossa/status/1562961984446152724?t=1clSbKX4-_aOoq0WL07vhg&amp;s=08)
A su llegada a Venezuela en agosto de 2022, el embajador de Colombia en Venezuela afirmó que Directiva de Maduro gestionará Monómeros (https://efectococuyo.com/politica/directiva-de-maduro-gestionara-monomeros-embajador-colombiano/), también afirmó que hay “complicación” con EEUU por traspaso de Monómeros a Maduro (https://www.lapatilla.com/2022/08/31/embajador-colombiano-revelo-complicacion-con-eeuu-por-traspaso-de-monomeros-a-maduro/)
El Gobierno de Petro trata de adquirir Monómeros antes de que el chavismo lo venda a manos privadas (https://elpais.com/america/2024-11-17/el-gobierno-de-petro-trata-de-adquirir-monomeros-antes-de-que-el-chavismo-lo-venda-a-manos-privadas.html)
El destino de la empresa Monómeros Colombo-Venezolanos ha sido uno de los temas más discutidos luego de que Nicolás Maduro anunció su intención de venderla. La Superintendencia de Sociedad de Colombia sometió a control esta compañía.La Supersociedades informó este miércoles 11 de diciembre, que tras adelantar una actuación administrativa decidió someter al máximo grado de supervisión, denominado “control”, de carácter societario, a la sociedad Monómeros Colombo Venezolanos S.A.
Según la entidad, la decisión se adopta con fin preventivo, a efectos de preservar la empresa como unidad productiva y fuente generadora de empleo, ante la situación financiera que unidad productiva y fuente generadora de empleo, ante la situación financiera que presenta oportunidades de mejora en cuanto a sus fuentes de financiación, disminución de ingresos, flujo de caja, entre otros. (https://tyht.cgixix.com/2024/12/11/supersociedades-de-colombia-sometio-a-monomeros-al-maximo-grado-de-supervision/)El 19 de agosto de 2022, el Ministerio Público  ratifica orden de captura contra directivos de Monómeros designados por Guaidó en 2020 (https://talcualdigital.com/mp-ratifica-orden-de-captura-y-alerta-roja-contra-23-directivos-de-monomeros-designados-por-guaido-en-2020/).
En agosto de 2022 existe incertidumbre sobre el futuro de la empresa (https://www.lagranaldea.com/2022/06/30/y-que-va-a-pasar-con-monomeros/?s=08; https://www.noticierodigital.com/2022/07/petro-ya-hablo-con-maduro-empezaremos-a-construir-instituciones-que-existian-antes/). En agosto de 2022, Superintendencia de Sociedades colombiana levantó intervención a Monómeros (https://www.lapatilla.com/2022/08/09/supersociedades-intervencion-monomeros/) 
En enero de 2025 la SuperSociedades, entidad de control, resolvió los recursos de reposición y apelación que fueron interpuestos ante, la medida anunciada, y confirmó que mantiene el máximo grado de supervisión existente en Colombia donde opera Monómeros, productora de fertilizantes, es decir, el control.La SuperSociedades aclaró que el grado de sometimiento previsto en la ley colombiana para las empresas no implica una toma de posesión. En consecuencia, no se trata de coadministrar la sociedad que tiene un papel clave para la agricultura local, toda vez queprovee de la mayor parte de fertilizantes que requiere el campo. (https://www.lapatilla.com/2025/01/22/supersociedades-de-colombia-confirmo-intervencion-de-monomeros-pese-a-apelacion/)
En marzo de 2025, Superintendencia en Colombia decidió que Nitrofert no podrá adquirir Monómeros (https://puntodecorte.net/superintendencia-en-colombia-decidio-que-nitrofert-no-podra-adquirir-monomeros/)
En mayo de 2025, Petro aseguró que su intención es que Ecopetrol compre a Monómeros (https://tyht.cgixix.com/2025/05/04/petro-aseguro-que-su-intencion-es-que-ecopetrol-compre-a-monomeros/)
En julio de 2025, Colombia insiste en comprar Monómeros y propone avanzar en Zona Económica Especial con Venezuela (https://diariodelosandes.com/colombia-insiste-en-comprar-monomeros-y-propone-avanzar-en-zona-economica-especial-con-venezuela/)
En agosto 2025, Venezuela y Colombia evalúan "hoja de ruta" para la venta de Monómeros  (https://efectococuyo.com/economia/venezuela-y-colombia-evaluan-hoja-de-ruta-para-la-venta-de-la-petroquimica-monomeros/)
En septiembre de 2025, Sanciones de EEUU impiden a Ecopetrol comprar Monómeros y gas venezolano (https://bitacoraeconomica.com/sanciones-de-eeuu-impiden-a-ecopetrol-comprar-monomeros/)</t>
  </si>
  <si>
    <t>Empresa operativa. Minervén, actualmente, abarca tres bloques operativos que son: Guasipati – El Callao, El Callao y Sifontes – Norte. Estos, a su vez, constan de al menos seis plantas operadoras, entre ellas: Caratal, Revemín, La Camorra, Simón Bolívar, Mina Isidora. Esta empresa minera se encuentra bajo un proceso de recuperación, por lo que se ejecutan ciertas inversiones de interés para la mejora de la “minería tecnificada”.
El 29 de enero de 2024 el Departamento del Tesoro de Estados Unidos ordenó la noche de este lunes, el cierre de las transacciones que involucran a la minera estatal venezolana Minerven, luego de que el Tribunal Supremo de Justicia (TSJ), ratificara la inhabilitación política contra la candidata presidencial María Corina Machado.
A través de un comunicado, la administración del presidente Joe Biden, informó que revocó la licencia que había otorgado a Minerven para transacciones que involucren al sector del petróleo, gas y oro en Venezuela. (https://buff.ly/3SMdTDP)
El Decreto N° 5.266, publicado en la Gaceta Oficial N° 6.994 Extraordinaria del 6 de marzo de 2026, ordena la fusión por absorción de la Compañía General de Minería de Venezuela, S.A. (Minerven) por parte de la Corporación Venezolana de Minería, S.A. (CVM). La CVM asume todos los activos, pasivos y derechos, convirtiéndose en la entidad subsistente.</t>
  </si>
  <si>
    <t>En el  Decreto N° 3.189, del 26 de enero de 2018, se transfiere a la Corporación Venezolana de Minería, S.A. (CVM), o a la filial que ésta designe, así como a la Empresa Nacional Aurífera, S.A. (ENA); el derecho a desarrollar directamente o por intermedio de un ente del Estado, las actividades previstas en el artículo 1° del Decreto con Rango, Valor y Fuerza de Ley Orgánica que Reserva al Estado las actividades de Exploración y Explotación del Oro, y demás Minerales Estratégicos; e igualmente las actividades contempladas en el artículo 1° del Decreto con Rango y Fuerza de Ley de Minas, en el área geográfica determinada por el Ministerio del Poder Popular de Desarrollo Minero Ecológico, mediante Resolución Nº 0013, de fecha 01 de noviembre de 2.017. Asimismo se transfiere la propiedad u otros derechos sobre los bienes muebles o inmuebles existentes en el área determinada, los cuales son requeridos para el eficiente ejercicio de las actividades primarias, conexas y auxiliares relativas al aprovechamiento del mineral aurífero
El 9 de marzo de 2018, el Ministerio del Poder Popular de Desarrollo Minero Ecológico, mediante la Resolución N° 0007, de fecha 08 de marzo de 2018, otorgó el área geográfica denominada CARBOCENTRO I, en la cual la Corporación Venezolana de Minería S.A. (CVM), realizará las actividades mineras que conlleven al aprovechamiento del mineral de Carbón, ese mismo día mediante la  Resolución N° 0008, de fecha 08 de marzo de 2018, otorgó el área geográfica considerada zona libre denominada Carol I, en la cual la Corporación Venezolana de Minería, S.A. (CVM), realizará las actividades mineras que conlleven al aprovechamiento del mineral de Feldespato
Decreto N° 4.661 y 4.662 del 18/03/2022, en Gaceta Oficial Nº 42.340, mediante el cual se transiere a la Corporación Venezolana de Minería, S.A., (CVM), el derecho al ejercicio de las actividades primarias de exploración y explotación del Mineral Oro y el derecho al ejercicio de las actividades primarias de exploración y explotación del Mineral Casiterita.
El Decreto N° 5.266, publicado en la Gaceta Oficial N° 6.994 Extraordinaria del 6 de marzo de 2026, ordena la fusión por absorción de la Compañía General de Minería de Venezuela, S.A. (Minerven) por parte de la Corporación Venezolana de Minería, S.A. (CVM). La CVM asume todos los activos, pasivos y derechos, convirtiéndose en la entidad subsistente.</t>
  </si>
  <si>
    <t>Empresa fusionada y absorbida por la Corporación Venezolana de Minería (CVM)</t>
  </si>
  <si>
    <t>Concejal Ruiz catalogó como una “bomba de tiempo” la crisis hídrica (https://cactus24.com.ve/concejal-ruiz-catalogo-como-una-bomba-de-tiempo-la-crisis-hidrica)
Por falta de agua habitantes de Punto Fijo tomaron la sede de Hidrofalcón (https://cactus24.com.ve/habitantes-de-punto-fijo-tomaron-la-sede-de-hidrofalcon)
Cierran oficina de Hidrofalcón en Punto Fijo por falta del servicio de agua (2) (https://cactus24.com.ve/cierran-oficina-de-hidrofalcon-en-punto-fijo-por-falta-del-servicio-de-agua/cierran-oficina-de-hidrofalcon-en-punto-fijo-por-falta-del-servicio-de-agua-2-2)
Antiguo Aeropuerto se alzó contra Hidrofalcón por falta de agua (https://cactus24.com.ve/antiguo-aeropuerto-se-alzo-contra-hidrofalcon-por-falta-de-agua)
Vivir sin agua (http://factor.prodavinci.com/vivirsinagua/index.html)
CASOS DE ESTUDIO Sector Agua (https://transparencia.org.ve/wp-content/uploads/2018/11/CASOS-sector-agua-1.pdf)
Falcón │Punto Fijo es la ciudad con peor servicio de agua como consecuencia de la corrupción (https://coalicionanticorrupcion.com/falcon-punto-fijo-es-la-ciudad-con-peor-servicio-de-agua-como-consecuencia-de-la-corrupcion/)
El diputado de la AN Eliezer Sirit, denunció que "Hidrofalcón y Clark lideran la corrupción en el llenadero de Punto Fijo (https://www.facebook.com/watch/?v=755577551688059)
Se agrava falta de agua en Falcón y se activan las protestas y cacerolazos (Imágenes) (https://lapatilla.com/2026/03/11/se-agrava-falta-de-agua-en-falcon-y-se-activan-las-protestas-y-cacerolazos-imagenes/)</t>
  </si>
  <si>
    <t>Ha habido multiples denuncias con casos de corrupcion en PDVSA Gas.  Entre estas:  http://www.noticiascandela.informe25.com/2017/10/diputado-michelangelli-denuncio.html
CASOS DE ESTUDIO Sector Hidrocarburos (https://transparencia.org.ve/wp-content/uploads/2018/11/CASOS-sector-hidrocarburos.pdf)
Ministerio Público anuncia detención de funcionaria de Pdvsa Gas Comunal por corrupción en Mérida (https://www.vtv.gob.ve/ministerio-publico-detencion-funcionaria-pdvsa-gas-comunal-merida/)
Fiscalía confirma que otros altos cargos de Pdvsa Gas están implicados en trama de corrupción (https://talcualdigital.com/fiscalia-confirma-que-otros-altos-cargos-de-pdvsa-gas-estan-implicados-en-trama-de-corrupcion/)
AFIRMAN QUE PDVSA GAS ESTÁ EN RIESGO DE SUFRIR UN CIERRE OPERATIVO (https://www.ghm.com.ve/afirman-que-pdvsa-gas-esta-en-riesgo-de-sufrir-un-cierre-operativo/)
Pdvsa gas y el misterio de las más de mil bombonas perdidas en Táchira (https://jvlaq.gigbitz.com/?p=4987201)
Pdvsa gas y el misterio de las más de dos mil bombonas desaparecidas en Apure (https://ovxp.mcehc.com/2023/01/29/pdvsa-gas-y-el-misterio-de-las-mas-de-dos-mil-bombonas-desaparecidas-en-apure/)
Pasan a juicio a exgerente de PDV Gas Apure por venta de bombonas a grupos irregulares (https://talcualdigital.com/pasan-a-juicio-a-ex-gerente-de-pdv-gas-apure-por-venta-de-bombonas-a-grupos-irregulares/)
La letalidad del gas en el país (https://youtu.be/zRcAX9ISgj4)
Cuatro detenidos por el robo de materiales de Pdvsa Gas en Anaco (https://puntodecorte.net/cuatro-detenidos-por-el-robo-de-materiales-de-pdvsa-gas-en-anaco/)
Monitor de Cedice Libertad: Servicios públicos continúan deteriorándose (https://www.descifrado.com/2024/04/25/monitor-de-cedice-libertad-servicios-publicos-continuan-deteriorandose/)
Monitor de Cedice Libertad: Servicios públicos continúan deteriorándose (https://www.descifrado.com/2024/04/25/monitor-de-cedice-libertad-servicios-publicos-continuan-deteriorandose/)
Crisis de gas natural afecta en 80% al transporte público en Barquisimeto (https://puntodecorte.net/crisis-de-gas-natural-afecta-en-80-al-transporte-publico-en-barquisimeto/)
Las fallas en la distribución de gas han generado largas colas de usuarios que intentan adquirir el combustible doméstico en varios municipios del estado Guárico. (https://www.instagram.com/reel/DDRihJ5uQF6/?igsh=dW1rbzIyazVseDdx)
Sector Cañada Honda de Maracaibo vive entre tuberías de gas vacías y bombonas impagables (https://lanacionweb.com/nacional/sector-canada-honda-de-maracaibo-vive-entre-tuberias-de-gas-vacias-y-bombonas-impagables/)</t>
  </si>
  <si>
    <t>EL ORO VENEZOLANO SE FUNDE ENTRE LA ILEGALIDAD Y LA MUERTE (http://transparencia.org.ve/oromortal/project/el-oro-venezolano-se-funde-entre-la-ilegalidad-y-la-muerte/)
ORO MORTAL: Entre el crimen organizado, el ecocidio y la corrupción (http://transparencia.org.ve/oromortal/)
Protestas contra la Corporación Venezolana de Minería se intensifican en El Callao (https://elpitazo.net/guayana/protestas-contra-la-corporacion-venezolana-de-mineria-se-intensifican-en-el-callao/)
Protestas contra la Corporación Venezolana de Minería se intensifican en El Callao (https://www.cuentasclarasdigital.org/2021/02/protestas-contra-la-corporacion-venezolana-de-mineria-se-intensifican-en-el-callao/)
ALIADOS PRIVADOS en control de empresas estatales (https://transparenciave.org/wp-content/uploads/2021/12/Aliados-privados-en-control-de-empresas-estatales-1.pdf)
Corrupción en la Corporación Venezolana de Minería. (https://observatorioamazonia.org/informes/observatorio-04/corrupcion-en-la-corporacion-venezolana-de-mineria)
Minería ilegal llega al pie del Salto Ángel, amenaza frágil sistema de celebre parque nacional (https://www.elnuevoherald.com/noticias/america-latina/venezuela-es/article301869599.html)
Mineros paralizan Planta Isidora y advierten que no habrá producción sin salarios dignos (https://correodelcaroni.com/laboral-economia/mineros-paralizan-planta-isidora-y-advierten-que-no-habra-produccion-sin-salarios-dignos/)
El Callao: alcalde denuncia que alianza minera extrae arena a orillas del río Yuruari para procesar oro (https://elpitazo.net/regiones/el-callao-alcalde-denuncia-que-alianza-minera-extrae-arena-a-orillas-del-rio-yuruari-para-procesar-oro/#google_vignette)</t>
  </si>
  <si>
    <t>Venezuela: detienen por corrupción a 6 altos directivos de Citgo, la filial de PDVSA en Estados Unidos (https://www.bbc.com/mundo/noticias-america-latina-42072747)
¿Qué está pasando con CITGO? (https://prodavinci.com/que-esta-pasando-con-citgo/)
Tribunal ordena abrir juicio contra directivos de Citgo involucrados en corrupción ( https://talcualdigital.com/tribunal-ordena-abrir-juicio-contra-directivos-de-citgo-involucrados-en-corrupcion/)
Corrupción en Citgo y PDVSA: revelan un documento que compromete a Delcy Rodríguez y Tarek William Saab (https://www.infobae.com/america/venezuela/2018/01/09/corrupcion-en-citgo-y-pdvsa-revelan-un-documento-que-compromete-a-delcy-rodriguez-y-tareck-william-saab/)
Cinco acusados por corrupción en Citgo tienen nacionalidad estadounidense (https://elestimulo.com/cinco-acusados-por-corrupcion-en-citgo-tienen-nacionalidad-estadounidense/)
Justicia de EEUU cita a directivos de Citgo por investigación de corrupción (http://www.bancaynegocios.com/justicia-de-eeuu-cita-a-directivos-de-citgo-por-investigacion-de-corrupcion/)
¿ Busca CITGO silenciar casos de corrupción para evitar conflictos mayores? (https://medium.com/@maibortpetit_84642/busca-citgo-silenciar-casos-de-corrupci%C3%B3n-para-evitar-conflictos-mayores-78ac5a3b80a0)
CITGO entre malquerida y valorada (https://runrun.es/opinion/478240/citgo-entre-malquerida-y-valorada-eddie-a-ramirez-s/)
AP: Nuevas denuncias contra excongresista de Miami contratado por Pdvsa (https://talcualdigital.com/mp-ratifica-orden-de-captura-y-alerta-roja-contra-23-directivos-de-monomeros-designados-por-guaido-en-2020/)
Calderón Berti: "En el interinato todo lo decidía Leopoldo López" (https://elestimulo.com/politica/2023-01-26/calderon-berti-interinato-leopoldo-primarias-citgo/)
HENKEL GARCÍA SOBRE CITGO: “¿POR QUÉ BUSCAN INSISTENTEMENTE EQUIPARAR LAS CARGAS DE RESPONSABILIDAD?” (https://twitter.com/henkelgarcia/status/1653587021573627905?s=46&amp;t=F6xuguEK3vqFknJ8uO5L2g)
Estos son los que esperan cobrarse con Citgo el deudón que les dejó el chavismo (https://twitter.com/morandavid/status/1701969804712681896?t=GX10lkBqpCr_7eNW63_Vjw&amp;s=08)
Exdirector de Citgo ayudó a lavar dinero del narcotráfico venezolano, según testigo de juicio en EEUU (https://www.lapatilla.com/2023/11/21/exdirector-de-citgo-ayudo-a-lavar-dinero-del-narcotrafico-venezolano-segun-testigo-de-juicio-en-eeuu/)
Horacio Medina reiteró que los reclamos que pesan sobre Citgo son responsabilidad del chavismo (https://www.lapatilla.com/2024/01/17/horacio-medina-reitero-que-los-reclamos-que-pesan-sobre-citgo-son-responsabilidad-del-chavismo/)
Trabajadores petroleros amplían demanda en EEUU por violación a DDHH contra Pdvsa y Citgo (https://talcualdigital.com/trabajadores-petroleros-amplian-demanda-en-eeuu-por-violacion-a-ddhh-contra-pdvsa-y-citgo/)
Querellas contra CITGO tienen nombre: Chávez y Maduro | Abogado del Diablo | EVTV | 01/21/24 1/5 (https://www.youtube.com/watch?v=fUQllJVjmjE)
Ni Guaidó ni nadie en el G.I. recibió un centavo de CITGO | Abogado del Diablo | EVTV | 01/21/24 2/5 (https://www.youtube.com/watch?v=lwfh9tbvOiQ)
CITGO estaba quebrada y perdida en manos de Maduro | Abogado del Diablo | EVTV | 01/21/24 3/5 (https://www.youtube.com/watch?v=OcQpyio_9Kc)
Editorial La última Palabra: CITGO aún se puede salvar | Abogado del Diablo | EVTV | 01/21/24 5/5 (https://www.youtube.com/watch?v=bWj5ZQdCTWM)
Demanda contra Citgo y Pdvsa abre la puerta a indemnización histórica de $100.000 para cada trabajador (https://www.elnacional.com/venezuela/demanda-contra-citgo-y-pdvsa-abre-la-puerta-a-indemnizacion-historica-de-100-000-para-cada-trabajador/)
La Corte de Apelaciones de Nueva York acaba de decidir el caso de los Bonos #PDVSA 2020 a favor de PDVSA: la Constitución de Venezuela sí aplica a los Bonos y al colateral sobre Citgo Holding. (https://twitter.com/ignandez/status/1759958836050346394)
Reactivaron juicio por sobornos desde Curazao que involucra a la última administración chavista Citgo (https://buff.ly/4bYcxwW )
(
Armando Info: Jorge Giménez golea a Alex Saab en los Clap y Pdvsa https://buff.ly/49UtkiW)
Citgo: se acabó lo que se daba (https://www.elnacional.com/opinion/citgo-se-acabo-lo-que-se-daba/)
#Especial: Tres mineras expropiadas por Chávez ven en Citgo su única posibilidad de cobro (https://www.bancaynegocios.com/especial-tres-mineras-expropiadas-por-chavez-ven-en-citgo-su-unica-posibilidad-de-cobro/)
Pérdida de Citgo es un Acto de Traición de Maduro y Chávez (https://x.com/estebanoria/status/1803069020846887410?t=uTDdMABBEatnFHzx_E6gwQ&amp;s=08)
Esta es la radiografía de PDVSA/CITGO, cuando la recibe Chávez [1998], y esta es la realidad después de años de saqueo republicano. La recibe el interinato prácticamente quebrada y desmantelada. Ahí están las cifras que arrojan una gestión impecable y proba. Breve hilo más vídeo: (https://x.com/ovierablanco/status/1804176464578781690?s=48&amp;t=OiI0Xj0I_3bQ9p1rkfzqxg)
Citgo está en riesgo de perderse por la corrupción y las ilegalidades de Chávez y Maduro. ¿Cómo hubiese impactado en nuestras vidas una buena gestión de uno de los principales activos del país? (https://x.com/AsambleaVE/status/1808225108311347619?t=ASPiEc52j52yhPI6tHEskA&amp;s=08)
Corte de apelaciones en Manhattan anuló fallo a favor de los tenedores de bonos de Citgo (https://tyht.cgixix.com/2024/07/03/corte-de-apelaciones-en-manhattan-anulo-fallo-a-favor-de-los-tenedores-de-bonos-de-citgo/)
Corte de EEUU otorgó a Citgo más de 340 millones de dólares en un caso de soborno (https://www.lapatilla.com/2024/07/24/corte-de-eeuu-otorgo-a-citgo-mas-de-340-millones-de-dolares-en-un-caso-de-soborno/#google_vignette)
La verdad sobre Citgo. (https://www.instagram.com/reel/DBq0zv7RfzI/?igsh=ZXJlNWliNjZoOWww)
Subasta de Citgo es aprobada | ¿Quedan opciones para Venezuela? (https://puntodecorte.net/subasta-de-citgo-es-aprobada-quedan-opciones-para-venezuela/)
EEUU frenó a los acreedores y extendió protección de Citgo hasta esta fecha (https://lapatilla.com/2025/12/19/eeuu-freno-a-los-acreedores-y-extendio-proteccion-de-citgo-hasta-esta-fecha/)
Hasta Citgo lavó dinero del narcotráfico (https://armando.info/hasta-citgo-lavo-dinero-del-narcotrafico/)
La batalla por Citgo no ha terminado ni está perdida  (https://www.elnacional.com/2026/03/batalla-legal-citgo-delaware-subasta-acreedores/)</t>
  </si>
  <si>
    <t xml:space="preserve"> CITGO es una empresa que comprende un grupo de refinadoras de petróleo y comercializadora de gasolina, lubricantes y petroquímicos venezolana ubicada en los Estados Unidos. CITGO es una empresa que comprende un grupo de refinadoras de petróleo y comercializadora de gasolina, lubricantes y petroquímicos venezolana ubicada en los Estados Unidos. Se trata de una de las principales empresas de su clase en EE. UU. siendo la mayor filial de la estatal venezolana PDVSA fuera del territorio venezolano.
En 1910, un brillante joven empresario y pionero petrolero llamado Henry L. Doherty tuvo la visión de crear oportunidades de negocios excepcionales inspiradas en ideas progresivas de mejorar la vida de la gente común. El 2 de septiembre de 1910, Doherty fundó la Compañía de Servicios de Ciudades, a su debido tiempo, conduciría a la Corporación Petrolera CITGO de hoy.  En 1965, Cities Service presentó su nueva marca de marketing, CITGO. 
Fue comprada posteriormente por la Corporación Southland quien vendió el 50% al Estado venezolano en 1986 y el otro 50% en el año 1990. Hasta el 2005 su infraestructura comprendía de 8 refinerías unas 60 terminales y una red de distribución conformada por 14,885 estaciones de servicio, agregado a esto contratos a 10 años de abastecimiento de crudo por un volumen más de 1.1 millón de barriles diarios.
Con un nuevo gobierno en 2006 cambia la estrategia geopolítica para salir del mercado norteamericano buscando otros mercados y tratando de salir de CITGO3​, se inicia la venta de algunas refinerías, oleoductos y estaciones de servicio y se reduce los contratos de abastecimiento a un año.
En diciembre de 2016 el gobierno de Nicolás Maduro entregó como respaldo el 100% de las acciones de Citgo para recibir préstamos distribuidos en el 49.9% a la empresa rusa Rosneft y el 50.1% a los bonistas de los bonos PDVSA2020 en el mes de octubre que fue como una medida de presión para garantizar el pago de la deuda, sin la solicitud y aprobación de la Asamblea Nacional de Venezuela.
Citgo en parte es propiedad del estado venezolano administrado a partir de enero 2019 por la Asamblea Nacional de Venezuela, siendo Luisa Palacios su directora Ejecutiva. CITGO pasa por una crisis financiera comprometida con una hipoteca con la empresa rusa Rosneft, con tenedores de bolsa de Bonos PDVSA y una demanda contra los activos por parte de CRYSTALEX empresa canadiense que busca recuperar deudas pendientes del Gobierno nacional. En octubre de 2019 la empresa Crystalex obtiene judicialmente la autorización para embargar CITGO por la deuda pendiente que data de 2007 pero el Departamento del Tesoro de EE.UU. intervino para evitar que los acreedores iniciaran el embargo de Citgo
Bajo la nueva junta directiva y respaldada por la Asamblea Nacional presidida por Juan Guaidó, Citgo ha logrado colocar bonos en un corto tiempo por 1 125 millones de dólares con vencimiento al 2025 con un pago de bajo interés del 7% lo que va a permitir cancelar una deuda de 614 millones de dólares heredada de la anterior administración irresponsable que hoy exista y solventar su flujo de caja que con la crisis de la pandemia pasaba un desequilibro económico.
En enero de 2023, la Oficina de Control de Activos Extranjeros (OFAC, por sus siglas en inglés) del Departamento del Tesoro de Estados Unidos, emitió una licencia mediante la cual extiende hasta abril de 2023 la medida de protección de la filial de Petróleos de Venezuela (Pdvsa) en suelo estadounidense, Citgo, de ser liquidada como forma de pago a los tenedores del bono Pdvsa 2020. (https://talcualdigital.com/ofac-extiende-proteccion-a-citgo-con-licencia-hasta-el-20-de-abril-de-2023/) 
CITGO obtuvo ganancias por 806 millones de dólares en cuarto trimestre de 2022 y aumentó su capacidad de refinación (Detalles) (https://t.co/37AjtHezI7)
En mayo de 2023, EEUU autorizó negociar con la AN-2015 las deudas del régimen de Maduro por bonos de Pdvsa (https://gitx.awsccs2.com/2023/05/01/eeuu-autoriza-negociar-con-la-an-2015-las-deudas-del-regimen-de-maduro-por-bonos-de-pdvsa/)  El caso CITGO (https://finanzasdigital.com/2023/05/el-caso-citgo/)
Pese a posible embargo, Citgo suma $937 millones de ganancias en el primer trimestre de 2023 (https://talcualdigital.com/pese-a-posible-embargo-citgo-suma-937-millones-de-ganancias-en-el-primer-trimestre/)
La estatal PDV Holding, filial de Petróleos de Venezuela (Pdvsa) en Estados Unidos bajo control de la oposición, recuperó el miércoles 21 de junio de 2023 un certificado de acciones que representan 49,9% del capital social de Citgo, que estaba en manos de la energética rusa Rosneft PJSC (https://talcualdigital.com/oposicion-recupera-499-de-acciones-de-citgo-que-estaban-en-poder-de-la-rusa-rosneft/)
En agosto de 2023, su presidente Horacio Medina desmintió que CITGO estuviese en venta (https://twitter.com/HoracioMedinaH/status/1688732904191352832?t=dIoEH00JW-7DbJ8ndST_yA&amp;s=08)
La OFAC (Oficina Federal de Control de Activos en el Extranjero) decidió prorrogar hasta el 16 de abril de 2024 la Licencia General 5, que impide a tenedores de Bonos PDVSA 2020 hacerse con más del 50,1% de acciones de Citgo Holding (https://www.lapatilla.com/2024/01/16/eeuu-renueva-licencia-que-protege-a-citgo-de-los-bonistas-comunicado/)
En mayo de 2025, Citgo, la filial estadounidense de la estatal Petróleos de Venezuela (PDVSA), queda protegida de acreedores hasta julio, luego de que el Departamento del Tesoro de Estados Unidos emitió una licencia general modificada (https://www.vozdeamerica.com/a/eeuu-emite-licencia-que-protege-a-citgo-de-acreedores-hasta-julio/8001672.html)
En agosto de 2025, Gold Reserve y Vitol compiten por la matriz de Citgo antes de la audiencia de venta (https://www.reuters.com/business/energy/gold-reserve-vitol-battle-citgos-parent-before-sale-hearing-2025-08-11/)
</t>
  </si>
  <si>
    <t>Mediante la Resolució DM  No. 019-2024  del 18 de octubre de 2024 y publicada en la Gaceta Oficial No. 49.992  del 24 de octubre de 2024, se designa la Junta Directiva de la
empresa INDUSTRIAS DIANA, C.A. :
•	Presidente: Félix Enrique Romero Azuaje
•	Directores principales: Félix Enrique Rojas Muñoz, Yenifer Josefina Arias León, Jesús Enrique Parra, Gabriel Emilio Pérez Ramírez
•	Directores suplentes: Muriyett Atenea Martínez González, José Rafael Brito Gil, Ángel Manuel Villegas Mejías, Félix Enrique Parra Castillo
 Mediante el Decreto N° 5.274 de la Presidencia de la República del  16 de marzo de 2026 publicado en la Gaceta Oficial No. 43.336 de la misma fecha, se nombra al ciudadano Edgardo Valdemar Reyes Chacón, como Presidente de la EMPRESA INDUSTRIAS DIANA, C.A., ente adscrito al Ministerio del Poder Popular para la Alimentación.</t>
  </si>
  <si>
    <t>Félix Enrique Romero Azuaje, fue alcalde del municipio San Sebastián de los Reyes, en el sur del estado Aragua, para el período 2017- 2021. Quedó fuera de la contienda pesuvista y, en consecuencia, sin posibilidades de reelegirse como alcalde. Es el enlace regional de la juventud del estado Aragua en la juventud del PSUV y cursó estudios en la Universidad Nacional Experimental de los Llanos Centrales, Rómulo Gallegos, aunque no se detalla cuál carrera universitaria estudió; así como estudios de administración en la Universidad Nacional Experimental Simón Rodríguez, Unesr. Fue designado Gerente General de la Junta Directiva de Palmeras Diana Del Lago C.A., según gaceta oficial 42.239 del 22/10/2021.
Edgardo Valdemar Reyes Chacón,  es un oficial de carrera del Ejército Bolivariano (Promoción 1996 "General de Brigada José Florencio Jiménez"). Alcanzó el grado de Coronel (en registros de 2022-2023) y, según la progresión de mandos, se asocia al grupo de oficiales con experiencia en logística y gestión pública. Reyes Chacón ha ocupado diversos cargos que lo vinculan con el área de alimentación y finanzas públicas:
Corporación Única de Servicios Productivos y Alimentarios, C.A. (CUSPAL): Se desempeñó anteriormente como Vicepresidente de este ente, el cual es el eje central de la logística alimentaria en el país (encargado de la recepción, almacenamiento y despacho de materia prima e insumos básicos).
Ministerio del Poder Popular para la Alimentación (MINPPAL): Ha ocupado cargos de confianza dentro del despacho ministerial, incluyendo roles como Director General en áreas de seguimiento y control de políticas alimentarias.
Seguros Horizonte, S.A.: En años anteriores (aproximadamente 2018-2019), figuró en la junta directiva y en cargos de gerencia dentro de esta aseguradora vinculada al sector defensa y al Estado.
Su nombramiento en Industrias Diana, C.A. (Gaceta Oficial N° 43.336) busca estabilizar la operatividad de una de las principales procesadoras de grasas y aceites del país, la cual ha pasado por varios cambios de directiva en los últimos años debido a retos en la producción y distribución. Su perfil responde al modelo de gestión donde oficiales activos o en reserva con experiencia en la CUSPAL asumen la dirección de las empresas productoras para intentar cohesionar la cadena de suministro "puerto-planta-hogar".  Al venir de la Vicepresidencia de CUSPAL, su gestión en Industrias Diana probablemente esté alineada con el fortalecimiento de los combos CLAP, ya que Diana es el principal proveedor estatal de aceite para ese programa.</t>
  </si>
  <si>
    <r>
      <t xml:space="preserve">La Junta Interventora de la Corporación Venezolana de Guayana
mediante Providencia Administrativa No. 0024 del 22 de agosto de 2024 publicada en la Gaceta Oficial No. 42.947 de la misma fecha, se designa al ciudadano Ángel Gilberto Jaramillo Requena, como Presidente de la CVG Bauxilum. La Junta Diectiva que se había designado con anterioridad era DIRECTORES PRINCIPALES: Euclides Campos Aponte (CVG Venalum); Angel Marcano (CVG Alcasa); Simón Dorante (CVG Bauxilum); José Rivas (CVG Bauxilum). DIRECTORES SUPLENTES: José Nieto (CVG Venalum); Rene Rosales (CVG Bauxilum); Carlos Álvarez (CVG Bauxilum); Tulio D´Santiago (CVG Cabelum). SECRETARÍA Silvia Oviedo REPRESENTANTE LEGAL Ing. Leslie Esther Turmero Astros COMISARIO PRINCIPAL Lic. Luis Fuentes COMISARIO SUPLENTE Econ. Pablo Bejarano. 
Mediante la Providencia  No. 0053 del  23 de diciembre de 2024 del Ministerio del Poder Popular de Industrias y Producción Nacional  y publicada en la Gaceta Oficial No. 43.049 del 17 de enero de 2025, mediante designa a las ciudadanas y ciudadanos que en ella se mencionan, como Miembros Principales y Suplentes de la Junta Directiva de la sociedad mercantil C.V.G. Bauxilum, C.A.
</t>
    </r>
    <r>
      <rPr>
        <b/>
        <sz val="12"/>
        <color rgb="FF000000"/>
        <rFont val="Calibri"/>
      </rPr>
      <t>Directores Principales:</t>
    </r>
    <r>
      <rPr>
        <sz val="12"/>
        <color rgb="FF000000"/>
        <rFont val="Calibri"/>
      </rPr>
      <t xml:space="preserve"> Javier Alejandro Camacho Bruzual, Ángel Alberto González Camacho, Adriana Cibelys Rodríguez Bravo, Hernán Antonio Ancheta, Daily Antonio Núñez González, José Ramón Graffe Heredia,  Gustavo Rafael Caldera Caña
</t>
    </r>
    <r>
      <rPr>
        <b/>
        <sz val="12"/>
        <color rgb="FF000000"/>
        <rFont val="Calibri"/>
      </rPr>
      <t>Directores suplentes</t>
    </r>
    <r>
      <rPr>
        <sz val="12"/>
        <color rgb="FF000000"/>
        <rFont val="Calibri"/>
      </rPr>
      <t>: Douglas Rafael Camacho Párica, Lenning Leonardo González González, Desiree Mayrim Hidalgo Sequera, Ana Thaís Mediomundo de Peña, Kenia Marlen Herrera Contreras, Oscar Alejandro Alzuro Palacios, Luis Alberto Pérez González
Mediante Providencia No. 0002 del  MINISTERIO DEL PODER POPULAR DE DESARROLLO MINERO ECOLÓGICO E INDUSTRIAS BÁSICAS del 20 de marzo de 2026 y publicada en la Gaceta Oficial No. 43.342 del 25 de marzo de 2026, se designa al ciudadano Oscar Alejandro Alzuro Palacios, como Presidente de la Sociedad Mercantil CVG BAUXILUM, C.A.</t>
    </r>
  </si>
  <si>
    <t xml:space="preserve">
 Jaramillo fue gerente de producción de Bauxilum y también laboró como gerente de operaciones de alúmina.
La designación de Oscar Alejandro Alzuro Palacios como presidente de CVG Bauxilum es un movimiento estratégico dentro del holding de la Corporación Venezolana de Guayana, dado que él ya venía desempeñando funciones de alto nivel dentro de la estructura de la Junta Interventora. Al igual que otros cuadros de la administración actual, cuenta con antecedentes en el sector defensa (ascendió a Subteniente en 2017), lo que refuerza el perfil de gestión cívico-militar que predomina en las empresas básicas de Guayana. Alzuro Palacios ha sido una figura clave en la gestión de la CVG desde que se instaló la Junta Interventora en 2023:
Vicepresidente de Desarrollo Territorial: Antes de su nombramiento en Bauxilum, ocupó este cargo (designado en junio de 2023, Gaceta Oficial N° 42.650). En este rol, su responsabilidad principal era la articulación de las empresas básicas con el entorno regional y los proyectos de infraestructura en el estado Bolívar.
Gestión en la Junta Interventora: Ha formado parte del equipo de confianza encargado de la reestructuración del modelo de negocios de las empresas del aluminio y el hierro tras la crisis administrativa que motivó la intervención del holding.
Su perfil combina la gestión técnica con la administrativa en sectores de servicios e infraestructura:
Sector Hídrico (HIDROCAPITAL / HIDROVEN): En años anteriores (aprox. 2017), formó parte de comisiones de contrataciones en Hidrocapital, ente adscrito a Hidroven. </t>
  </si>
  <si>
    <t>Compañía operadora del Puerto de Palúa (COPAL)</t>
  </si>
  <si>
    <t>Manejo de mineral de hierro y sus derivados</t>
  </si>
  <si>
    <t>Su razón de ser es la administración y operación del Puerto de Palúa (ubicado en San Félix, cerca de la confluencia de los ríos Orinoco y Caroní). Sus objetivos principales son:
Recepción y Almacenamiento: Manejo de mineral de hierro y sus derivados, principalmente Hierro Reducido en Caliente (HBI/Briquetas).
Operaciones de Embarque: Garantizar la carga oportuna de los buques que exportan la producción de las plantas briqueteras (como las actuales Briquetera de Venezuela, Briquetera del Caroní, etc.).
Mantenimiento Portuario: Administrar la infraestructura de muelles, correas transportadoras y sistemas de carga (sistema SCADA) del puerto.</t>
  </si>
  <si>
    <t>Operciones pñortuarias y manejo de mineral de hierro y afines</t>
  </si>
  <si>
    <t>COPAL fue fundada el 10 de diciembre de 1998 en Ciudad Guayana, estado Bolívar. Es importante notar que, a diferencia de otras empresas estatales, su nacimiento no fue por un decreto de creación de un ministerio, sino como un consorcio privado (sociedad mercantil) diseñado para resolver un problema logístico específico de las plantas de briquetas.  Originalmente fue constituida por las empresas Orinoco Iron S.C.S., Materiales Siderúrgicos, S.A. (MATESI) y Kobe Steel Venezuela, C.A.
 Al ser inicialmente una empresa privada regida por el Código de Comercio, su "fundación" consta en el Registro Mercantil de la Circunscripción Judicial del Estado Bolívar. No obstante, su integración formal al holding estatal de la Corporación Venezolana de Guayana (CVG) se consolidó tras la nacionalización del sector de las briquetas (2009-2011).
En mayo de 2009, el entonces presidente Hugo Chávez anunció la nacionalización de las empresas productoras de hierro reducido (briquetas). El Decreto N° 6.732, publicado en la Gaceta Oficial N° 39.184, declaró de "utilidad pública e interés social" las actividades de las empresas:Orinoco Iron (accionista mayoritario de COPAL), Matesi (ahora BriqVen), Venprecar (ahora Briquetera del Caroní).
y Comsigua.
Como COPAL era un consorcio formado por estas mismas empresas para operar el terminal portuario, su control pasó automáticamente al Estado cuando el Gobierno tomó posesión de las plantas matrices.
A diferencia de otras expropiaciones donde el Estado toma una propiedad privada para un uso nuevo, en el caso de COPAL fue una transferencia de activos logísticos: el Estado necesitaba el puerto para poder exportar lo que las recién nacionalizadas empresas de briquetas producían. Aunque en la práctica el resultado es similar (el paso de propiedad privada a pública), técnicamente hubo matices: Matesi (MATS): Al tener capital de Tenaris (Grupo Techint) y Kobe Steel, el proceso derivó en arbitrajes internacionales ante el CIADI; Orinoco Iron: Su nacionalización afectó directamente a COPAL, ya que esta operaba exclusivamente el muelle que pertenecía originalmente al complejo de Orinoco Iron.
Hoy en día, COPAL no funciona como una entidad autónoma expropiada, sino como una filial operativa de la CVG. En los registros oficiales, se le define como una empresa con personalidad jurídica propia y patrimonio independiente, pero cuyo accionista total es el Estado a través del holding de Guayana.
Actualmente es una empresa del Estado (pública), bajo la figura de sociedad anónima, adscrita a la Corporación Venezolana de Guayana (CVG). Aunque nació como una iniciativa privada, hoy se define bajo el modelo de "empresa socialista de servicios portuarios".
COPAL ha sido objeto de auditorías recientes para optimizar el flujo de divisas que genera por concepto de derechos portuarios y servicios de carga a clientes internacionales.</t>
  </si>
  <si>
    <t>Avenida Fuerzas Armadas, Sector Palúa, San Félix, Ciudad Guayana, Estado Bolívar, Venezuela.</t>
  </si>
  <si>
    <t>Ministerio del Poder Popular de Desarrollo Minero Ecológico e Industrias Básicas</t>
  </si>
  <si>
    <t>Mediante Providencia No. 0003 del Ministerio de Desarrollo Minero Ecológico e Industrias Básicas del  20 de marzo de 20926 y publicada en la Gaceta Oficial No. 43.342 del 25 de marzo de 2026, se designa al ciudadano Javier Humberto Quero Pérez, como Presidente de la Sociedad Mercantil COMPAÑÍA OPERADORA DEL PUERTO DE PALÚA (COPAL).</t>
  </si>
  <si>
    <t>Javier Humberto Quero Pérez, es un oficial de carrera del Ejército Bolivariano. En el año 2007, bajo el grado de Mayor, fue ascendido a Coronel (en la categoría de Asimilado - Dedicación Exclusiva). Dada la fecha de ese ascenso y su trayectoria posterior, se le identifica como parte de los cuadros de oficiales superiores con amplia experiencia en la administración pública. Pertenece a la cohorte de oficiales que han ocupado cargos técnicos y gerenciales en ministerios de infraestructura y seguridad.
 En mayo de 2022 (Resolución N° 055), fue nombrado Presidente Encargado de la Corporación de Servicios de Vigilancia y Seguridad, S.A. (CORPOSERVICA), ente adscrito al Ministerio del Poder Popular para Relaciones Interiores, Justicia y Paz.  En este cargo, estuvo al frente de la empresa estatal encargada de prestar servicios de seguridad física, escolta y protección a otras instituciones del Estado y empresas estratégicas, lo que le otorgó experiencia en la protección de activos críticos nacionales.
Al igual que en el caso de Oscar Alzuro en Bauxilum, la llegada de Quero Pérez a COPAL sugiere un esfuerzo por unificar el mando logístico (puertos) con el mando productivo (briquetteras), bajo un esquema de estricta supervisión militar</t>
  </si>
  <si>
    <t xml:space="preserve">Registro Mercantil de la Circunscripción Judicial en el Estado Bolívar el 10 de diciembre de 1998, bajo el N° 13, Tomo A N° 86, contra el acto administrativo de carácter particular dictado por el Director de Hacienda Municipal del Municipio Caroní del Estado Bolívar, según Resolución de Terminación de Sumario Administrativo N° DH-0774, de fecha cinco (5) de agosto del año 2002 y notificado el día veinte (20) de agosto de 2002, por la cantidad de veinticuatro millones seiscientos cincuenta y dos mil ochocientos cuarenta bolívares con sesenta y nueve céntimos (Bs.24.652,840,69). </t>
  </si>
  <si>
    <t>Trabajadores de Copal denuncian amedrentamiento de Dgcim (https://correodelcaroni.com/laboral-economia/trabajadores-de-copal-denuncian-amedrentamiento-de-dgcim/)
Correo del Caroní: Trabajadores de Copal protestan en FMO para presionar respuesta sobre sus ingresos (https://archivo.provea.org/actualidad/derechos-sociales/derechos-laborales/correo-del-caroni-trabajadores-de-copal-protestan-en-fmo-para-presionar-respuesta-sobre-sus-ingresos/)</t>
  </si>
  <si>
    <t>https://copal.com.ve/history.html</t>
  </si>
  <si>
    <r>
      <t xml:space="preserve">Mediante Resolución  del Ministerio del Poder Popular del Despacho de la Presidencia y Seguimiento de la Gestión de Gobierno del 4 de junio de 2025 y publicada en la Gaceta Oficial No. 43.142 se designa al Presidente y los
Directores Principales y Suplentes de la Junta Directiva de la empresa “CORPORACIÓN JUNTOS TODO ES POSIBLE, S.A.”, en condición de Encargados;quedando conformada por llas siguientes personas:; 
</t>
    </r>
    <r>
      <rPr>
        <b/>
        <sz val="12"/>
        <color theme="1"/>
        <rFont val="Calibri"/>
        <family val="2"/>
      </rPr>
      <t>Presidente</t>
    </r>
    <r>
      <rPr>
        <sz val="12"/>
        <color theme="1"/>
        <rFont val="Calibri"/>
      </rPr>
      <t xml:space="preserve">: Walter Ramón Gavidia Rodríguez
</t>
    </r>
    <r>
      <rPr>
        <b/>
        <sz val="12"/>
        <color theme="1"/>
        <rFont val="Calibri"/>
        <family val="2"/>
      </rPr>
      <t>Directores principales</t>
    </r>
    <r>
      <rPr>
        <sz val="12"/>
        <color theme="1"/>
        <rFont val="Calibri"/>
      </rPr>
      <t xml:space="preserve">: Pedro Luis Malaver Ruiz, Ilich Vladimir Larez Brito
</t>
    </r>
    <r>
      <rPr>
        <b/>
        <sz val="12"/>
        <color theme="1"/>
        <rFont val="Calibri"/>
        <family val="2"/>
      </rPr>
      <t>Directores suplentes</t>
    </r>
    <r>
      <rPr>
        <sz val="12"/>
        <color theme="1"/>
        <rFont val="Calibri"/>
      </rPr>
      <t>: Yolanda Miroslava Tineo Verutti, Alexander José Ramírez Rojas</t>
    </r>
    <r>
      <rPr>
        <sz val="12"/>
        <color theme="1"/>
        <rFont val="Calibri"/>
        <family val="2"/>
      </rPr>
      <t xml:space="preserve">
Mediante Resolución  No.  019-2026 del Ministerio del Poder Popular del Despacho de la Presidencia y Seguimiento de la Gestión de Gobierno del 27 de marzo de 2026 y publicada en la Gaceta Oficial No. 43.344 de la misma fecha, se designa al Presidente  de la Junta Directiva de la empresa “CORPORACIÓN JUNTOS TODO ES POSIBLE, S.A.”, en condición de Encargado: 
</t>
    </r>
    <r>
      <rPr>
        <b/>
        <sz val="12"/>
        <color theme="1"/>
        <rFont val="Calibri"/>
        <family val="2"/>
      </rPr>
      <t>Presidente</t>
    </r>
    <r>
      <rPr>
        <sz val="12"/>
        <color theme="1"/>
        <rFont val="Calibri"/>
        <family val="2"/>
      </rPr>
      <t>:  Aníbal Eduardo Coronado Millán</t>
    </r>
  </si>
  <si>
    <t>Walter Ramón Gavidia  es abogado  y diputado del PSUV, exesposo de Cilia Flores y padre de Walter Jacob Gavidia Flores. Presidente de la Corporación Juntos Todo es Posible. En el año 2013  fue designado como presidente de la Fundación Negra Hipólita. 
Pedro Luis Malaver Ruiz  fue presidente de la empresa socialista Agropatria (antes Agroisleña, empresa de suministros agrícolas expropiada por Chávez en 2010 ) y exdirectivo de la Corporación de Abastecimientos y Servicios Agrícolas La Casa, C.A. (Casa), que funcionó hasta 2018 para cambiar de nombre a Cuspal, y que en su momento fue una de las principales proveedoras de la red estatal Mercados de Alimentos (Mercal).}
Ilich Vladimir Lárez Brito, fue Presidente encargado de la Fundación Propatria 2000, designado en el año 2020
Yolanda Miroslava Tineo Verutt , fue Presidenta de la Fundación “José Félix Ribas”, en condición de Encargada. 2016. En 2018 fue designada como miembro der kla Junta Directiva Insituto Venezolano de los Seguros Sociales (IVSS. En el 2007 trabajó para el Ministerio del Poder Popular para Relaciones Exteriores
Alexander José Ramírez Rojas, fue  Director General de Consultoría Jurídica de este Ministerio, en calidad de Encargad del Ministerio del Poder Popular del Despacho de la Presidencia y Seguimiento de la Gestión de Gobierno en el 2017. En el 2013 fue miembro de la Junta Directiva Complejo Editorial Alfredo Maneiro, S.A. (CEAM)
Aníbal Eduardo Coronado Millán, se trata de uno de los funcionarios con mayor peso político y administrativo dentro del círculo de confianza inmediata de la Presidencia de la República. Pertenece a la Guardia Nacional Bolivariana (GNB). Posee el grado de Mayor General (M/G). Su ascenso y consolidación en cargos estratégicos lo ubican como un "operador todoterreno" del Ejecutivo Nacional para áreas críticas de gestión y finanzas.  Desde principios de 2023, ocupaba la titularidad del Ministerio del Poder Popular del Despacho de la Presidencia y Seguimiento de la Gestión de Gobierno. Fue designado Presidente de la Corporación Venezolana de Minería (CVM) en este cargo estratégico en abril de 2023, en medio de la reestructuración del sector minero tras la operación "Anticorrupción". Su misión allí ha sido centralizar el control del oro y los minerales estratégicos.
Fue Jefe de Gobierno del Territorio Insular Francisco de Miranda que Administra las dependencias federales (Los Roques, La Orchila y Las Aves) y lidera la Zona Económica Especial de la Isla de La Tortuga. Autoridad Única de la Zona Económica Especial (ZEE) de La Tortuga: Encargado del desarrollo turístico y financiero de este proyecto bandera del Ejecutivo.</t>
  </si>
  <si>
    <t xml:space="preserve">
Héctor José Silva Hernández es un abogado y funcionario de alta confianza en el entorno económico de la vicepresidenta Delcy Rodríguez. Su perfil ha pasado de ser netamente financiero y de promoción de inversiones a ocupar cargos estratégicos en el control de las industrias básicas y la minería en Venezuela. A continuación, se detallan sus antecedentes y trayectoria: 
1. Formación y Perfil Profesional Profesión: Abogado. 
2. Especialización: Se le describe en fuentes oficiales como un especialista en negocios internacionales y economía mundial. 
3. Estilo de Gestión: A diferencia de muchos otros directivos de empresas estatales venezolanas que provienen del sector militar, Silva posee un perfil técnico-jurídico orientado a la captación de capitales y la reingeniería de procesos bajo marcos legales especiales (como la Ley Antibloqueo). 
4. Trayectoria en la Administración Pública: Silva Hernández ha escalado posiciones clave en el gabinete económico, especialmente a partir de 2020:
 a) Centro Internacional de Inversión Productiva (CIIP): En octubre de 2020, fue nombrado su primer presidente. Este organismo fue creado bajo la Ley Antibloqueo para gestionar inversiones nacionales e internacionales evadiendo las sanciones financieras.
b) Banco de Comercio Exterior (Bancoex): Ejerció la presidencia de esta entidad financiera estatal, encargada de promover las exportaciones no tradicionales de Venezuela. 
c) Viceministerio de Economía Productiva: Designado en mayo de 2022 (bajo el Ministerio de Economía, Finanzas y Comercio Exterior), desde donde coordinó políticas para el sector industrial y comercial. 
d) Junta Interventora de la CVG: En abril de 2023, tras la operación "Pdvsa-Cripto", fue nombrado vicepresidente de la Junta Interventora de la Corporación Venezolana de Guayana (CVG), asumiendo posteriormente la presidencia definitiva del holding en noviembre de 2024. 
e) Ministerio de Minería y CVM: En junio de 2024 fue nombrado Ministro de Desarrollo Minero Ecológico y presidente de Minerven. Recientemente, en marzo de 2026, asumió la presidencia de la Corporación Venezolana de Minería (CVM) tras la absorción de Minerven por esta última.
Roles Actuales (Simultáneos) Dada la centralización de funciones para la "eficiencia productiva", Silva Hernández acumula actualmente una cuota de poder considerable en el sur de Venezuela: Ministro de Desarrollo Minero Ecológico. Presidente de la Corporación Venezolana de Guayana (CVG). Presidente de la Corporación Venezolana de Minería (CVM). Director Principal del Banco de Venezuela.
Es considerado una de las piezas fundamentales en el esquema de la Vicepresidencia Ejecutiva para la articulación entre el sector público y las inversiones privadas. Su labor se ha centrado en intentar "normalizar" y "monetizar" los recursos minerales (oro, hierro, bauxita) bajo un nuevo esquema organizativo que busca desplazar la autonomía que anteriormente tenían figuras militares en el sector.
Principales Integrantes y su Perfil (2026)
1. Héctor José Silva Hernández (Presidente)
Como se mencionó anteriormente, es el eje central de la gestión minera y de industrias básicas.
Antecedentes: Abogado con especialización en negocios internacionales. Su ascenso se debe a su rol como operador clave de la Ley Antibloqueo. Es el puente entre el Estado y los inversionistas extranjeros en el Arco Minero del Orinoco.
Roles simultáneos: Ministro de Desarrollo Minero y Presidente de la CVG.
2. M/G Alexis Rodríguez Cabello
Es la figura de mayor peso militar dentro del esquema de control del sur del país. Ha trabajado en estrecha coordinación con Silva Hernández desde la intervención de la CVG en 2023.
Antecedentes: Mayor General del Ejército. Fue Comandante General del Ejército y es primo de Diosdado Cabello.
Perfil: Actúa como el brazo operativo y de seguridad en las zonas de extracción. Su presencia en la directiva asegura la lealtad de los componentes militares que custodian las minas y las plantas de procesamiento de oro.
3. Román Daniel Maniglia Darwich
Aunque su base principal es el sector bancario, su participación en las juntas directivas de empresas estratégicas como la CVM es constante debido a la necesidad de canalizar los flujos financieros del oro y otros minerales.
Antecedentes: Presidente del Banco de Venezuela y actual Viceministro de Finanzas.
Perfil: Especialista en finanzas estatales. Su rol en la CVM es supervisar la monetización de los recursos extraídos y asegurar que la comercialización internacional cumpla con los mecanismos de pago alternativos diseñados para eludir sanciones.
4. Héctor Andrés Obregón Pérez
Funcionario del círculo técnico de la Vicepresidencia que suele ocupar asientos en las juntas directivas del sector energía y minas.
Antecedentes: Presidente de PDVSA y en el Centro Internacional de Inversión Productiva (CIIP).
Perfil: Experto en gestión de contratos estatales y gobernanza corporativa de empresas públicas. Su función es la formalización administrativa de las alianzas estratégicas con empresas mixtas en el sector minero.
</t>
  </si>
  <si>
    <r>
      <t xml:space="preserve">Mediante Decreto Nº 5.051 del  29 de noviembre de 2024 de la Presidencia de la República y publicado en la Gaceta Oficial No. 43.018 de la misma fecha, se nombra al ciudadano Rodolfo Clemente Marco Torres, como Presidente de la Corporación Venezolana de Minería S.A. (CVM), adscrita al Ministerio del Poder Popular de Desarrollo Minero Ecológico, en condición de Encargado. Apenas en septiembre de 2024 ,por medio del Decreto N° 4.995 de la Presidencia de la Repúlica  del 3 de septiembre de 2024 y publicado en la Gaceta Oficial Extraordinaria  No. 6.836 de la misma fecha, se había nombrado como Presidente encargado de  la Corporación Venezolana de Minería, S.A. (CVM) al ciudadano José Santiago Moreno Martínez.
El 21 de enero de 2025 según Resolución No 003/2025 Ministerio del Poder Popular de Desarrollo Minero Ecológico y publicada  se designa a las siguintes personaa, como Miembros Principales y Suplentes de la Junta Directiva de la Corporación Venezolana de Minería S.A.:
</t>
    </r>
    <r>
      <rPr>
        <b/>
        <sz val="12"/>
        <color rgb="FF000000"/>
        <rFont val="Calibri"/>
      </rPr>
      <t xml:space="preserve">Presidente:  </t>
    </r>
    <r>
      <rPr>
        <sz val="12"/>
        <color rgb="FF000000"/>
        <rFont val="Calibri"/>
      </rPr>
      <t>Rodolfo Clemente Marco Torres (</t>
    </r>
    <r>
      <rPr>
        <b/>
        <sz val="12"/>
        <color rgb="FF000000"/>
        <rFont val="Calibri"/>
      </rPr>
      <t>ratificado</t>
    </r>
    <r>
      <rPr>
        <sz val="12"/>
        <color rgb="FF000000"/>
        <rFont val="Calibri"/>
      </rPr>
      <t xml:space="preserve">)
</t>
    </r>
    <r>
      <rPr>
        <b/>
        <sz val="12"/>
        <color rgb="FF000000"/>
        <rFont val="Calibri"/>
      </rPr>
      <t>Miembros principales</t>
    </r>
    <r>
      <rPr>
        <sz val="12"/>
        <color rgb="FF000000"/>
        <rFont val="Calibri"/>
      </rPr>
      <t>: Alejandro Miguel Martínez Herrera, NelsDesirée Mayrim Hidalgo Sequera, Yilda Marlene Plaz&lt;a Zambra
De acuerdo con el Decreto Presidencial Nº 5.267, publicado en la Gaceta Oficial Extraordinaria Nº 6.994 con fecha del 6 de marzo de 2026, la directiva principal está encabezada por:
Presidente (Encargado): Héctor José Silva Hernández.
Silva Hernández también se desempeña como Ministro del Poder Popular de Desarrollo Minero Ecológico.
Su designación busca centralizar las operaciones extractivas del país tras la absorción de los activos y pasivos de la Compañía General de Minería de Venezuela (Minerven) por parte de la CVM.</t>
    </r>
  </si>
  <si>
    <t>Ministerio del Poder Popular de Desarrollo Minero Ecológico e Industrias Básicas.
Corporación Venezolana de Minería, S.A. (C.V.M) </t>
  </si>
  <si>
    <t>Ministerio del Poder Popular de Desarrollo Minero Ecológico e Industrias Básicas.
Corporación Venezolana de Guayana (CVG)</t>
  </si>
  <si>
    <t>Ministerio del Poder Popular de Desarrollo Minero Ecológico e Industrias Básicas.
Corporación Venezolana de Guayana (CVG)
Corporación Nacional del Aluminio</t>
  </si>
  <si>
    <t>Ministerio del Poder Popular de Desarrollo Minero Ecológico e Industrias Básicas.
Corporación Venezolana de Guayana (CVG)
Corporación Nacional del Aluminio</t>
  </si>
  <si>
    <t>Ministerio del Poder Popular de Desarrollo Minero Ecológico e Industrias Básicas.
Corporación Venezolana de Guayana (CVG)
Corporación del Aluminio</t>
  </si>
  <si>
    <t>Ministerio del Poder Popular de Desarrollo Minero Ecológico e Industrias Básicas.
Gobernación del estado Carabobo</t>
  </si>
  <si>
    <t>Ministerio del Poder Popular de Desarrollo Minero Ecológico e Industrias Básicas.
Corporación Venezolana de Minería, S.A. (C.V.M) 
Carbones del Zulia S.A. (CARBOZULIA)</t>
  </si>
  <si>
    <t>Ministerio del Poder Popular de Desarrollo Minero Ecológico e Industrias Básicas.</t>
  </si>
  <si>
    <t xml:space="preserve">Ministerio del Poder Popular de Desarrollo Minero Ecológico e Industrias Básicas.
Corporación Venezolana de Minería, S.A (CVM) </t>
  </si>
  <si>
    <t>Ministerio del Poder Popular de Desarrollo Minero Ecológico e Industrias Básicas
Corporación Venezolana de Minería, S.A. (C.V.M) </t>
  </si>
  <si>
    <t xml:space="preserve">CVG Aluminios Nacionales, S.A. (ALUNASA) (https://chavismoinc.com/backend/agentes/482?listado=1&amp;lang=es)
 Actualizado hace 3 años confirma cierre de cuentas de CVG Alunasa tras acusación de EE UU por lavado de dinero  (https://runrun.es/uncategorized/344535/banco-nacional-de-costa-rica-confirma-cierre-de-cuentas-de-cvg-alunasa-tras-acusacion-de-ee-uu-por-lavado-de-dinero/)
Diputados denuncian intención de Maduro de rematar empresa venezolana en Costa Rica (https://cronica.uno/diputados-denuncian-intencion-de-maduro-de-rematar-empresa-venezolana-costa-rica/)
Desastre Revoucionario en Costa Rica: Empresa venezolana Alunasa, nepotismo y corrupción denuncia @JoseGBricenot El Gato Briceño (https://medium.com/@cqc44/desastre-revoucionario-en-costa-rica-empresa-venezolana-alunasa-nepotismo-y-corrupci%C3%B3n-denuncia-e24fced01a62)
“Mediante quiebra intencional”, socios de Maduro planean comprar empresa estatal a un 3% del valor real Fuente: The Epoch Times en español (https://es.theepochtimes.com/mediante-quiebra-intencional-socios-de-maduro-planean-comprar-empresa-estatal-a-un-valor-3-del-real_465091.html)
Nepotismo;  6 militares activos de la Fuerza Armada (5 mil dólares mensuales), alguno cobrando tambien en Min Defensa;gastos injustificados;  embrarques de aluminio de Venezuela a Costa Rica llegan incompletos ( http://www.reportero24.com/2016/04/08/sebastiana-barraez-militares-en-cvg-alunasa/)
Empresa venezolana suspenderá contrato para 300 trabajadores en Costa Rica (http://www.el-nacional.com/noticias/economia/empresa-venezolana-suspendera-contrato-para-300-trabajadores-costa-rica_229581)
Cuentos y cuentas del militar facineroso al que apodan "Guasipati" (http://periodicoellibertario.blogspot.com/2017/08/cuentos-y-cuentas-del-militar.html)
Instituto sobre Drogas envía a Fiscalía informe sobre presunto lavado de dinero en Alunasa (https://www.nacion.com/el-pais/politica/instituto-sobre-drogas-envia-a-fiscalia-informe/FL6FZRNKY5B6HL5BAUH4SGF2RE/story/)
Hombre fuerte de Venezuela usó a Alunasa para lavar dinero en Costa Rica, dice EE. UU (https://www.nacion.com/el-pais/politica/hombre-fuerte-de-venezuela-uso-a-alunasa-para/OMYEPWI3NZAZRNAP326R53DHMI/story/)
Banco Nacional cierra cuentas a Alunasa por alerta de EE. UU. sobre presunto lavado de dinero (https://www.nacion.com/el-pais/politica/banco-nacional-cierra-cuentas-a-alunasa-por-alerta/SUETBADDHZGMTBJFLP5PVWO2JY/story/)
Empresa estatal venezolana Alunasa cierra sus operaciones en Costa Rica (https://www.swissinfo.ch/spa/costa-rica-venezuela_empresa-estatal-venezolana-alunasa-cierra-sus-operaciones-en-costa-rica/47116608)
Empresa venezolana Alunasa despide a más de 180 personas en Puntarenas (https://www.larepublica.net/noticia/empresa-venezolana-alunasa-despide-a-mas-de-180-personas-en-puntarenas)
Directiva chavista de Alunasa adeuda unos cuatro millones de dólares en Costa Rica (https://ovxp.mcehc.com/?p=4999253)
Guayana: Sin desmontar la corrupción no habrá recuperación (https://www.analitica.com/el-editorial/guayana-sin-desmontar-la-corrupcion-no-habra-recuperacion/)
</t>
  </si>
  <si>
    <t>La diputada Nancy Ascencio (PSUV-Bolívar), jefa de la subcomisión número 2 de la Comisión de Contraloría de la Asamblea Nacional, anunció ,para investigar 17 denuncias de corrupción contra las empresas básicas, las señaladas fueron  Sidor, Alcasa, Venalum, Proforca, Ferrominera, Bauxilum, Ferrocasa y Edelca (esta última ya no pertenece a la Corporación Venezolana de Guayana). Algunos de estos expedientes se remontan a los años 2000, 2003 y 2006. (http://www.eluniversal.com/economia/120531/investigaran-17-casos-de-corrupcion-en-empresas-basicas)
Retrasos en la construcción del urbanismo Campaña de Guayana, mejor conocido como Guayana Country club , ubicado en Puerto Ordaz (https://www.aporrea.org/actualidad/n202539.html)
Disputa entre CTUs y Ferrocasa sobre legalidad de terrenos en la UD-300 (http://www.correodelcaroni.com/index.php/cdad/item/47579-persiste-disputa-entre-ctus-y-ferrocasa-sobre-legalidad-de-terrenos-en-la-ud-300)
Intervienen Ferrocasa: CVG trata de frenar escándalo sobre discurso en viviendas (https://www.reportero24.com/2010/11/08/intervienen-ferrocasa-cvg-trata-de-frenar-escandalo-sobre-discurso-en-viviendas/)
Asamblea Nacional aprueba informe sobre irregularidades administrativas en complejo Guayana Country Club (https://www.noticiascandela.informe25.com/2015/05/asamblea-nacional-aprueba-informe-sobre.html)
Alertan incremento de muertes por enfermedades ocupacionales en la CVG (https://talcualdigital.com/alertan-incremento-de-muertes-por-enfermedades-ocupacionales-en-la-cvg/)
Ordenan a trabajadores de empresas básicas inscribirse en Registro Nacional de la Milicia (https://correodelcaroni.com/laboral-economia/ordenan-a-trabajadores-de-empresas-basicas-inscribirse-en-registro-nacional-de-la-milicia/)
Guayana: Sin desmontar la corrupción no habrá recuperación (https://www.analitica.com/el-editorial/guayana-sin-desmontar-la-corrupcion-no-habra-recuperacion/)</t>
  </si>
  <si>
    <t>CVG Técnica Minera (Tecmin), fue también prácticamente desmantelada al llevar su presupuesto a cero y restarle competencias en el inventario de los recursos naturales de Guayana y prospecciones geológicas en zonas fronterizas. (http://revistasic.gumilla.org/2016/del-plan-guayana-socialista-al-arco-minero-del-orinoco/)
Guayana: Sin desmontar la corrupción no habrá recuperación (https://www.analitica.com/el-editorial/guayana-sin-desmontar-la-corrupcion-no-habra-recuperacion/)</t>
  </si>
  <si>
    <t>Trabajadores de las empresas básicas en Guayana marchan exigiendo incremento salarial (VIDEO) (https://lapatilla.com/2026/03/12/trabajadores-de-las-empresas-basicas-en-guayana-marchan-exigiendo-incremento-salarial-video/)
Guayana: Sin desmontar la corrupción no habrá recuperación (https://www.analitica.com/el-editorial/guayana-sin-desmontar-la-corrupcion-no-habra-recuperacion/)</t>
  </si>
  <si>
    <t>Venezuela: Denuncian al presidente de CVG Internacional C.A por vender en divisas las cajas de alimentos de los empleados en el mercado local (http://eltiempolatino.com/news/2020/feb/20/venezuela-denuncian-al-presidente-de-cvg-internaci/)
Trabajadores de las empresas básicas en Guayana marchan exigiendo incremento salarial (VIDEO) (https://lapatilla.com/2026/03/12/trabajadores-de-las-empresas-basicas-en-guayana-marchan-exigiendo-incremento-salarial-video/)
Guayana: Sin desmontar la corrupción no habrá recuperación (https://www.analitica.com/el-editorial/guayana-sin-desmontar-la-corrupcion-no-habra-recuperacion/)</t>
  </si>
  <si>
    <t>Venezuela: Denuncian al presidente de CVG Internacional C.A por vender en divisas las cajas de alimentos de los empleados en el mercado local (http://eltiempolatino.com/news/2020/feb/20/venezuela-denuncian-al-presidente-de-cvg-internaci/)
Nulidad absoluta por inconstitucionalidad del acuerdo de la AN en que nombra Junta Administradora Ad-Hoc de la CVG (https://accesoalajusticia.org/nulidad-absoluta-por-inconstitucionalidad-del-acuerdo-de-la-an-en-que-nombra-junta-administradora-ad-hoc-de-la-cvg/)
Trabajadores de las empresas básicas en Guayana marchan exigiendo incremento salarial (VIDEO) (https://lapatilla.com/2026/03/12/trabajadores-de-las-empresas-basicas-en-guayana-marchan-exigiendo-incremento-salarial-video/)
Guayana: Sin desmontar la corrupción no habrá recuperación (https://www.analitica.com/el-editorial/guayana-sin-desmontar-la-corrupcion-no-habra-recuperacion/)</t>
  </si>
  <si>
    <t>José Ramón Pocaterra , presidente.. Rick Esser, vicepresidente, Directores: Edgar Rincón, Luis Urdaneta,  Andres Eloy Padilla y Fernando Vera 
La junta directiva de PDVSA designó el 17 de marzo de 2026 a Asdrúbal Chávez como nuevo presidente de CITGO Petroleum Corporation, PDV Holding Inc. y Citgo Holding Inc. Esta medida busca recuperar el control de la refinería en EE.UU. tras el reconocimiento oficial del gobierno de Delcy Rodríguez.  Detalles clave de la nueva directiva:
Presidente: Asdrúbal Chávez, quien ya dirigió la empresa entre 2017 y 2019, ratificado por la directiva de PDVSA.
Integrantes: La nueva junta incluye a Nelson Ferrer, Alejandro Escarra y Ricardo Gómez.
El control efectivo de la empresa en EE.UU. depende de la autorización y licencias de la OFAC (Departamento del Tesoro).
El gobierno venezolano busca retomar la gestión de sus activos petroleros en el exterior. 
Este cambio ocurre en medio de la subasta judicial de la empresa matriz y tras el cambio de reconocimiento diplomático por parte de Estados Unidos.</t>
  </si>
  <si>
    <r>
      <t xml:space="preserve">El 12 de febrero de 2021 laJunta Directiva de CITGO Petroleum Corporation (CITGO) anunció hoy que José Ramón Pocaterra ha sido elegido Presidente de la Junta Directiva. El Sr. Pocaterra aporta más de 20 años de experiencia profesional financiera en la industria del petróleo y el gas. Ocupó diversos cargos en las áreas de presupuesto, planificación y reportes financieros de Sincrudos de Oriente (SINCOR), una empresa conjunta entre Petróleos de Venezuela, S.A. (PDVSA), TOTAL y EQUINOR para la producción y mejoramiento de petróleo extrapesado en la Faja Petrolífera del Orinoco en Venezuela. Su experiencia también incluye roles en el área de adquisiciones para Energy Logistics, Inc., con sede en Houston, EE. UU.; en análisis de datos para Swift Oil &amp; Gas, en Mobile, Alabama durante la crisis de Deepwater Horizon; y funciones de asesoría financiera en Europa.
Luisa  Palacios fue presidenta de CITGO Petroleum Corporation.  Fue Directora Gerente Senior y miembro del Comité de Administración de Medley Global Advisors y directora de Investigación de Mercados Emergentes e Investigación de América Latina. trabajó en Barclays Capital, Society Generale y el Japan Bank for International Cooperation. Se graduó de la Universidad Católica Andrés Bello y recibió una maestría en asuntos internacionales de la Escuela de Asuntos Internacionales y Públicos de la Universidad de Columbia, y un doctorado. en asuntos internacionales de la Escuela de Estudios Internacionales Avanzados de la Universidad John Hopkins. 
Rick Esser es el recién nombrado vicepresidente ejecutivo de CITGO Petroleum Corporation. Antes de este nombramiento, el Sr. Esser se desempeñó como Vicepresidente de Cumplimiento y Director de Estrategia. Con más de 28 años de experiencia en la industria de refinación, se unió a CITGO en 1997 y ha desempeñado numerosos cargos. Antes de unirse a CITGO, pasó siete años en la empresa UNO-VEN antes de que se convirtiera en parte de CITGO con la adquisición de la refinería de Lemont. El Sr. Esser posee una maestría en administración de empresas de Keller Graduate School of Management y una licenciatura en administración de empresas, mercadeo y administración de la Universidad de Wisconsin-Madison.
Edgar Rincón es el Vicepresidente Senior de Operaciones para el Hemisferio Occidental de Nabors Drilling. Durante su carrera en Nabors, el Sr. Rincón también trabajó como Vicepresidente Senior de Operaciones para los Estados Unidos, Director de Adquisiciones y Vicepresidente de la Cadena de Suministro. Antes de unirse a Nabors, el Sr. Rincón trabajó en Pacific Drilling y McKinsey &amp; Company en varios puestos de liderazgo. Tiene una maestría en administración de empresas con distinción de la Escuela de Negocios Stephen M. Ross de la Universidad de Michigan y una licenciatura en ingeniería mecánica de la Universidad Simón Bolívar.
Luis Urdaneta es un ex vicepresidente de PDVSA, ex presidente de la Junta de CITGO y PDV America. También se desempeñó como Vicepresidente Ejecutivo de una compañía de exploración y desarrollo de petróleo en Colombia y Director Ejecutivo de una compañía de carbón en Colombia. Pasó más de 30 años en la industria petrolera venezolana. Se graduó de la Universidad del Zulia y recibió una maestría en ingeniería petrolera e informática de la Universidad Estatal de Pensilvania.
Andres Eloy Padilla es analista de control de finanzas y logística en INABLO LLC, una empresa de servicios completos de importación y exportación de alimentos. Antes de su cargo actual, el Sr. Padilla ocupó cargos relacionados con las finanzas en varias empresas venezolanas. Recibió los títulos de Bachiller en Administración de Empresas y Maestría en Administración de Empresas de la Universidad Internacional de Florida.
Fernando Vera es abogado y el actual Secretario de la Junta de CITGO Petroleum Corporation. Su práctica se especializa en el desarrollo de proyectos de energía y asuntos financieros y corporativos, incluida la reestructuración e implementación de proyectos de infraestructura e inversiones en proyectos de hidrocarburos. El Sr. Vera anteriormente se desempeñó como miembro y secretario corporativo de los directorios de varias compañías de petróleo y gas en América Latina. r. Vera se graduó  de abogado en la Universidad Católica Andrés Bello en 1997 y posee una Maestría en Derecho (LL.M) de The Washington College of Law, The American University, y una Maestría en Administración de Empresas de IE Business School, Madrid, España.
La reciente designación de la junta directiva para CITGO y sus filiales (marzo 2026) reúne a figuras con una trayectoria técnica y política muy marcada dentro de la industria petrolera venezolana.
- </t>
    </r>
    <r>
      <rPr>
        <b/>
        <sz val="12"/>
        <color theme="1"/>
        <rFont val="Calibri"/>
        <family val="2"/>
      </rPr>
      <t>Asdrúbal Chávez (Presidente)</t>
    </r>
    <r>
      <rPr>
        <sz val="12"/>
        <color theme="1"/>
        <rFont val="Calibri"/>
      </rPr>
      <t xml:space="preserve">, es quizás la figura con mayor experiencia operativa y diplomática en el sector petrolero del grupo. Es Ingeniero Químico egresado de la Universidad de los Andes (ULA). Ya ejerció la presidencia de la filial en EE.UU. entre noviembre de 2017 y enero de 2019. En ese periodo, enfrentó dificultades con su visado estadounidense, lo que lo obligó a dirigir la empresa desde Caracas y las Bahamas. Fue Presidente de PDVSA (2020–2023), Vicepresidente de Refinación, Comercio y Suministro, y Gerente General de la Refinería El Palito. Fue Ministro de Petróleo y Minería (2014–2015) y Diputado a la Asamblea Nacional. Es primo del fallecido presidente Hugo Chávez, lo que le otorga un peso simbólico y de confianza política dentro del chavismo.
- </t>
    </r>
    <r>
      <rPr>
        <b/>
        <sz val="12"/>
        <color theme="1"/>
        <rFont val="Calibri"/>
        <family val="2"/>
      </rPr>
      <t>Nelson Ferrer (Director)</t>
    </r>
    <r>
      <rPr>
        <sz val="12"/>
        <color theme="1"/>
        <rFont val="Calibri"/>
      </rPr>
      <t xml:space="preserve">, se le reconoce por ser un perfil técnico de larga data dentro de la corporación. Ha ocupado cargos de altísima relevancia, destacando como Vicepresidente de Exploración y Producción y Director Interno de PDVSA. Se desempeñó como Director Adjunto para la división Oriente, una de las áreas más críticas para la producción nacional. Su carrera se ha centrado en la operatividad de los campos petroleros y la recuperación de la producción en la Faja del Orinoco y el Oriente del país.
- </t>
    </r>
    <r>
      <rPr>
        <b/>
        <sz val="12"/>
        <color theme="1"/>
        <rFont val="Calibri"/>
        <family val="2"/>
      </rPr>
      <t>Ricardo Gómez (Director</t>
    </r>
    <r>
      <rPr>
        <sz val="12"/>
        <color theme="1"/>
        <rFont val="Calibri"/>
      </rPr>
      <t>), su perfil está fuertemente vinculado a la comercialización internacional de crudo. Además de este nombramiento en CITGO, figura como Vicepresidente de Comercio y Suministro Internacional de PDVSA.Es miembro principal de la junta directiva de la estatal desde las reestructuraciones de 2024 y 2025. Su rol es fundamental en la logística de exportación y la búsqueda de nuevos mercados bajo el esquema de sanciones.
- A</t>
    </r>
    <r>
      <rPr>
        <b/>
        <sz val="12"/>
        <color theme="1"/>
        <rFont val="Calibri"/>
        <family val="2"/>
      </rPr>
      <t>lejandro Escarrá (Director)</t>
    </r>
    <r>
      <rPr>
        <sz val="12"/>
        <color theme="1"/>
        <rFont val="Calibri"/>
      </rPr>
      <t>, aunque su perfil público es más discreto que el de Asdrúbal Chávez, su nombramiento refuerza el ala legal y política de la junta. Ha estado vinculado a la estructura técnica de PDVSA en años recientes, participando en la revisión de contratos y asociaciones estratégicas. Su inclusión en la directiva de CITGO apunta a fortalecer la defensa legal de los activos en el marco de los litigios judiciales en EE.UU.</t>
    </r>
  </si>
  <si>
    <r>
      <rPr>
        <b/>
        <sz val="12"/>
        <color theme="1"/>
        <rFont val="Calibri"/>
      </rPr>
      <t>Presidente</t>
    </r>
    <r>
      <rPr>
        <sz val="12"/>
        <color theme="1"/>
        <rFont val="Calibri"/>
      </rPr>
      <t xml:space="preserve"> y presidente de la Junta Directiva según Gaceta Legislativa Asamblea Nacional Nº4 de fecha 20/02/2019: Luisa Palacios
</t>
    </r>
    <r>
      <rPr>
        <b/>
        <sz val="12"/>
        <color theme="1"/>
        <rFont val="Calibri"/>
      </rPr>
      <t>Vicepresidente</t>
    </r>
    <r>
      <rPr>
        <sz val="12"/>
        <color theme="1"/>
        <rFont val="Calibri"/>
      </rPr>
      <t xml:space="preserve">: Eddgar Rincón 
</t>
    </r>
    <r>
      <rPr>
        <b/>
        <sz val="12"/>
        <color theme="1"/>
        <rFont val="Calibri"/>
      </rPr>
      <t>Directores:</t>
    </r>
    <r>
      <rPr>
        <sz val="12"/>
        <color theme="1"/>
        <rFont val="Calibri"/>
      </rPr>
      <t xml:space="preserve">  Elio Tortolero, Andrés Eloy Padilla, Fernando Vera
La junta directiva de PDVSA designó el 17 de marzo de 2026 a Asdrúbal Chávez como nuevo presidente de CITGO Petroleum Corporation, PDV Holding Inc. y Citgo Holding Inc. Esta medida busca recuperar el control de la refinería en EE.UU. tras el reconocimiento oficial del gobierno de Delcy Rodríguez.  Detalles clave de la nueva directiva:
Presidente: Asdrúbal Chávez, quien ya dirigió la empresa entre 2017 y 2019, ratificado por la directiva de PDVSA.
Integrantes: La nueva junta incluye a Nelson Ferrer, Alejandro Escarra y Ricardo Gómez.
El control efectivo de la empresa en EE.UU. depende de la autorización y licencias de la OFAC (Departamento del Tesoro).
El gobierno venezolano busca retomar la gestión de sus activos petroleros en el exterior. 
Este cambio ocurre en medio de la subasta judicial de la empresa matriz y tras el cambio de reconocimiento diplomático por parte de Estados Unidos.</t>
    </r>
  </si>
  <si>
    <t>LUISA PALACIOS
La Dra. Palacios es profesora invitada en el Centro de Energía de la Escuela de Gerencia del IESA en Caracas y fue investigadora no residente en el Centro de Política Energética de la Universidad de Columbia.
EDGAR RINCÓN
Rincón se ha desempeñado como Vicepresidente de Operaciones Senior para el Hemisferio Occidental en Nabors desde enero de 2019.  Tiene un título en Ingeniería Mecánica de la Universidad Simón Bolívar y una maestría en Administración de Empresas, recibida con distinciones, de la Escuela de Negocios Stephen M. Ross de la Universidad de Michigan.
ELIO TORTOLERO
Tortolero es el Director en Jefe de Reestructuración y el Director General de CITGO Aruba Holding. . Es Licenciado en Administración de Empresas de la Universidad Central de Venezuela.
ANDRÉS ELOY PADILLA
Padilla es Analista Financiero y de Control Logístico en INABLO LLC. Padilla realizó una maestría en Administración de Empresas (MBA) y una licenciatura en Administración de Empresas (BBA) de la Universidad Internacional de Florida.
FERNANDO VERA
Vera es abogado especializado en proyectos de energía y asuntos financieros y corporativos, incluyendo reestructuración, implementación de proyectos de infraestructura e inversión en proyectos de hidrocarburos.
La reciente designación de la junta directiva para CITGO y sus filiales (marzo 2026) reúne a figuras con una trayectoria técnica y política muy marcada dentro de la industria petrolera venezolana.
- Asdrúbal Chávez (Presidente), es quizás la figura con mayor experiencia operativa y diplomática en el sector petrolero del grupo. Es Ingeniero Químico egresado de la Universidad de los Andes (ULA). Ya ejerció la presidencia de la filial en EE.UU. entre noviembre de 2017 y enero de 2019. En ese periodo, enfrentó dificultades con su visado estadounidense, lo que lo obligó a dirigir la empresa desde Caracas y las Bahamas. Fue Presidente de PDVSA (2020–2023), Vicepresidente de Refinación, Comercio y Suministro, y Gerente General de la Refinería El Palito. Fue Ministro de Petróleo y Minería (2014–2015) y Diputado a la Asamblea Nacional. Es primo del fallecido presidente Hugo Chávez, lo que le otorga un peso simbólico y de confianza política dentro del chavismo.
- Nelson Ferrer (Director), se le reconoce por ser un perfil técnico de larga data dentro de la corporación. Ha ocupado cargos de altísima relevancia, destacando como Vicepresidente de Exploración y Producción y Director Interno de PDVSA. Se desempeñó como Director Adjunto para la división Oriente, una de las áreas más críticas para la producción nacional. Su carrera se ha centrado en la operatividad de los campos petroleros y la recuperación de la producción en la Faja del Orinoco y el Oriente del país.
- Ricardo Gómez (Director), su perfil está fuertemente vinculado a la comercialización internacional de crudo. Además de este nombramiento en CITGO, figura como Vicepresidente de Comercio y Suministro Internacional de PDVSA.Es miembro principal de la junta directiva de la estatal desde las reestructuraciones de 2024 y 2025. Su rol es fundamental en la logística de exportación y la búsqueda de nuevos mercados bajo el esquema de sanciones.
- Alejandro Escarrá (Director), aunque su perfil público es más discreto que el de Asdrúbal Chávez, su nombramiento refuerza el ala legal y política de la junta. Ha estado vinculado a la estructura técnica de PDVSA en años recientes, participando en la revisión de contratos y asociaciones estratégicas. Su inclusión en la directiva de CITGO apunta a fortalecer la defensa legal de los activos en el marco de los litigios judiciales en EE.UU.</t>
  </si>
  <si>
    <t>CITGO Holding, Inc.</t>
  </si>
  <si>
    <t>Como sociedad holding, su objetivo no es vender gasolina directamente, sino servir de vehículo financiero y legal:
Gestión de Deuda: Ha sido utilizada históricamente para la emisión de bonos y obtención de financiamiento (como los polémicos Bonos PDVSA 2020, donde el 50.1% de las acciones de esta empresa se pusieron como garantía).
Protección de Activos: Actúa como una barrera legal para separar las responsabilidades financieras de la matriz (PDVSA) de la operadora final.
Gobernanza Corporativa: Canaliza las directrices de la directiva designada hacia las operaciones diarias.</t>
  </si>
  <si>
    <t>CITGO Holding supervisa un patrimonio industrial masivo:
Refinación: Tres refinerías de alta complejidad en Lake Charles (Luisiana), Corpus Christi (Texas) y Lemont (Illinois).
Capacidad: Aproximadamente 807,000 barriles por día.
Logística: Una red de 42 terminales de almacenamiento y participación en múltiples oleoductos.
Comercialización: Abastece a más de 4,000 estaciones de servicio con la marca CITGO en el este y sur de EE. UU.</t>
  </si>
  <si>
    <t>CITGO Holding, Inc. es una pieza fundamental en la estructura corporativa de los activos de Venezuela en el exterior. 
A continuación, los detalles sobre su origen, funciones y relación jerárquica:
Aunque la marca CITGO (originalmente Cities Service Company) tiene más de un siglo, CITGO Holding, Inc. se constituyó como una entidad intermedia dentro de la arquitectura legal diseñada por PDVSA para proteger y gestionar sus activos en EE. UU.
La adquisición total de CITGO por parte de Venezuela culminó en 1990.CITGO Holding, Inc. es una pieza fundamental en la estructura corporativa de los activos de Venezuela en el exterior. A diferencia de CITGO Petroleum Corporation (que es la cara operativa), esta entidad funciona específicamente como una sociedad de cartera (holding).
- PDVSA (Empresa matriz en Venezuela).
- PDV Holding, Inc. (Primera capa en EE. UU.).
- CITGO Holding, Inc. (Capa intermedia / Sujeto de esta consulta).
- CITGO Petroleum Corporation (La empresa que posee las refinerías y estaciones).
El control de esta empresa ha sido el centro de una disputa legal intensísima en tribunales de Delaware, especialmente por las licencias de la OFAC y los procesos de subasta judicial para pagar deudas de la República y de PDVSA.</t>
  </si>
  <si>
    <t>1293 Eldridge Parkway, Houston, Texas 77077, Estados Unidos</t>
  </si>
  <si>
    <t>La junta directiva de PDVSA designó el 17 de marzo de 2026 a Asdrúbal Chávez como nuevo presidente de CITGO Petroleum Corporation, PDV Holding Inc. y Citgo Holding Inc. Esta medida busca recuperar el control de la refinería en EE.UU. tras el reconocimiento oficial del gobierno de Delcy Rodríguez.  Detalles clave de la nueva directiva:
Presidente: Asdrúbal Chávez, quien ya dirigió la empresa entre 2017 y 2019, ratificado por la directiva de PDVSA.
Integrantes: La nueva junta incluye a Nelson Ferrer, Alejandro Escarra y Ricardo Gómez.
El control efectivo de la empresa en EE.UU. depende de la autorización y licencias de la OFAC (Departamento del Tesoro).
El gobierno venezolano busca retomar la gestión de sus activos petroleros en el exterior. 
Este cambio ocurre en medio de la subasta judicial de la empresa matriz y tras el cambio de reconocimiento diplomático por parte de Estados Unidos.</t>
  </si>
  <si>
    <t>La reciente designación de la junta directiva para CITGO y sus filiales (marzo 2026) reúne a figuras con una trayectoria técnica y política muy marcada dentro de la industria petrolera venezolana.
- Asdrúbal Chávez (Presidente), es quizás la figura con mayor experiencia operativa y diplomática en el sector petrolero del grupo. Es Ingeniero Químico egresado de la Universidad de los Andes (ULA). Ya ejerció la presidencia de la filial en EE.UU. entre noviembre de 2017 y enero de 2019. En ese periodo, enfrentó dificultades con su visado estadounidense, lo que lo obligó a dirigir la empresa desde Caracas y las Bahamas. Fue Presidente de PDVSA (2020–2023), Vicepresidente de Refinación, Comercio y Suministro, y Gerente General de la Refinería El Palito. Fue Ministro de Petróleo y Minería (2014–2015) y Diputado a la Asamblea Nacional. Es primo del fallecido presidente Hugo Chávez, lo que le otorga un peso simbólico y de confianza política dentro del chavismo.
- Nelson Ferrer (Director), se le reconoce por ser un perfil técnico de larga data dentro de la corporación. Ha ocupado cargos de altísima relevancia, destacando como Vicepresidente de Exploración y Producción y Director Interno de PDVSA. Se desempeñó como Director Adjunto para la división Oriente, una de las áreas más críticas para la producción nacional. Su carrera se ha centrado en la operatividad de los campos petroleros y la recuperación de la producción en la Faja del Orinoco y el Oriente del país.
- Ricardo Gómez (Director), su perfil está fuertemente vinculado a la comercialización internacional de crudo. Además de este nombramiento en CITGO, figura como Vicepresidente de Comercio y Suministro Internacional de PDVSA.Es miembro principal de la junta directiva de la estatal desde las reestructuraciones de 2024 y 2025. Su rol es fundamental en la logística de exportación y la búsqueda de nuevos mercados bajo el esquema de sanciones.
- Alejandro Escarrá (Director), aunque su perfil público es más discreto que el de Asdrúbal Chávez, su nombramiento refuerza el ala legal y política de la junta. Ha estado vinculado a la estructura técnica de PDVSA en años recientes, participando en la revisión de contratos y asociaciones estratégicas. Su inclusión en la directiva de CITGO apunta a fortalecer la defensa legal de los activos en el marco de los litigios judiciales en EE.UU.</t>
  </si>
  <si>
    <t>https://www.citgo.com/</t>
  </si>
  <si>
    <r>
      <rPr>
        <b/>
        <sz val="12"/>
        <color rgb="FF000000"/>
        <rFont val="Calibri"/>
      </rPr>
      <t xml:space="preserve">Presidente </t>
    </r>
    <r>
      <rPr>
        <sz val="12"/>
        <color rgb="FF000000"/>
        <rFont val="Calibri"/>
      </rPr>
      <t>según Decreto Nº 4.157 de fecha 11/3/2020 en Gaceta Oficial Nº 41.837 de la misma fecha:</t>
    </r>
    <r>
      <rPr>
        <b/>
        <sz val="12"/>
        <color rgb="FF000000"/>
        <rFont val="Calibri"/>
      </rPr>
      <t xml:space="preserve"> </t>
    </r>
    <r>
      <rPr>
        <sz val="12"/>
        <color rgb="FF000000"/>
        <rFont val="Calibri"/>
      </rPr>
      <t xml:space="preserve"> Héctor Enrique Rojas Rodríguez
Según decreto Nº 5.309 de la Presidencia de la República del   1 de abril de 2026 y publicado en la Gaceta Oficial No. 43.347 del  1 de abril de 2026, se nombra al ciudadano Luis Miguel Rodríguez, como Presidente de la Empresa Mixta "Planta de Autobuses Yutong Venezuela, S.A.", ente adscrito al Ministerio del Poder Popular para el Transporte.</t>
    </r>
  </si>
  <si>
    <t xml:space="preserve">En el año 2018, se nombró al ciudadano Héctor Enrique Rojas Rodríguez, como Responsable de la Gestión Patrimonial de Bienes del Ministerio del Poder Popular para el Transporte. En el año 2015 fue designado  Presidente de la Empresa Mixta Socialista Avícola del Alba, S.A.  según la Gaceta Oficial No. 40736
Luis Miguel Rodríguez, recientemente designado como Presidente de la Empresa Mixta "Planta de Autobuses Yutong Venezuela, S.A.", cuenta con una trayectoria en la administración pública venezolana caracterizada por un perfil técnico y administrativo, con experiencia previa en los sectores de comercio y seguridad ciudadana. Fue funcionario en el Ministerio del Poder Popular para el Comercio desde el año 2010, donde ocupó cargos administrativos. </t>
  </si>
  <si>
    <t>Consolidada de Ferrys, C.A. (CONFERRY)</t>
  </si>
  <si>
    <t xml:space="preserve">Conferry: las consecuencias de la política expropiatoria del “Socialismo del Siglo XXI” (https://prodavinci.com/conferry-las-consecuencias-de-la-politica-expropiatoria-del-socialismo-del-siglo-xxi/)
Los barcos de Conferry se hunden entre la desidia y la corrupción (https://elestimulo.com/elinteres/los-barcos-de-conferry-se-hunden-entre-la-desidia-y-la-corrupcion/)
Conferry: una muestra más de cómo el chavismo arruina la iniciativa privada (https://panampost.com/sabrina-martin/2018/08/07/conferry-chavismo/)
CORRUPCIÓN: Ferrys costaron más de € 50 millones y son chatarra (https://www.reportero24.com/2015/04/23/corrupcion-ferrys-costaron-mas-de-e-50-millones-y-son-chatarra/)
Crisis en Venezuela: los 4 barcos oxidados que revelan el declive de la flota comercial más potente del país (https://www.bbc.com/mundo/noticias-america-latina-47985549)
Especial Anzoátegui - Cadáveres anclados son los restos que deja un Conferry desatendido -VPItv (https://www.youtube.com/watch?v=Ah4vB2wTOJk)
Trabajadores de Conferry exigen barcos para trabajar (https://www.eluniversal.com/venezuela/30931/trabajadores-de-conferry-exigen-barcos-para-trabajar)
Trabajadores de Conferry protestan por seguir cobrando BsS 50 (https://elestimulo.com/elinteres/trabajadores-de-conferry-protestan-por-seguir-cobrando-50-bs-s/)
EXPEDIENTE: “La Nueva Conferry”, el ejemplo de la dejadez , el descuido y la corrupción (https://www.lapatilla.com/site/2016/07/10/expediente-la-nueva-conferry-el-ejemplo-de-la-dejadez-el-descuido-y-la-corrupcion/, y http://www.el-aji.com/locales/la-nueva-conferry-ejemplo-la-dejadez-descuido/)           
La nueva Conferry: mujeres, intrigas y corrupción (VIDEO) (http://www.reporteconfidencial.info/ver_noticia.php?id_n=3261688)
Expropiación de Conferry acabó con la flota (http://www.elimpulso.com/correos-diarios/enterate/expropiacion-conferry-acabo-la-flota)
Los ferrys comprados por García Plaza estaban “ruleteados” (Mapa interactivo) (http://runrun.es/rr-es-plus/198630/los-ferrys-comprados-por-garcia-plaza-estaban-ruleteados-mapa-interactivo.html)
La nueva Conferry (https://www.aporrea.org/regionales/a198185.html)
@DivinaLibertad2: Sin operaciones en Conferry ¿cómo llegarán los alimentos a Margarita? (http://www.el-nacional.com/noticias/historico/divinalibertad2-sin-operaciones-conferry-como-llegaran-los-alimentos-margarita_31589)
Se amotinaron empleados de Conferry (http://www.el-aji.com/locales/se-amotinaron-empleados-conferry/)
Buque remolcador colisionó contra un ferry en Margarita (https://800noticias.com/video-buque-remolcador-colisiono-contra-un-ferry-en-margarita)
🚨 TRABAJADORES DE CONFERRY EXIGEN LA SALIDA DEL VICEMINISTRO 🚨👷Trabajadores de conferry, alzan su voz para exigir la salida del viceministro de la empresa✔️(https://www.instagram.com/p/DUz1S_YjXC9/)
Familia denunció que Conferrys los estafó este domingo  (https://www.instagram.com/reels/DLN-xmHSBQr/)
</t>
  </si>
  <si>
    <t>Mediante Gaceta Oficial 41.457, del 9 de agosto de 2018, el almirante Edglis Emiro Herrera Balza, excomandante general de la Armada, fue designado como presidente de la empresa Consolidada de Ferrys (Conferry), en sustitución del coronel Tony Sardinha Pita, quien tenía ocho meses en el cargo
Según Resolución No. 019 del 31 de marzo y publicada en la Gaceta Oficial No. 43.347 del  1 de abril de 2026, se delega en la ciudadana Rossana Sánchez Álvarez, las gestiones administrativas y operativas de los bienes tangibles e intangibles, muebles e inmuebles, y bienhechurías, presuntamente propiedad de la empresa CONSOLIDADA DE FERRYS, C.A. (CONFERRY). Esta delegación da grandes poderes a esta designación:
Artículo 2. En el ejercicio de la gestión delegada, la ciudadana ROSSANA SÁNCHEZ ÁLVAREZ, titular de la Cédula de Identidad Nº V-13.786.517, tendrá las atribuciones y firmas de los actos y documentos que a continuación se indican:
1.	Cumplir y hacer cumplir las instrucciones que le imparta la Ministra o Ministro del Poder para el Transporte.
2.	Dirigir y administrar los bienes tangibles e intangibles, muebles e inmuebles, y bienhechurías, y coordinar sus dependencias.
3.	Celebrar convenios y contratos, relacionados con los asuntos propios de la gestión y administración de los bienes tangibles e intangibles, muebles e inmuebles, y bienhechurías.
4.	Llevar la contabilidad de la operatividad de los bienes tangibles e intangibles, muebles e inmuebles, y bienhechurías.
5.	Abrir, movilizar y cerrar cuentas bancarias, depositar fondos, aceptar, endosar, emitir efectos comerciales, librar, aceptar, avalar y descontar letras de cambio, pagarés y títulos de créditos, emitir cheques y endosar y cobrar créditos debidos.
6.	Ordenar y verificar los pagos por compras de bienes y servicios.
7.	Nombrar, remover el personal que presta sus servicios en las gestiones administrativas y operativas de los bienes tangibles e intangibles, muebles e inmuebles, y bienhechurías, autorizar los pagos de sueldos y salarios, así como los demás beneficios laborales.
8.	Otorgar poderes judiciales y extrajudiciales para la mejor defensa de los derechos e intereses en la operatividad de los bienes tangibles e intangibles, muebles e inmuebles, y bienhechurías, previa autorización de la Ministra o Ministro del Poder Popular para el Transporte.
9.	Firmar la correspondencia dirigida a los funcionarios de la Administración Pública Nacional, Estadal o Municipal, autoridades administrativas y judiciales, y a los particulares relacionadas con las gestiones administrativas y operativas de los bienes tangibles e intangibles, muebles e inmuebles, y bienhechurías.
10.	Cualquier otra atribución que sea necesaria para el ejercicio de la delegación otorgada.</t>
  </si>
  <si>
    <t>El  jefe de la empresa naviera fue en 2017 jefe de la Región Estratégica de Defensa Integral Marítima e Insular de la Fanb, Redi Main. También es Viceministro Acuático
Rossana Sánchez Álvarez tiene una trayectoria  en el área de comercio nacional, regulación de mercados y administración de entes públicos:
Superintendencia Antimonopolio (2022): Fue nombrada Superintendenta en enero de 2022 (Decreto N° 4.634, G.O. N° 42.298). En este cargo, su labor se centró en la regulación de la competencia y la prevención de prácticas monopólicas en sectores estratégicos.  
Comisión Antidumping y sobre Subsidios (CASS) (2022): Ejerció simultáneamente como Presidenta (E) de la CASS, órgano encargado de proteger a la industria nacional frente a prácticas de comercio desleal en las importaciones.
Instituto Postal Telegráfico de Venezuela (IPOSTEL) (2019):Se desempeñó como Presidenta del Directorio de IPOSTEL (G.O. N° 41.719), donde manejó la operatividad del servicio postal nacional y la regulación de los operadores logísticos privados.
Ministerio de Comercio Nacional: Gran parte de su carrera ha estado vinculada a este ministerio, donde ha ocupado cargos de confianza relacionados con la gestión administrativa,</t>
  </si>
  <si>
    <t>Isaías Aarón Narváez Barreto es Ingeniero y Gerente de Ingeniera del Instituto Nacional de Tránsito Terrestre (INTT)
Luis Augusto Noriega Meza posee una amplia trayectoria en cargos de dirección dentro del Ministerio de Transporte, enfocada principalmente en infraestructura y mantenimiento:
Presidencia de FERROLASA (2019): Fue nombrado Presidente de la Empresa para la Infraestructura Ferroviaria Latinoamericana, S.A. (FERROLASA), en condición de encargado, mediante el Decreto N° 3.911 publicado en la Gaceta Oficial N° 41.672 del 11 de julio de 2019.  
Presidencia de FUVIDIT (2019): De forma simultánea a su gestión en FERROLASA, ejerció como Presidente de la Fundación Venezolana de Investigación, Desarrollo e Innovación para el Transporte (FUVIDIT).  
Dirección General de Infraestructura (2018): Se desempeñó como Director General de Infraestructura del Ministerio del Poder Popular para el Transporte, designado mediante la Resolución Nº 051 del 9 de julio de 2018 (G.O. N° 41.436).
Fue Miembro Suplente de la Comisión  de Contrataciones Púºblicas del Ministerio del Poder Popular para el Transporte.</t>
  </si>
  <si>
    <r>
      <rPr>
        <b/>
        <sz val="12"/>
        <color rgb="FF000000"/>
        <rFont val="Calibri"/>
      </rPr>
      <t>Presidente</t>
    </r>
    <r>
      <rPr>
        <sz val="12"/>
        <color rgb="FF000000"/>
        <rFont val="Calibri"/>
      </rPr>
      <t xml:space="preserve"> según Resolución N° 019 de fecha 01/05/2020 en la Gaceta Oficial Nº 41.871 de fecha 4/5/2020: Isaías Aarón Narváez Barreto.
</t>
    </r>
    <r>
      <rPr>
        <b/>
        <sz val="12"/>
        <color rgb="FF000000"/>
        <rFont val="Calibri"/>
      </rPr>
      <t xml:space="preserve">Vicepresidente (E) </t>
    </r>
    <r>
      <rPr>
        <sz val="12"/>
        <color rgb="FF000000"/>
        <rFont val="Calibri"/>
      </rPr>
      <t xml:space="preserve">según Providencia Administrativa N° 001/2020 de fecha 25/09/2020 en Gaceta Oficial N° 41.977 de fecha 1/10/2020: Isnardo José Bastidas Jiménez     
Según  Resolución No.020  del 31 de marzo y publicada en la Gaceta Oficial No. 43.347 del  1 de abril de 2026,  se designa al ciudadano Luis Augusto Noriega Meza, como Presidente de la “EMPRESA NACIONAL DE MANTENIMIENTO VIAL, S.A.”, ente adscrito al Ministerio del Poder Popular para el Transporte                                                                                                                                                                                                         </t>
    </r>
  </si>
  <si>
    <t>El General de División G/D Miguel Ramírez González, ejercía previamente como presidente de la Corporación de Desarrollo de la Región Zuliana (Corpozulia)
Dirwings Arrieta Montero es una figura con amplia trayectoria en la administración pública y la política regional del estado Zulia: Fue electo Alcalde del municipio San Francisco en las elecciones municipales de diciembre de 2017 con el 58.51% de los votos.   Ha desempeñado roles clave dentro de la estructura del Partido Socialista Unido de Venezuela (PSUV) en el Zulia, trabajando estrechamente con la dirección política regional.   Formó parte activa de los comandos de campaña en la entidad para diversos procesos electorales, como las elecciones a la Asamblea Nacional de 2020.   Antes de ser alcalde, ocupó cargos de relevancia en el ámbito legislativo local, sirviendo como Presidente del Concejo Municipal de San Francisco, donde coordinó la creación de ordenanzas y la gestión presupuestaria del municipio.</t>
  </si>
  <si>
    <r>
      <t>Presuntos Pagos de Sobornos en el Metro de Maracaibo (https://www.alc.com.ve/metro-de-maracaibo/)
Trabajador de MetroMara es cómplice del robo (http://www.quepasa.com.ve/tribunales/trabajador-de-metromara-es-complice-del-robo/)
Transporte público en Maracaibo llega a punto de quiebre (http://www.panorama.com.ve/experienciapanorama/Transporte-publico-en-Maracaibo-llega-a-punto-de-quiebre-20171106-0078.html)
Falta de repuestos mantiene paralizado el 60 % de Metromara (http://www.laverdad.com/zulia/112153-falta-de-repuestos-mantiene-paralizado-el-60-de-metromara.html)
Deficiencias del Metro de Maracaibo cada vez son más notables  (http://www.quepasa.com.ve/regionales/deficiencias-del-metro-de-maracaibo-cada-vez-son-mas-notables/)
Edward Cervantes: «En el MetroMara sobran las irregularidades» (https://www.quepasa.com.ve/regionales/edward-cervantes-en-el-metromara-sobran-las-irregularidades/#google_vignette)
En  Maracaibo los zulianos se transportan en vagones, pero no del Metro (https://transparencia.org.ve/project/maracaibo-los-zulianos-se-transportan-vagones-no-del-metro/)
Trabajadores de la Alcaldía y Metro de Maracaibo protestaron (https://www.quepasa.com.ve/regionales/trabajadores-de-la-alcaldia-y-metro-de-maracaibo-protestaron/)</t>
    </r>
    <r>
      <rPr>
        <sz val="12"/>
        <color rgb="FF000000"/>
        <rFont val="Calibri"/>
      </rPr>
      <t xml:space="preserve">
</t>
    </r>
    <r>
      <rPr>
        <sz val="12"/>
        <color theme="1"/>
        <rFont val="Calibri"/>
      </rPr>
      <t>El BTR transmaracaibo se asea entre un pasado turbio y la inoperatividad (</t>
    </r>
    <r>
      <rPr>
        <sz val="12"/>
        <color rgb="FF000000"/>
        <rFont val="Calibri"/>
      </rPr>
      <t>https://ipysvenezuela.org/periodismo-para-revelar-lo-oculto/el-btr-transmaracaibo-transito-por-el-canal-rapido-de-la-desidia/</t>
    </r>
  </si>
  <si>
    <t>Luis Augusto Noriega Meza, en 2018 (G.O 41.436) fue designado como Director General de Infraestructura, del Ministerio del Poder Popular para el Transporte.
Jesús Emilio Rojas Sánchez es ingeniero, posee un perfil técnico y experiencia previa en la gestión de empresas del sistema ferroviario nacional. Antes de asumir la presidencia de FERROLASA, se desempeñó como Presidente (Encargado) de la empresa Insumos Ferroviarios Inferca, C.A. (INFERCA).</t>
  </si>
  <si>
    <r>
      <rPr>
        <b/>
        <sz val="12"/>
        <color theme="1"/>
        <rFont val="Calibri"/>
      </rPr>
      <t xml:space="preserve">Presidente </t>
    </r>
    <r>
      <rPr>
        <sz val="12"/>
        <color theme="1"/>
        <rFont val="Calibri"/>
      </rPr>
      <t xml:space="preserve">según Resolución N° 009 de fecha 12/2/2020 en la Gaceta Oficial 41.820 de la misma fecha: Luis Augusto Noriega Meza. 
</t>
    </r>
    <r>
      <rPr>
        <b/>
        <sz val="12"/>
        <color theme="1"/>
        <rFont val="Calibri"/>
      </rPr>
      <t>Directores principales:</t>
    </r>
    <r>
      <rPr>
        <sz val="12"/>
        <color theme="1"/>
        <rFont val="Calibri"/>
      </rPr>
      <t xml:space="preserve"> José Pastor Chacón Gómez, Claudio Román Farías Arias. 
</t>
    </r>
    <r>
      <rPr>
        <b/>
        <sz val="12"/>
        <color theme="1"/>
        <rFont val="Calibri"/>
      </rPr>
      <t>Directores suplentes</t>
    </r>
    <r>
      <rPr>
        <sz val="12"/>
        <color theme="1"/>
        <rFont val="Calibri"/>
      </rPr>
      <t>: César Vladimir Romero Salazar, Yamelin Coromoto Hernández Leal
Según Resolución No. 025 del 31 de marzo y publicada en la Gaceta Oficial No. 43.347 del  1 de abril de 2026, se designa al ciudadano Jesús Emilio Rojas Sánchez, como Presidente de la “EMPRESA PARA LA INFRAESTRUCTURA FERROVIARIA LATINOAMERICANA, S.A.”, “FERROLASA”, ente adscrito al Ministerio del PoderPopular para el Transporte.</t>
    </r>
  </si>
  <si>
    <r>
      <rPr>
        <b/>
        <sz val="12"/>
        <color rgb="FF000000"/>
        <rFont val="Calibri"/>
      </rPr>
      <t>Presidente</t>
    </r>
    <r>
      <rPr>
        <sz val="12"/>
        <color rgb="FF000000"/>
        <rFont val="Calibri"/>
      </rPr>
      <t xml:space="preserve"> según Resolución Nº 042 del Ministerio del Poder Popular para el Transporte de fecha 19/08/2022 publicada en la Gaceta Oficial N° 42.445 del 22/08/2022:  Miguel Ramírez González 
de Ferrocarrioles
Según  Resolución No.021 del 31 de marzo de 2026  y publicada en la Gaceta Oficial No. 43.347 del  1 de abril de 2026, se designa al ciudadano Dirwings Arrieta Montero, como
Presidente de la “EMPRESA SOCIALISTA METRO DE MARACAIBO, C.A.”, ente adscrito al Ministerio del Poder Popular para el Transporte.</t>
    </r>
  </si>
  <si>
    <t>Denuncian ante Fiscalía al presidente del Sitssa por corrupción (https://www.lapatilla.com/2015/08/27/denuncian-ante-fiscalia-al-presidente-del-sitssa-por-corrupcion/)
MP designa fiscal para investigar por corrupción a presidente del Sitssa (https://diariolaregion.net/2015/10/06/ministerio-publico-designa-fiscal-quinta-nacional-para-investigar-por-corrupcion-a-presidente-del-sitssa/)
Personal de Sitssa maltrata a los usuarios de Miranda (https://diariolavoz.net/2016/06/23/personal-sitssa-maltrata-los-usuarios-miranda/)
Denuncian que los Sitssa también participan en piques (https://laverdaddevargas.com/denuncian-que-los-sitssa-tambien-participan-en-piques/)
Usuarios se quejan por retrasos de los Sitssa Caracas-La Guaira (https://laverdaddevargas.com/usuarios-se-quejan-por-retrasos-de-los-sitssa-caracas-la-guaira/)
Si esto está pasando en SITSSA que queda para el metro de Caracas que es un monstruo en transporte en la ciudad (https://www.instagram.com/reels/DWy2I9lAEcf/)</t>
  </si>
  <si>
    <r>
      <rPr>
        <b/>
        <sz val="12"/>
        <color theme="1"/>
        <rFont val="Calibri"/>
      </rPr>
      <t xml:space="preserve">Presidente </t>
    </r>
    <r>
      <rPr>
        <sz val="12"/>
        <color theme="1"/>
        <rFont val="Calibri"/>
      </rPr>
      <t>según Decreto N° 3.259 de fecha 31/01/2018 en Gaceta Oficial Nº 41.332 de la misma fecha: General de división del Ejército
 Ildemaro Moisés Villarroel Arismendi
 Según Providencia No. 001, publicada en el Decreto No. 42.459, publicado el 16 nde enero de 2023,  mediante la cual se designó al ciudadano Ángel
Manuel Brito Fuentes, como Director General de la empresa
del Estado Inmobiliaria Nacional S.A.
Mediante Decreto N° 5.311  de la Presidencia de la República del 6 abril de 2026 y publicado en la Gaceta Oficial No. 43.348 de la misma fecha,  se nombra al ciudadano Tito José Zerpa Paredes, como Presidente de la Inmobiliaria Nacional S.A., empresa del Estado adscrita al Ministerio del Poder Popular para Hábitat y Vivienda, en condición de Encargado.</t>
    </r>
  </si>
  <si>
    <t xml:space="preserve">Ministro de Hábitat y Vivienda y General de división del Ejército, Ildemaro Villarroel, ocupa esa cartera. Al tiempo que, en paralelo, ha sido presidente (E) de Inmobiliaria Nacional S.A. y de Construpatria. Asimismo, en 2016, antes de ser ministro, fue director de Banavih y de la Inmobiliaria Nacional S.A.
Además, fue jefe del Centro de Estudios Tácticos, Técnicos y Logísticos de la Academia Militar. Asimismo, fue viceministro de Vivienda y Desarrollo Urbano, de la mano de general Manuel Quevedo, quien luego pasó a dirigir Pdvsa y el Ministerio de Petróleo.  Hasta mediados de 2020 no había sido objeto de sanción por ningún país.
Tito José Zerpa Paredes es un funcionario de la administración pública venezolana, con una formación de base militar y trayectoria en cargos estratégicos de seguimiento y gestión de políticas públicas, ostenta el rango de Coronel del Ejército Bolivariano.Fue  Director General de la Oficina Estratégica de Seguimiento y Evaluación de Políticas Públicas (E),se desempeñó en este cargo dentro del Ministerio del Poder Popular para la Salud. Su designación fue oficializada en la Gaceta Oficial N° 42.925 el 22 de julio de 2024. </t>
  </si>
  <si>
    <r>
      <rPr>
        <b/>
        <sz val="12"/>
        <color theme="1"/>
        <rFont val="Calibri"/>
      </rPr>
      <t xml:space="preserve">Presidente </t>
    </r>
    <r>
      <rPr>
        <sz val="12"/>
        <color theme="1"/>
        <rFont val="Calibri"/>
      </rPr>
      <t xml:space="preserve">según Resolución N° 008 de fecha 07/02/2020 en Gaceta Oficial Nº 41.820 de fecha 12/2/2020: José Leonardo Rosales Aleta.
</t>
    </r>
    <r>
      <rPr>
        <b/>
        <sz val="12"/>
        <color theme="1"/>
        <rFont val="Calibri"/>
      </rPr>
      <t xml:space="preserve">Vicepresidente </t>
    </r>
    <r>
      <rPr>
        <sz val="12"/>
        <color theme="1"/>
        <rFont val="Calibri"/>
      </rPr>
      <t xml:space="preserve">según Gaceta Oficial 41.820 de fecha 12/2/2020: Luis José Jurado.
 </t>
    </r>
    <r>
      <rPr>
        <b/>
        <sz val="12"/>
        <color theme="1"/>
        <rFont val="Calibri"/>
      </rPr>
      <t xml:space="preserve">Director principal </t>
    </r>
    <r>
      <rPr>
        <sz val="12"/>
        <color theme="1"/>
        <rFont val="Calibri"/>
      </rPr>
      <t xml:space="preserve">según Gaceta Oficial Nº 41.820 de fecha 12/2/2020: José Del Carmen Belén Delgado. 
</t>
    </r>
    <r>
      <rPr>
        <b/>
        <sz val="12"/>
        <color theme="1"/>
        <rFont val="Calibri"/>
      </rPr>
      <t xml:space="preserve">Director suplente </t>
    </r>
    <r>
      <rPr>
        <sz val="12"/>
        <color theme="1"/>
        <rFont val="Calibri"/>
      </rPr>
      <t xml:space="preserve">según Gaceta Oficial Nº 41.820 de fecha 12/2/2020: Francisco Javier Vera Cáceres
 	Mediante Resolución  No. 032 del 7 de abril de 2026   y publicada en la Gaceta Oficial No. 43.351  del  9 de abril de 2026, se designa al ciudadano William Armando Contreras Ramírez, como </t>
    </r>
    <r>
      <rPr>
        <b/>
        <sz val="12"/>
        <color theme="1"/>
        <rFont val="Calibri"/>
        <family val="2"/>
      </rPr>
      <t>Presidente</t>
    </r>
    <r>
      <rPr>
        <sz val="12"/>
        <color theme="1"/>
        <rFont val="Calibri"/>
      </rPr>
      <t xml:space="preserve"> de la EMPRESA TRANS TÁCHIRA, C.A., ente adscrito al Ministerio del Poder Popular para el Transporte.</t>
    </r>
  </si>
  <si>
    <t>José Leonardo Rosales Aleta fue designado cuarto vocal de la Junta Directiva de la Corporación de Desarrollo de la Región de los Andes (Corpoandes), en la Gaceta Oficial 41.671 del 10/7/2019.
William Armando Contreras Ramírez está vinculado a la gestión de transporte público superficial en la región andina, específicamente en el estado Táchira. Su nombramiento se produce en el marco de una reestructuración de los sistemas de transporte terrestre para optimizar la movilidad en los estados fronterizos</t>
  </si>
  <si>
    <r>
      <rPr>
        <b/>
        <sz val="12"/>
        <color rgb="FF000000"/>
        <rFont val="Calibri"/>
      </rPr>
      <t xml:space="preserve">
</t>
    </r>
    <r>
      <rPr>
        <sz val="12"/>
        <color rgb="FF000000"/>
        <rFont val="Calibri"/>
      </rPr>
      <t xml:space="preserve">Mediante la Resolución No. 041 del 14 de octubre de 2024 del Ministerio del Poder Popular para el Transporte publicada en la Gaceta Oficial No. 42.986 del 16 de octubre de 2024, se designa a las ciudadanas y ciudadanos que en ella se mencionan, como Directores Principales y Suplentes de la Junta Directiva de la empresa del Estado Sistema Integral de Transporte Supericial, S.A., (SITSSA):
Presidente: José Gregorio Gómez García
Vicepresidente: Guillermo Eloy Sulbarán Castillo
Directores principales: Jonathan Rafael Millán Zambrano, Julio César Morales Prieto, Gertrudis del Carmen Infante Palacios, Karly Magaly Verdu Salazar
Directores suplentes: Mariel de Lourde Hernández Solórzano, Jorge Luis Guerrero Guerrero, Franklin José Torres, Alex José Pérez Marotta
Según  Resolución No.021 del 31 de marzo de 2026  y publicada en la Gaceta Oficial No. 43.347 del  1 de abril de 2026, se designa al ciudadano Wilian Eduardo Peña Pérez, como
</t>
    </r>
    <r>
      <rPr>
        <b/>
        <sz val="12"/>
        <color rgb="FF000000"/>
        <rFont val="Calibri"/>
        <family val="2"/>
      </rPr>
      <t>Presidente</t>
    </r>
    <r>
      <rPr>
        <sz val="12"/>
        <color rgb="FF000000"/>
        <rFont val="Calibri"/>
      </rPr>
      <t xml:space="preserve"> de la Sociedad Anónima SISTEMA INTEGRAL DE TRANSPORTE SUPERFICIAL, S.A., (SITSSA), ente adscrito al Ministerio del Poder Popular para el Transporte, en condición de Encargado
Mediante Resolución No. 036 del 10 de abril de 2026 y publicada en la Gaceta Oficial No. 43.354 del 14 de abril de 2026,  se designa al ciudadano Daniel Jiménez La Cruz , como </t>
    </r>
    <r>
      <rPr>
        <b/>
        <sz val="12"/>
        <color rgb="FF000000"/>
        <rFont val="Calibri"/>
        <family val="2"/>
      </rPr>
      <t>Vicepresidente</t>
    </r>
    <r>
      <rPr>
        <sz val="12"/>
        <color rgb="FF000000"/>
        <rFont val="Calibri"/>
      </rPr>
      <t xml:space="preserve"> de la Sociedad Anónima Sistema Integral de Transporte Superficial, S.A, (SITSSA), ente adscrito al Ministerio del Poder Popular para el Transporte.
</t>
    </r>
  </si>
  <si>
    <t>José Gregorio Gómez García fue el Vicepresidente (E) de la empresa SITSSA según Gaceta Oficial Nº 41.320 de fecha 15/01/2018. Fue designado miembro principal de C.A. Metro de Caracas en 2017.
Wilian Eduardo Peña Pérez posee una carrera de más de 15 años en cargos directivos y de nivel ministerial. Antes de sus cargos de alto nivel, desempeñó funciones técnicas y administrativas en entes como Inavi, Hidrocapital, Fundabarrios y Fondur. ntre 2010 y 2012, consolidó un perfil de gerente técnico al presidir simultáneamente SITSSA, Tromerca (Trolebús de Mérida) y el Instituto Nacional de Canalizaciones, además de ser Viceministro de Gestión de Infraestructura.En 2014, se apartó del sector transporte para asumir la presidencia del Instituto Nacional de Tierras (INTI)
Daniel Jiménez La Cruz su trayectoria actual se vincula con la gestión del transporte público superficial a nivel nacional.</t>
  </si>
  <si>
    <r>
      <t xml:space="preserve">
Según Acta Constitutiva Estatutaria de la Compañía Anónima, Corporación Metrobús Venezuela, C.A., registrada el 28 de octubre de 2025 y publicada en la Gaceta Oficial No. 43.248 del 4 de noviembre de 2025 la Junta Directiva de esta empresa quedó constituida de la siguiente manera:
</t>
    </r>
    <r>
      <rPr>
        <b/>
        <sz val="12"/>
        <color theme="1"/>
        <rFont val="Calibri"/>
        <family val="2"/>
      </rPr>
      <t>Presidente</t>
    </r>
    <r>
      <rPr>
        <sz val="12"/>
        <color theme="1"/>
        <rFont val="Calibri"/>
      </rPr>
      <t xml:space="preserve">:RAMÓN CELESTINO VELÁSQUEZ ARAGUAYÁN 
</t>
    </r>
    <r>
      <rPr>
        <b/>
        <sz val="12"/>
        <color theme="1"/>
        <rFont val="Calibri"/>
        <family val="2"/>
      </rPr>
      <t>Vicepresidente</t>
    </r>
    <r>
      <rPr>
        <sz val="12"/>
        <color theme="1"/>
        <rFont val="Calibri"/>
      </rPr>
      <t xml:space="preserve">: HÉCTOR ENRIQUE ROJAS RODRÍGUEZ 
</t>
    </r>
    <r>
      <rPr>
        <b/>
        <sz val="12"/>
        <color theme="1"/>
        <rFont val="Calibri"/>
        <family val="2"/>
      </rPr>
      <t>Directores principales</t>
    </r>
    <r>
      <rPr>
        <sz val="12"/>
        <color theme="1"/>
        <rFont val="Calibri"/>
      </rPr>
      <t xml:space="preserve">: CHRISTIAM HERNÁNDEZ VERDECANNA , JIMMY BERRÍOS OJEDA , JOSÉ GREGORIO GÓMEZ GARCÍA 
</t>
    </r>
    <r>
      <rPr>
        <b/>
        <sz val="12"/>
        <color theme="1"/>
        <rFont val="Calibri"/>
        <family val="2"/>
      </rPr>
      <t>Directores suplentes</t>
    </r>
    <r>
      <rPr>
        <sz val="12"/>
        <color theme="1"/>
        <rFont val="Calibri"/>
      </rPr>
      <t xml:space="preserve">: ANDREYNA RODRÍGUEZ CASTRO, GABRIELA BALZA ANGULO , LEONEL LACERA URDANETA </t>
    </r>
    <r>
      <rPr>
        <sz val="12"/>
        <color theme="1"/>
        <rFont val="Calibri"/>
        <family val="2"/>
      </rPr>
      <t xml:space="preserve">
Según Decreto Presidencioal No. 5.230 del 28 de enero de 2026 y publicado en la Gaceta Oficial No. 43.305, se designa como Presidente de la Corporación Metrobus a ANÍBAL EDUARDO CORONADO MILLÁN
Según Resolución No. 026 del 31 de marzo de 2026 y publicada en la Gaceta Oficial No. 43.347 del  1 de abril de 2026, se designa al ciudadano Wilian Eduardo Peña Pérez, como
</t>
    </r>
    <r>
      <rPr>
        <b/>
        <sz val="12"/>
        <color theme="1"/>
        <rFont val="Calibri"/>
        <family val="2"/>
      </rPr>
      <t>Presidente</t>
    </r>
    <r>
      <rPr>
        <sz val="12"/>
        <color theme="1"/>
        <rFont val="Calibri"/>
        <family val="2"/>
      </rPr>
      <t xml:space="preserve"> de la Compañía Anónima CORPORACIÓN METROBÚS VENEZUELA, C.A., ente adscrito al Ministerio del Poder Popular para el Transporte
Según Resolución No.  038 del 14 de abril  de 2026 y publicado en la Gaceta Oficial No. 43.356 del 16 de abril se designa a la ciudadana Kyra Sarahí Andrade Sosa, como </t>
    </r>
    <r>
      <rPr>
        <b/>
        <sz val="12"/>
        <color theme="1"/>
        <rFont val="Calibri"/>
        <family val="2"/>
      </rPr>
      <t>Vicepresidenta</t>
    </r>
    <r>
      <rPr>
        <sz val="12"/>
        <color theme="1"/>
        <rFont val="Calibri"/>
        <family val="2"/>
      </rPr>
      <t xml:space="preserve"> de la Compañía Anónima CORPORACIÓN METROBÚS VENEZUELA, C.A, ente adscrito al Ministerio del Poder Popular para el Transporte.</t>
    </r>
  </si>
  <si>
    <t>Ramón Celestino Velásquez Araguayán es un General y político venezolano, nacido en Guanaguana, estado Monagas, el 31 de agosto de 1972.: Es el Ministro del Poder Popular para el Transporte (desde 2022). Ha sido designado Director encargado del Instituto Aeropuerto Internacional de Maiquetía. Anteriormente fue Ministro del Poder Popular para el Ecosocialismo y Aguas (entre 2017 y 2018).
Aníbal Eduardo Coronado Millán, es Contralmirante de la Armada Bolivariana. Su perfil destaca por ser un hombre de extrema confianza del entorno presidencial, habiendo ocupado cargos que requieren un alto nivel de discreción y control operativo. Jefe de Gobierno del Territorio Insular Francisco de Miranda: Cargo de alto nivel político y administrativo donde gestionó las dependencias federales (Los Roques, La Orchila y Las Aves).
 Fué Viceministro de Seguimiento y Control de la Gestión de Gobierno: En este rol, dentro del Ministerio del Despacho de la Presidencia, supervisó la ejecución de las metas de todos los ministerios, lo que le otorga una visión global de la administración pública. Se desempeñó como Autoridad Única de Los Roques: Fue responsable de la seguridad y el desarrollo de esta zona estratégica.
Wilian Eduardo Peña Pérez posee una carrera de más de 15 años en cargos directivos y de nivel ministerial. Antes de sus cargos de alto nivel, desempeñó funciones técnicas y administrativas en entes como Inavi, Hidrocapital, Fundabarrios y Fondur. ntre 2010 y 2012, consolidó un perfil de gerente técnico al presidir simultáneamente SITSSA, Tromerca (Trolebús de Mérida) y el Instituto Nacional de Canalizaciones, además de ser Viceministro de Gestión de Infraestructura.En 2014, se apartó del sector transporte para asumir la presidencia del Instituto Nacional de Tierras (INTI)
Kyra Andrade es una figura política vinculada al Partido Socialista Unido de Venezuela (PSUV) con una trayectoria enfocada en la gestión comunal, el desarrollo de movimientos sociales y la organización territorial, principalmente en el estado Anzoátegui.  Ha desempeñado roles estratégicos en dicha entidad, incluyendo la responsabilidad de proyectos de vivienda bajo el Ministerio de Agricultura Productiva y Tierras en 2013. Fue candidata por el PSUV para las elecciones parlamentarias de 2015 en el estado Anzoátegui. Es miembro activo de la estructura del partido, participando frecuentemente en la organización de brigadas y movimientos sociales a nivel nacional. Fue Ministra del Poder Popular para las Comunas y los Movimientos Sociales designada mediante el Decreto N° 2.916, publicado en la Gaceta Oficial N° 41.173 del 15 de junio de 2017. Se desempeñó como  Presidenta de la Fundación Misión Madres del Barrio. Fue Presidenta de la Fundación Servicio de Asistencia Social de la Vicepresidencia, nombrada en abril de 2022 mediante el Decreto N° 4.673, publicado en la Gaceta Oficial N° 42.355.</t>
  </si>
  <si>
    <r>
      <t xml:space="preserve">Mediante Decreto Presidencial N° 4.919 del 9 de febrero de 2024, publicado en la Gaceta Oficial No. 42.817 de la misma fecha, nombró al ciudadano Ramón Celestino Velásquez Araguayán, como </t>
    </r>
    <r>
      <rPr>
        <b/>
        <sz val="12"/>
        <color theme="1"/>
        <rFont val="Calibri"/>
        <family val="2"/>
      </rPr>
      <t>Presidente</t>
    </r>
    <r>
      <rPr>
        <sz val="12"/>
        <color theme="1"/>
        <rFont val="Calibri"/>
      </rPr>
      <t xml:space="preserve"> de la Compañía Anónima Metro de Caracas, y al ciudadano Héctor Enrique Rojas Rodríguez, como Vicepresidente de la Compañia Anónima Metro de Caracas, en calidad de Encargado, ente adscrito al Ministerio del Poder Popular para
el Transporte
Mediante  Decreto Presidencial N° 5.228 el 23 de enero de 2026, publicado en la Gaceta Oficial No. 43.302 de la misma fecha,se nombró al ciudadano ANÍBAL EDUARDO CORONADO MILLÁN, como </t>
    </r>
    <r>
      <rPr>
        <b/>
        <sz val="12"/>
        <color theme="1"/>
        <rFont val="Calibri"/>
        <family val="2"/>
      </rPr>
      <t>Presidente</t>
    </r>
    <r>
      <rPr>
        <sz val="12"/>
        <color theme="1"/>
        <rFont val="Calibri"/>
      </rPr>
      <t xml:space="preserve"> de la Compañía Anónima Metro de Caracas, y al ciudadano Héctor Enrique Rojas Rodríguez, como Vicepresidente de la Compañia Anónima Metro de Caracas, en calidad de Encargado, ente adscrito al Ministerio del Poder Popular para el Transporte
Mediante  Resolución  N° 039 del 14 de abril de 2026, publicado en la Gaceta Oficial No. 43.356 del  16 de abril de 2026,  se designa al ciudadano Héctor Lionel Hernández Torres, como </t>
    </r>
    <r>
      <rPr>
        <b/>
        <sz val="12"/>
        <color theme="1"/>
        <rFont val="Calibri"/>
        <family val="2"/>
      </rPr>
      <t>Vicepresidente</t>
    </r>
    <r>
      <rPr>
        <sz val="12"/>
        <color theme="1"/>
        <rFont val="Calibri"/>
      </rPr>
      <t xml:space="preserve"> de la Sociedad Mercantil C.A. METRO DE CARACAS, ente adscrito al Ministerio del Poder Popular para el Transporte.</t>
    </r>
  </si>
  <si>
    <t>Ramón Celestino Velázquez Araguayán es General de División (Aviación Militar), es Ministro del Poder Popular para el Transporte y presidente del Consorcio Venezolano de Industrias Aeronáuticas y Servicios Aéreos S.A. (Conviasa). Egresado de la Escuela de Aviación Militar de Venezuela el 05/07/1993, ocupando el primer lugar en el orden de mérito de 64 graduados. Realizo estudios de especialización en Gerencia Ambiental en la Universidad Experimental Politécnica de la Fuerza Armada (UNEFA), y, en Meteorología, en la Universidad de Costa Rica.
Aníbal Eduardo Coronado Millán, es Contralmirante de la Armada Bolivariana. Su perfil destaca por ser un hombre de extrema confianza del entorno presidencial, habiendo ocupado cargos que requieren un alto nivel de discreción y control operativo. Jefe de Gobierno del Territorio Insular Francisco de Miranda: Cargo de alto nivel político y administrativo donde gestionó las dependencias federales (Los Roques, La Orchila y Las Aves).
 Fué Viceministro de Seguimiento y Control de la Gestión de Gobierno: En este rol, dentro del Ministerio del Despacho de la Presidencia, supervisó la ejecución de las metas de todos los ministerios, lo que le otorga una visión global de la administración pública. Se desempeñó como Autoridad Única de Los Roques: Fue responsable de la seguridad y el desarrollo de esta zona estratégica.
Hernández Torres es un funcionario que ha sido integrado recientemente a la alta gerencia del sector transporte en la capital, posee el rango de Coronel del Ejército Bolivariano, su perfil combina la formación castrense con la gestión de infraestructura y servicios públicos. Pertenece a la Promoción 2003 "General de División Jacinto Lara" de la Academia Militar del Ejército. Se desempeñó como Director de la Oficina de Gestión Administrativa del Ministerio del Poder Popular para la Alimentación (Minppal), según consta en la Gaceta Oficial N° 42.421 (julio de 2022). En este rol, fue responsable del manejo presupuestario y financiero de dicho ministerio. Ha participado en la Junta Directiva de Logística Casa (Logicasa) de esta empresa estatal de logística y transporte de alimentos,</t>
  </si>
  <si>
    <t xml:space="preserve">
Cambios en Monómeros, la empresa del régimen de Venezuela que funciona en Colombia: Estados Unidos aprobó importante permiso pero los ingresos serán administrados por el Gobierno Trump (https://www.infobae.com/colombia/2026/03/05/cambios-en-monomeros-la-empresa-del-regimen-de-venezuela-que-funciona-en-colombia-estados-unidos-aprobo-importante-permiso-pero-los-ingresos-seran-administrados-por-el-gobierno-trump/)
"Venezuela no está interesada en vender Monómeros por coyuntura de fertilizantes" (https://www.larepublica.co/economia/palabras-de-edwin-palma-ministro-de-minas-y-energia-sobre-el-panorama-energetico-actual-4372035)</t>
  </si>
  <si>
    <t>Empresa operativa, integrada por anteriores empresas  estatales y empresas privadas adquiridas y expropiadas
Venezuela necesitará entre 15.000 y 40.000 millones de dólares para reconstruir su sistema eléctrico (https://efectococuyo.com/economia/venezuela-necesitara-entre-15-000-y-40-000-millones-de-dolares-para-reconstruir-su-sistema-electrico/)</t>
  </si>
  <si>
    <t xml:space="preserve">Ministerio del Poder Popular para el Transporte
Corporación para la Protección del Pueblo del Estado Táchira, S.A. (CORPOTACHIRA, S.A.)
</t>
  </si>
  <si>
    <r>
      <t xml:space="preserve">Hugo Domingo Caicedo fue nombrado </t>
    </r>
    <r>
      <rPr>
        <b/>
        <sz val="12"/>
        <color rgb="FF000000"/>
        <rFont val="Calibri"/>
      </rPr>
      <t>Presidente</t>
    </r>
    <r>
      <rPr>
        <sz val="12"/>
        <color rgb="FF000000"/>
        <rFont val="Calibri"/>
      </rPr>
      <t xml:space="preserve"> en el año 2016.
Mediante la Resolución No. 002 del 29 de enero de 2025 y publicada en la Gaceta Oficial No. 43.070 del 17 de febrero de 2025,  se designó al ciudadano  Yelder Alexander Bello Vásquez, como </t>
    </r>
    <r>
      <rPr>
        <b/>
        <sz val="12"/>
        <color rgb="FF000000"/>
        <rFont val="Calibri"/>
      </rPr>
      <t>Presidente  de ARACOI, S.A.</t>
    </r>
    <r>
      <rPr>
        <sz val="12"/>
        <color rgb="FF000000"/>
        <rFont val="Calibri"/>
      </rPr>
      <t xml:space="preserve">, empresa filial de la Corporación  Eléctrica Nacional, S.A., (CORPOELEC), ente adscrito  al Ministerio del Poder Popular para la Energía Eléctrica,  en calidad de Encargado
Mediante la Resolución No. 11 del 10 de junio de 2025 y publicada en la Gaceta Oficial No. 43.147 del 11 de junio  de 2025, se designa al ciudadano Alberto Mirtiliano Bermúdez Valderrey, como Presidente de ARACOI, S.A., en calidad de Encargado, empresa ilial de la Corporación Eléctrica Nacional, S.A., (CORPOELEC)
</t>
    </r>
    <r>
      <rPr>
        <sz val="12"/>
        <color rgb="FF000000"/>
        <rFont val="Calibri"/>
        <family val="2"/>
      </rPr>
      <t xml:space="preserve">
Mediante Resolución  No. y fecha ilegibles  y publicada en la Gaceta Oficial No. 43.206 del 4 de septiembre de 2025, se designa a las personas que en ella se mencionan, como Miembros Principales y Suplentes de la Junta Directiva de la Sociedad Mercantil ARACOI, S.A., empresa filial de la Corporación Eléctrica Nacional, S.A. (CORPOELEC), ente adscrito al Ministerio del Poder Popular para la Energía Eléctrica:  
</t>
    </r>
    <r>
      <rPr>
        <b/>
        <sz val="12"/>
        <color rgb="FF000000"/>
        <rFont val="Calibri"/>
        <family val="2"/>
      </rPr>
      <t>Presidente</t>
    </r>
    <r>
      <rPr>
        <sz val="12"/>
        <color rgb="FF000000"/>
        <rFont val="Calibri"/>
        <family val="2"/>
      </rPr>
      <t xml:space="preserve">: ALBERTO MIRTILIANO BERMÚDEZ VALDERREY
</t>
    </r>
    <r>
      <rPr>
        <b/>
        <sz val="12"/>
        <color rgb="FF000000"/>
        <rFont val="Calibri"/>
        <family val="2"/>
      </rPr>
      <t>Miembros principales</t>
    </r>
    <r>
      <rPr>
        <sz val="12"/>
        <color rgb="FF000000"/>
        <rFont val="Calibri"/>
        <family val="2"/>
      </rPr>
      <t xml:space="preserve">: LUIS ALBERTO VERDE CORONADO, VIANNEY MIGUEL ROJAS GARCÍA, CARLOS ALFREDO GONZÁLEZ, FREDDY CLARET BRITO MAESTRO
</t>
    </r>
    <r>
      <rPr>
        <b/>
        <sz val="12"/>
        <color rgb="FF000000"/>
        <rFont val="Calibri"/>
        <family val="2"/>
      </rPr>
      <t>Miembros suplentes</t>
    </r>
    <r>
      <rPr>
        <sz val="12"/>
        <color rgb="FF000000"/>
        <rFont val="Calibri"/>
        <family val="2"/>
      </rPr>
      <t xml:space="preserve">: INGEBORG SUSANA HERRERA POLEO, LUISA NINOSKA FLORES, GUSTAVO RAFAEL NÚÑEZ DÍAZ, PEDRO ÁNGEL CHACON DÍAZ
Mediante Resolución No. 030 de fecha 12 de noviembre de 2025 y publicada en la Gaceta Oficial No. 43.254 de la misma fecha, mediante la cual se designa al ciudadano Richard Alexis Sánchez Arias, como </t>
    </r>
    <r>
      <rPr>
        <b/>
        <sz val="12"/>
        <color rgb="FF000000"/>
        <rFont val="Calibri"/>
        <family val="2"/>
      </rPr>
      <t>Presidente</t>
    </r>
    <r>
      <rPr>
        <sz val="12"/>
        <color rgb="FF000000"/>
        <rFont val="Calibri"/>
        <family val="2"/>
      </rPr>
      <t xml:space="preserve"> de ARACOI, S.A., empresa filial de la Corporación Eléctrica Nacional, S.A. (CORPOELEC), ente adscrito al Ministerio del Poder Popular para la Energía Eléctrica, en calidad de Encargado.
Según Resolución No. 031 de fecha de fecha 13 de noviembre de 2025 y publicada en la Gaceta Oficial No.43.255 del 13 de noviembre de 2025, e designa a las personas  que en ella se mencionan, como Miembros Principales y Suplentes de la Junta Directiva de la Sociedad Mercantil ARACOI, S.A., empresa filial de la Corporación Eléctrica Nacional, S.A. (CORPOELEC), ente adscrito al Ministerio del Poder Popular para la Energía Eléctrica:
</t>
    </r>
    <r>
      <rPr>
        <b/>
        <sz val="12"/>
        <color rgb="FF000000"/>
        <rFont val="Calibri"/>
        <family val="2"/>
      </rPr>
      <t>Miembros principales</t>
    </r>
    <r>
      <rPr>
        <sz val="12"/>
        <color rgb="FF000000"/>
        <rFont val="Calibri"/>
        <family val="2"/>
      </rPr>
      <t xml:space="preserve">: LUIS ALBERTO VERDE CORONADO, VIANNEY MIGUEL ROJAS GARCÍA, CARLOS ALFREDO GONZÁLEZ, FREDDY CLARET BRITO MAESTRO
</t>
    </r>
    <r>
      <rPr>
        <b/>
        <sz val="12"/>
        <color rgb="FF000000"/>
        <rFont val="Calibri"/>
        <family val="2"/>
      </rPr>
      <t>Miembros suplentes</t>
    </r>
    <r>
      <rPr>
        <sz val="12"/>
        <color rgb="FF000000"/>
        <rFont val="Calibri"/>
        <family val="2"/>
      </rPr>
      <t xml:space="preserve">: INGEBORG SUSANA HERRERA POLEO, LUISA NINOSKA FLORES, GUSTAVO RAFAEL NÚÑEZ DÍAZ, PEDRO ÁNGEL CHACON DÍAZ
Mediante Resolución No. 034 del  16 de junio de 2026 y publicada en la Gaceta Oficial No. 43.398 de la misma fecha,  se designa al ciudadano Abraham Rafael Chirinos Farfán, como Presidente de ARACOI, S.A., empresa filial de la Corporación Eléctrica Nacional, S.A., (CORPOELEC), ente adscrito al Ministerio del Poder Popularpara la Energía Eléctrica, en calidad de Encargado.
</t>
    </r>
  </si>
  <si>
    <t xml:space="preserve"> Yelder Alexander Bello Vásquez es coronel de la Guardia Nacional Bolivartana y de la milicia, fue comandante del Agrupamiento Popular de Defensa Integral (APDI) 413 Tiuna en el año 2020.
Alberto Mirtiliano Bermúdez Valderrey es General de División del Ejército,  fue Jefe de la Zona de Defensa Integral del estado Bolívar. Comandante de la 25 Brigada de Infantería Mecanizada (mencionado en 2015 con el grado de General de Brigada).
Presidente de Seguros Horizontes (ratificado en 2021), una de las empresas de la Fuerza Armada Venezolana.
Presidente de ARACOI, S.A.: Fue designado como Presidente de esta empresa (filial de CORPOELEC) en calidad de Encargado, según la Gaceta Oficial N° 43.147 del 11 de junio de 2025.. Ha sido sancionado por la Oficina de Control de Activos Extranjeros (Office of Foreign Assets Control, OFAC) del Departamento del Tesoro de Estados Unidos.
Richard Alexis Sánchez Arias es un General de División  que ha ocupado cargos tanto en el sector civil como en el militar, con una trayectoria el área de la defensa, la minería y el sector eléctrico.Gerente General de Comercialización de CORPOELEC (Corporación Eléctrica Nacional): En este rol, ha sido mencionado en decisiones judiciales relacionadas con la empresa eléctrica. Ha sido Director de Línea en el Ministerio del Poder Popular de Desarrollo Minero Ecológico: Fue designado en este cargo en marzo de 2022, trabajando en la Empresa de Producción Social Minera Nacional, C.A. Fue Jefe (e/r) de la ZODI Guárico: En agosto de 2018, fue designado como jefe encargado de la Zona Operativa de Defensa Integral Guárico (ZODI Guárico), que forma parte de la REDI Milicia Región Estratégica de Defensa Integral Los Llanos. Ha sido señalado como identificado como el "Zar de la Minería y Dios de la Droga"
Previo a su nombramiento en el sector eléctrico, Chirinos Farfán desempeñó funciones dentro de la Vicepresidencia Ejecutiva de la República.  En registros oficiales, aparece reseñado como Director General (Encargado) de la Dirección General de Delegaciones e Instrucciones Presidenciales, un despacho adscrito a la Vicepresidencia de la República</t>
  </si>
  <si>
    <r>
      <t xml:space="preserve">Según Decreto presidencial N° 5.040 del 18 de noviembre de 2024 y publicado en la Gaceta Oficial Extraordinaria No. 6.856 de la misma fecha , e nombra a la ciudadana Anabel Pereira Fernández, como Presidenta del Banco de Desarrollo Económico y Social de Venezuela (BANDES), en condición de Encargada.
</t>
    </r>
    <r>
      <rPr>
        <b/>
        <sz val="12"/>
        <color rgb="FF000000"/>
        <rFont val="Calibri"/>
      </rPr>
      <t>Directores Prin</t>
    </r>
    <r>
      <rPr>
        <sz val="12"/>
        <color rgb="FF000000"/>
        <rFont val="Calibri"/>
      </rPr>
      <t xml:space="preserve">cipales según Resolución N° 010-2021 de fecha 14/04/2021 en Gaeta Ofiial N° 42.106 de la misma fecha: Cerecita Olavarrieta, Sohali Hernández, Ramón Gordilis, Henry Gálvis, Arlen Piñate, Dixorys Cachima
</t>
    </r>
    <r>
      <rPr>
        <b/>
        <sz val="12"/>
        <color rgb="FF000000"/>
        <rFont val="Calibri"/>
      </rPr>
      <t>Directores Suplentes</t>
    </r>
    <r>
      <rPr>
        <sz val="12"/>
        <color rgb="FF000000"/>
        <rFont val="Calibri"/>
      </rPr>
      <t xml:space="preserve"> según Resolución N° 010-2021 de fecha 14/04/2021 en Gaeta Ofiial N° 42.106 de la misma fecha:         Andrés Álvarez, William Cañas, Déborah Mendoza, Ramón Bravo, Raúl Li Causi, Jamez Hernández.</t>
    </r>
    <r>
      <rPr>
        <b/>
        <sz val="12"/>
        <color rgb="FF000000"/>
        <rFont val="Calibri"/>
      </rPr>
      <t xml:space="preserve">              </t>
    </r>
    <r>
      <rPr>
        <sz val="12"/>
        <color rgb="FF000000"/>
        <rFont val="Calibri"/>
      </rPr>
      <t xml:space="preserve">  
</t>
    </r>
    <r>
      <rPr>
        <b/>
        <sz val="12"/>
        <color rgb="FF000000"/>
        <rFont val="Calibri"/>
      </rPr>
      <t>Vicepresidente Ejecutivo</t>
    </r>
    <r>
      <rPr>
        <sz val="12"/>
        <color rgb="FF000000"/>
        <rFont val="Calibri"/>
      </rPr>
      <t xml:space="preserve"> según Providencia Administrativa N°005/2020 de fecha 13/10/2020 en Gaceta Oficial N°</t>
    </r>
    <r>
      <rPr>
        <b/>
        <sz val="12"/>
        <color rgb="FF000000"/>
        <rFont val="Calibri"/>
      </rPr>
      <t xml:space="preserve"> </t>
    </r>
    <r>
      <rPr>
        <sz val="12"/>
        <color rgb="FF000000"/>
        <rFont val="Calibri"/>
      </rPr>
      <t xml:space="preserve">41.991 de fecha 22/10/2020: </t>
    </r>
    <r>
      <rPr>
        <b/>
        <sz val="12"/>
        <color rgb="FF000000"/>
        <rFont val="Calibri"/>
      </rPr>
      <t>Luis Alberto Pére</t>
    </r>
    <r>
      <rPr>
        <sz val="12"/>
        <color rgb="FF000000"/>
        <rFont val="Calibri"/>
      </rPr>
      <t xml:space="preserve">z González
Auditora Interna: Julimer García De Velásquez
</t>
    </r>
    <r>
      <rPr>
        <b/>
        <sz val="12"/>
        <color rgb="FF000000"/>
        <rFont val="Calibri"/>
      </rPr>
      <t>Consultor Jurídico</t>
    </r>
    <r>
      <rPr>
        <sz val="12"/>
        <color rgb="FF000000"/>
        <rFont val="Calibri"/>
      </rPr>
      <t xml:space="preserve"> encargado según Gaceta Oficial N° 41.982 de fecha 8/10/2020:  Juan Carlos Rojo Rosales 
Según Resolución  N° 018-25 del 23 de mayo de 2025 del Ministerio del Poder Popular de Economía y Finanzas y publicada en la Gaceta Oficial  No. 43.140 del 2 de junio de 2025 , se nombra a las siguientes personas como directores de la Junta Directiva del   Banco de Desarrollo Económico y Social de Venezuela (BANDES):
</t>
    </r>
    <r>
      <rPr>
        <b/>
        <sz val="12"/>
        <color rgb="FF000000"/>
        <rFont val="Calibri"/>
        <family val="2"/>
      </rPr>
      <t>Directores principales</t>
    </r>
    <r>
      <rPr>
        <sz val="12"/>
        <color rgb="FF000000"/>
        <rFont val="Calibri"/>
      </rPr>
      <t xml:space="preserve">:Anabel Pereira Fernández, Janeth Solange Castillo Martínez, Jimmy Alexander Berrios Ojeda, Larry Daniel Devoe Márquez, Jesús Ricardo Mieres Vitanza, Saúl Francisco Ameliach Rangel
</t>
    </r>
    <r>
      <rPr>
        <b/>
        <sz val="12"/>
        <color rgb="FF000000"/>
        <rFont val="Calibri"/>
        <family val="2"/>
      </rPr>
      <t>Directores suplentes</t>
    </r>
    <r>
      <rPr>
        <sz val="12"/>
        <color rgb="FF000000"/>
        <rFont val="Calibri"/>
      </rPr>
      <t xml:space="preserve">: Maholy Coromoto Tejera Morillo, José Luis González Villegas, Leonel David Lacera Urdaneta, 
</t>
    </r>
    <r>
      <rPr>
        <sz val="12"/>
        <color rgb="FF000000"/>
        <rFont val="Calibri"/>
        <family val="2"/>
      </rPr>
      <t>Gladys Patricia Gómez Méndez, Libia Zyn Aldin, Ronald Enrique Llovera Tovar
Mediante la Providencia No.PRE-003/2026 del 17 de abril de 2026 y  publicada en la Gaceta Oficial No. 43.360  del 22 de abril de 2026,  se designa al ciudadano Herhy Ann Atencio Salazar, como Vicepresidente Ejecutivo, del Banco de Desarrollo Económico y Social de Venezuela (BANDES).</t>
    </r>
  </si>
  <si>
    <t xml:space="preserve"> Anabel Pereira Fernández es abogada, ha sido Presidenta de la junta reestructuradora de la Superintendencia Nacional de Criptoactivos y Actividades Conexas (Sunacrip), designada el 17 de marzo de 2023. Abogada. Superintendente de las Instituciones del Sector Bancario (Sudeban), desde el 19 de enero de 2023. Ex presidenta del Fondo de Protección Social de los Depósitos Bancarios (Fogade). 
Actualmente es Ministra del Ministerio del Poder Popular de Economía y Finanzas y en la Gaceta Número 43.213 de fecha 15 de septiembre de 2025 se designó a Anabel Pereira como vicepresidenta de Comercio y Suministro Internacional de Petróleos de Venezuela (Pdvsa)
Herhy Ann Atencio Salazar, posee el título de Magíster (MSc.) en Docencia para la Educación Universitaria. Se desempeñó como Gerente de Becas de la Fundación de Estado para la Inclusión Educativa "Dr. Jesús Enrique Lossada" (Fundalossada), manejando la asignación de recursos y el seguimiento de programas formativos universitarios en Zulia.  Fundación Misión Árbol: A finales de junio de 2018, fue nombrado Director Regional de la Fundación Misión Árbol en el estado Zulia,  durante este ejercicio, lideró proyectos de reforestación urbana, jornadas de siembra comunitaria y planes de conservación vegetal en las cuencas de la entidad.  Banco del Tesoro, C.A. (Banco Universal): Ha integrado la alta estructura de gobernanza de esta entidad bancaria desempeñándose como Director Principal dentro de su Junta Directiva, compartiendo la supervisión de la gestión crediticia y de negocios junto a la presidencia corporativa del banco.  BANDES (Banco de Desarrollo Económico y Social de Venezuela):  Su ingreso administrativo formal a la nómina e institución de BANDES consta desde el 13 de marzo de 2023.</t>
  </si>
  <si>
    <t xml:space="preserve">Exfuncionaria del Bandes se declara culpable de corrupción (http://runrun.es/nacional/inbox/93399/exfuncionaria-del-bandes-se-declara-culpable-de-corrupcion.html)
Venezuela: La vida secreta de la ex funcionaria de Bandes (https://eltiempolatino.com/2018/06/26/noticias-latinoamerica/la-vida-secreta-de-la-ex-funcionaria-de-bandes/)
EEUU sanciona al Bandes y a los bancos Venezuela y Bicentenario (https://efectococuyo.com/politica/eeuu-sanciona-al-bandes-y-a-los-bancos-venezuela-y-bicentenario/)
Estafa al Bandes: ¿Cuánto dinero le había aprobado la entidad financiera a una presunta fábrica de tubos? (https://www.instagram.com/reels/DAE4b3ZtThU/)
</t>
  </si>
  <si>
    <r>
      <rPr>
        <b/>
        <sz val="12"/>
        <color rgb="FF000000"/>
        <rFont val="Calibri"/>
      </rPr>
      <t>Presidente</t>
    </r>
    <r>
      <rPr>
        <sz val="12"/>
        <color rgb="FF000000"/>
        <rFont val="Calibri"/>
      </rPr>
      <t xml:space="preserve"> según Resolución Nº 055070 de fecha 18/04/2024 en Gaceta Oficial N° 42.864 de fecha 24/04/2024: General de División José Vicente Ramírez Soyano y al Coronel Nelson Enrique Rojas Álvarez Vicepresidente Ejecutivo y a los siguientes directores de la Junta Directiva:
</t>
    </r>
    <r>
      <rPr>
        <b/>
        <sz val="12"/>
        <color rgb="FF000000"/>
        <rFont val="Calibri"/>
      </rPr>
      <t>Directores Principales</t>
    </r>
    <r>
      <rPr>
        <sz val="12"/>
        <color rgb="FF000000"/>
        <rFont val="Calibri"/>
      </rPr>
      <t xml:space="preserve">: Vicealmirante Mariany Yndira Mata Quijada, General de Brigada Mario César Araujo Suárez,  General de División Francisco Carlos De Jesús  Zapata Linares,General de División Lesley Edgardo Reyes Chirino, General de División Juan Gabriel Puertas Tovar
</t>
    </r>
    <r>
      <rPr>
        <b/>
        <sz val="12"/>
        <color rgb="FF000000"/>
        <rFont val="Calibri"/>
      </rPr>
      <t>Directores Suplentes</t>
    </r>
    <r>
      <rPr>
        <sz val="12"/>
        <color rgb="FF000000"/>
        <rFont val="Calibri"/>
      </rPr>
      <t xml:space="preserve">:Vicealmirante Héctor Manuel De Abreu,General de División Freddy Jesús Blanco Lozada, General de División José Miguel Montoya Rodríguez, General de Brigada Alexander Rafael Salazar Laviera, Coronel Antonio Salvador Signorelli Vivenes
Mediante la Resolución No. 058174 del 9 de enero de 2025 publicada en la Gacveta Oficial No. 43.046 del 14 de enero de 2025,se nombra a los ciudadanos profesionales militares que en ella se mencionan, como integrantes de la Junta Directiva del Banco de la Fuerza Armada Nacional Bolivariana, Banco Universal, C.A. (BANFANB), del Despacho del Viceministro de Servicios para la Defensa:
</t>
    </r>
    <r>
      <rPr>
        <b/>
        <sz val="12"/>
        <color rgb="FF000000"/>
        <rFont val="Calibri"/>
      </rPr>
      <t>Presidente</t>
    </r>
    <r>
      <rPr>
        <sz val="12"/>
        <color rgb="FF000000"/>
        <rFont val="Calibri"/>
      </rPr>
      <t xml:space="preserve">: General de Divisioón (RA) José Vicente Ramírez Soyano
</t>
    </r>
    <r>
      <rPr>
        <b/>
        <sz val="12"/>
        <color rgb="FF000000"/>
        <rFont val="Calibri"/>
      </rPr>
      <t>Vicepresidente Ejecutivo</t>
    </r>
    <r>
      <rPr>
        <sz val="12"/>
        <color rgb="FF000000"/>
        <rFont val="Calibri"/>
      </rPr>
      <t xml:space="preserve">: Coronel Nelson Enrique Rojas Álvarez
</t>
    </r>
    <r>
      <rPr>
        <b/>
        <sz val="12"/>
        <color rgb="FF000000"/>
        <rFont val="Calibri"/>
      </rPr>
      <t>Directores Principales</t>
    </r>
    <r>
      <rPr>
        <sz val="12"/>
        <color rgb="FF000000"/>
        <rFont val="Calibri"/>
      </rPr>
      <t xml:space="preserve">: General de División Alejandro José  León Vera, Almirante Mariany Indira Mata Quijada,  General de División Francisco Carlos De Jesús Zapata Linares, General de División Juan Gabriel Puertas Tovar, General de División Rafael Ángel Rodríguez Sánchez, General de Brigada Alexander Rafael Salazar Laviera
</t>
    </r>
    <r>
      <rPr>
        <b/>
        <sz val="12"/>
        <color rgb="FF000000"/>
        <rFont val="Calibri"/>
      </rPr>
      <t>Directores Suplentes</t>
    </r>
    <r>
      <rPr>
        <sz val="12"/>
        <color rgb="FF000000"/>
        <rFont val="Calibri"/>
      </rPr>
      <t>: Vicealmirante José Gregorio Carrión Rojas, General de División Pedro Rafael Suárez Caballero, General de División José Miguel Montoya Rodríguez,  General de División Euclides Ramón Valecillos Montilla, General de División Roberth Asunción Marín Ayala, General de Brigada Guimer José Mujica Primera
Mediante la Resolución No. 000102 del 7 de abril de 20226 yu publicada en la Gaceta Oficial No. 43.362 del 24 de abril de 2026, se designa al ciudadano General de  División Ramón Rafael Campos Cabello, como Presidente  del Banco de la Fuerza Armada Nacional Bolivariana Banco  Universal, C.A. (BANFANB),</t>
    </r>
  </si>
  <si>
    <t>José Vicente Ramírez Soyano es General de División y ha sido Presidente Ejecutivo de Financiadora de Primas Horizonte, S.A. y de Seguros Horizonte, S.A.
El General de División (GD) Ramón Rafael Campos Cabello es un oficial del Ejército Bolivariano que cuenta con una trayectoria de alto perfil dentro de la administración pública y el sector empresarial del Estado venezolano. Su carrera se caracteriza por la constante rotación entre comandos militares directos y la presidencia de corporaciones estatales de gran peso estratégico, especialmente en las áreas de logística, alimentación y gestión de recursos financieros y públicos. Es ampliamente conocido en el ámbito político nacional por ser primo hermano de figuras clave del Gobierno venezolano, tales como Diosdado Cabello (actual Ministro de Relaciones Interiores, Justicia y Paz) y José David Cabello (Superintendente del SENIAT). Debido a este nexo, ha sido un hombre de extrema confianza institucional en la gestión de proyectos de control económico y administrativo.En agosto de 2019, asumió la presidencia de la Compañía de Vidrios Nacionales (CVL) - Caejerb, una corporación vinculada directamente a la Caja de Ahorros del Ejército Bolivariano. Presidencia de la Red de Abastos Bicentenario, S.A.: Fue designado en junio de 2017 para liderar esta corporación estatal de alimentos y sus empresas filiales. Durante su gestión, supervisó la reestructuración y los procesos de transición comercial de los locales de esta red. Posteriormente, ha seguido ejerciendo responsabilidades territoriales en el área, actuando como coordinador y "padrino" de alimentación para optimizar la distribución masiva de rubros básicos (como las Ferias del Campo Soberano). Superintendente Nacional de Bienes Públicos (SUDEBIP): En el año 2014, fue nombrado por el Ejecutivo como el máximo responsable de la SUDEBIP, un ente adscrito al Ministerio de Economía y Finanzas. En este cargo, estuvo al frente de la rectoría, inventario, regulación y fiscalización de la totalidad de los bienes muebles e inmuebles pertenecientes a la República. Jefe de Despacho de la Gobernación de Miranda: Durante el período en que Diosdado Cabello ejerció como gobernador del estado Miranda (2004–2008), Ramón Campos Cabello fungió como su Jefe de Despacho. Desde esa posición, manejó la estructura interna, contrataciones de infraestructura y el engranaje institucional de la gobernación, vinculándose también de cerca con actividades ligadas al Instituto de Previsión Social de la Fuerza Armada (IPSFA) de la región.</t>
  </si>
  <si>
    <t>Empresa operativa. Opera los siguientes puertos: La Guaira, Puerto Cabello, Guanta, El Guamache, Maracaibo, La Ceiba, Eulalia Buroz (Puerto La Cruz). Desde 2016 inician las conversaciones para establecer alianzas estratégicas y comerciales. En 2017 se establecen las primeras alianzas según portales oficiales. 
Documento de pasantías en Bolipuertos muestra que en 2017 ya estaban activas al menos 16 alianzas con empresas privadas. Algunas de las alianzas son:
Empresa Pedro Marín en Maracaibo, Cosco Logictisc en Puerto Cabello (17/08/2018), Teixeira Duarte-Engenharia e Construções, S.A en el Puerto de La Guaira (para la operación portuaria de la Terminal Especializada de Contenedores 17/01/2017) , Servicios Logísticos OCK en Guanta, Pollux Logistic C.A., en Guamache.
El puerto Eulalia Buroz (Puerto La Cruz), el 3 de diciembre de 2021, luego del triunfo del PSUV en las elecciones regionales de noviembre del año 2021, fue transferido  a la Gobernación de Anzoátegui.
En enero de 2017 el entonces ministro de Transporte y Obras Públicas, Ricardo Molina, anunció la firma de un acuerdo con la empresa portuguesa Teixeira Duarte-Engenharia e Construções, S.A para “agilizar las actividades del terminal especializado de contenedores del puerto de La Guaira”.Bolipuertos Maracaibo, en el estado Zulia, firmó una alianza estratégica con la empresa Servicio de Carga y Descarga Pedro Marín. En el caso de Puerto Cabello, el acuerdo se estableció con la empresa Cosco Logistics C.A.. Bolipuertos también estableció alianzas con la empresa Servicios Logísticos OCK, C.A para operar en Guanta; Pollux Logistic C.A., para Guamache; y la Compañía Venezolana de Logística CVL – Caejerb para otros cuatro puertos. No  se conoce el alcance, condiciones y responsabilidad definía en estas alianzas estratégicas.
Ver ALIADOS PRIVADOS en control de empresas estatales (https://transparenciave.org/wp-content/uploads/2021/12/Aliados-privados-en-control-de-empresas-estatales-1.pdf))
El  19 de septiembre de 2024, el Gobierno nacional ordenó, mediante decreto número 5.009, la intervención de Bolivariana de Puertos (Bolipuertos), la entidad estatal encargada de gestionar los puertos del país. La medida, publicada en la Gaceta Oficial extraordinaria N° 6.843, responde a denuncias de deficiencias operativas y administrativas que comprometían tanto el funcionamiento de los puertos como el comercio exterior de Venezuela (http://spgoin.imprentanacional.gob.ve/cgi-win/be_alex.cgi?Acceso=T028700048254/0&amp;Nombrebd=spgoin&amp;Sesion=1765736535&amp;SFmt=Movil)
Mediante el Decreto N° 5.355del 1 de junio de 2026 de la Presidencia de la República,, se prorroga por un (1) año la vigencia del Decreto 5.009, mediante el cual se ordena la intervención de Bolivariana de Puertos (BOLIPUERTOS), S.A., empresa del Estado adscrita al Ministerio del Poder Popular para el Transporte; y se nombra como integrantes de la Junta Interventora de Bolivariana de Puertos (BOLIPUERTOS), S.A.</t>
  </si>
  <si>
    <r>
      <rPr>
        <b/>
        <sz val="12"/>
        <color rgb="FF000000"/>
        <rFont val="Calibri"/>
      </rPr>
      <t xml:space="preserve">Presidente </t>
    </r>
    <r>
      <rPr>
        <sz val="12"/>
        <color rgb="FF000000"/>
        <rFont val="Calibri"/>
      </rPr>
      <t xml:space="preserve">según Decreto N° 4.708 del 1 de julio de 2022, mediante el cual se nombra a la ciudadana Almirante Erika Coromoto Virgüez Oviedo, como Presidenta de la Empresa Bolivariana de Puertos (BOLIPUERTOS), ente adscrito al Ministerio del Poder Popular para el Transporte, con las competencias inherentes al referido cargo, de conformidad con el ordenamiento jurídico vigente, publicado en la Gaceta N° 42.410 de la misma fecha
</t>
    </r>
    <r>
      <rPr>
        <b/>
        <sz val="12"/>
        <color rgb="FF000000"/>
        <rFont val="Calibri"/>
      </rPr>
      <t>Vicepresidente encargado</t>
    </r>
    <r>
      <rPr>
        <sz val="12"/>
        <color rgb="FF000000"/>
        <rFont val="Calibri"/>
      </rPr>
      <t xml:space="preserve"> según Decreto N° 4.773 de fecha 27/01/2023 en Gaceta Oficial Nº 42.558 de la misma fecha: David Josué Quintana La Riva
</t>
    </r>
    <r>
      <rPr>
        <b/>
        <sz val="12"/>
        <color rgb="FF000000"/>
        <rFont val="Calibri"/>
      </rPr>
      <t xml:space="preserve">
Ge</t>
    </r>
    <r>
      <rPr>
        <sz val="12"/>
        <color rgb="FF000000"/>
        <rFont val="Calibri"/>
      </rPr>
      <t>rente General según Providencia administrativa N°09/2020 de fecha 13/10/2020 en Gaceta Oficial N° 41.989 de fe</t>
    </r>
    <r>
      <rPr>
        <b/>
        <sz val="12"/>
        <color rgb="FF000000"/>
        <rFont val="Calibri"/>
      </rPr>
      <t>ch</t>
    </r>
    <r>
      <rPr>
        <sz val="12"/>
        <color rgb="FF000000"/>
        <rFont val="Calibri"/>
      </rPr>
      <t xml:space="preserve">a 20/10/2020: Vicente Javier </t>
    </r>
    <r>
      <rPr>
        <b/>
        <sz val="12"/>
        <color rgb="FF000000"/>
        <rFont val="Calibri"/>
      </rPr>
      <t>Boscan Duran
Gerente General en el Puerto de Guanta y Puerto Comercial de Eulalia Buroz, esta</t>
    </r>
    <r>
      <rPr>
        <sz val="12"/>
        <color rgb="FF000000"/>
        <rFont val="Calibri"/>
      </rPr>
      <t>do Anzoátegui según Gaceta Oficial N° 41.982 de fe</t>
    </r>
    <r>
      <rPr>
        <b/>
        <sz val="12"/>
        <color rgb="FF000000"/>
        <rFont val="Calibri"/>
      </rPr>
      <t>c</t>
    </r>
    <r>
      <rPr>
        <sz val="12"/>
        <color rgb="FF000000"/>
        <rFont val="Calibri"/>
      </rPr>
      <t xml:space="preserve">ha 8/10/2020: David Josué Quintana La Riva
 Mediante el Decreto Nº 5.092 de la Presidencia de la República y publicado en la Geceta Oficial No. 43.067 de la misma fecha, se nombran como integrantes  de la Junta Interventora de Bolivariana de Puertos S.A.  (BOLIPUERTOS), empresa del Estado adscrita al Ministerio  del Poder Popular para Transporte, a las ciudadanas y  ciudadanos que se indican. a continuación: 
</t>
    </r>
    <r>
      <rPr>
        <b/>
        <sz val="12"/>
        <color rgb="FF000000"/>
        <rFont val="Calibri"/>
      </rPr>
      <t>Presidente</t>
    </r>
    <r>
      <rPr>
        <sz val="12"/>
        <color rgb="FF000000"/>
        <rFont val="Calibri"/>
      </rPr>
      <t xml:space="preserve">: Germán Odoardo Gómez
</t>
    </r>
    <r>
      <rPr>
        <b/>
        <sz val="12"/>
        <color rgb="FF000000"/>
        <rFont val="Calibri"/>
      </rPr>
      <t>Miembros principales</t>
    </r>
    <r>
      <rPr>
        <sz val="12"/>
        <color rgb="FF000000"/>
        <rFont val="Calibri"/>
      </rPr>
      <t xml:space="preserve">: Leonardo Alberto Briceño Dudamel, Daniella Desirée Cabello Contreras, Héctor Enrique Rojas Rodríguez, Jimmy Alexander Berríos Ojeda.
</t>
    </r>
    <r>
      <rPr>
        <b/>
        <sz val="12"/>
        <color rgb="FF000000"/>
        <rFont val="Calibri"/>
      </rPr>
      <t>Miembros suplentes</t>
    </r>
    <r>
      <rPr>
        <sz val="12"/>
        <color rgb="FF000000"/>
        <rFont val="Calibri"/>
      </rPr>
      <t>: Katiuska José Figueroa Obispo, Nadia Giovanna Mignogna Toro, Naghle Mariano Andrade Acosta, Marcia Josefina Madrid Bellorín
 Mediante el Decreto Nº 5.355 de la Presidencia de la República del 1 de junio de 2026 y publicado en la Geceta Oficial No. 43.387 de la misma fecha, se nombran como integrantes  de la Junta Interventora de Bolivariana de Puertos S.A.  (BOLIPUERTOS), empresa del Estado adscrita al Ministerio  del Poder Popular para Transporte, a las ciudadanas y  ciudadanos que se indican. a continuación: 
Presidente: Germán Odoardo Gómez
Miembros principales: Héctor José Silva Hernández, Daniella Desirée Cabello Contreras, Sergio Julio Lotartaro Tovar, Jimmy Alexánder Berrios Ojeda
Miembros suplentes:Desiree Mayrin Hidalgo Sequera, Nadia Giovanna Nignogna Toro, Naghle Plariano Andrade Acosta, Marcia Josefina Madrid Bellorín</t>
    </r>
  </si>
  <si>
    <t>El Contralmirante Germán Edoardo Gómez Lárez, fue designado Presidente del Instituto Nacional de los Espacios Acuáticos (INEA) desde septiembre de 2023 cuando era Capitán de Navío, fue fué condecorado con la MEDALLA NAVAL "ESCUADRA LIBERTADORA", el más alto reconocimiento que otorga el Comando Operativo de la Armada Bolivariana. En septiembre de 2024 el Presidente de la República firmó el decreto para la creación de una Junta Interventora de los Puertos de Venezuela para limpiar los puertos del país, que tendrá como nuevo presidente al C/A Germán Eduardo Gómez Lárez, quien también presidirá Bolivariana de Puertos y Bolivariana de Aeropuertos (Bolipuertos). El Contralmirante Germán Edoardo Gómez Lárez fue designado como nuevo Director General de la Dirección General de Contrainteligencia Militar (DGCIM) el 18 de marzo de 2026.
Héctor José Silva Hernández,  es abogado y ha ocupado posiciones de alta confianza en el área económica y de reestructuración estatal. En 2020 fue designado jefe del Centro Internacional de Inversión Productiva (CIIP), creado bajo la Ley Antibloqueo. Fue presidente del Banco de Comercio Exterior (Bancoex) y en 2022 asumió como Viceministro de Economía Productiva. En 2023 formó parte de la junta interventora de la Corporación Venezolana de Guayana (CVG) y posteriormente asumió la presidencia del holding. En junio de 2024 fue nombrado Ministro de Desarrollo Minero Ecológico y presidente de Minerven.
Daniella Desiree Cabello Contreras, politóloga (con Maestría en Seguridad Nacional por la Universidad Militar Bolivariana), productora de televisión y cantante. Es hija del influyente dirigente político y militar Diosdado Cabello. Inició su perfil público en medios estatales como productora de Con el mazo dando. En marzo de 2023 asumió la presidencia de la Fundación Marca País. Paralelamente a la intervención de BOLIPUERTOS en septiembre de 2024, fue nombrada presidenta de la Agencia de Promoción de Exportaciones de Venezuela (APEV). Posteriormente, fue designada como Ministra del Poder Popular para el Turismo. Cuenta con sanciones financieras por parte del Departamento del Tesoro de EE. UU..
Sergio Julio Lotartaro Tovar, especialista en Administración y Hacienda Pública. Ejerció como diputado suplente a la Asamblea Nacional por el PSUV y coordinó la plataforma estatal "Emprender Juntos" (Motor Emprendimiento). En agosto de 2023 fue designado presidente del Banco Bicentenario del Pueblo, y luego lideró el Banco Digital de los Trabajadores. Adicionalmente, ejerce funciones como Ministro del Poder Popular para la Juventud.
Jimmy Alexánder Berrios Ojeda es licenciado en Letras por la Universidad Central de Venezuela (UCV), con estudios de maestría en Historia y en Moneda e Instituciones Financieras. Cuenta con un perfil de corte netamente financiero y portuario: en julio de 2021 ocupó la vicepresidencia de BOLIPUERTOS. Posteriormente, fue presidente de FOGADE, presidente del Banco del Tesoro y Superintendente Nacional de Bienes Públicos (Sudebip). Fue designado también Viceministro de Economía Digital, Banca, Seguros y Valores.</t>
  </si>
  <si>
    <t>CASOS DE ESTUDIO Sector Metalurgia (https://transparencia.org.ve/project/epe-ii-casos-sector-metalurgia/)
Daniel Rodríguez de Briqven, sobre la corrupción en Guayana (https://www.aporrea.org/actualidad/n182850.html)
Denuncian incumplimiento de beneficios laborales en la paralizada Briqven (https://www.correodelcaroni.com/laboral-economia/denuncian-incumplimiento-de-beneficios-laborales-en-la-paralizada-briqven/)
El poder detrás del cartel del hierro (https://issuu.com/notiguayana/docs/el_poder_detr__s_del_cartel_del_hie)
Luis Salvador Velásquez Rosas, se desempeñaba como presidente de la comisión de transición de la briquetera Orinoco Iron y Briqven, fue detenido por corrupción, pertenecía a la "mafia de las cabillas"
12 de julio de 2107: Trabajadores de la Briquetera de Venezuela, antigua Materiales Siderúrgicos (Matesi), elevaron su voz de reclamo ya no a la directiva de la empresa expropiada en 2009, sino directamente al ministro de Industrias, Juan Arias, y a la presidenta de la Corporación Siderúrgica de Venezuela, Angélica Barroso, ante el incumplimiento de las demandas salariales bajo el argumento de falta de fondos económicos.
Alertan incremento de muertes por enfermedades ocupacionales en la CVG (https://talcualdigital.com/alertan-incremento-de-muertes-por-enfermedades-ocupacionales-en-la-cvg/)
Trabajadores de las empresas básicas de la CVG se movilizan para exigir la derogación del Memorándum 2792 (https://soynuevaprensadigital.com/npd/trabajadores-de-las-empresas-basicas-de-la-cvg-se-movilizan-para-exigir-la-derogacion-del-memorandum-2792/?shem=dsdf,sharefoc,agadiscoversdl,,sh/x/discover/m1/4)</t>
  </si>
  <si>
    <t>CASOS DE ESTUDIO Sector Metalurgia (https://transparencia.org.ve/project/epe-ii-casos-sector-metalurgia/) 
Rechazan actitud del presidente de Briqcar - Diario Primicia (https://primicia.com.ve/trabajo/rechazan-actitud-del-presidente-de-briqcar/)
Alertan incremento de muertes por enfermedades ocupacionales en la CVG (https://talcualdigital.com/alertan-incremento-de-muertes-por-enfermedades-ocupacionales-en-la-cvg/)
Trabajadores de las empresas básicas de la CVG se movilizan para exigir la derogación del Memorándum 2792 (https://soynuevaprensadigital.com/npd/trabajadores-de-las-empresas-basicas-de-la-cvg-se-movilizan-para-exigir-la-derogacion-del-memorandum-2792/?shem=dsdf,sharefoc,agadiscoversdl,,sh/x/discover/m1/4)</t>
  </si>
  <si>
    <t>Los trabajadores de Briqueteras del Orinoco denuncian irregularidades (https://www.aporrea.org/trabajadores/a203659.html)
Denuncian incumplimientos en Briqueteras del Orinoco (Denuncian incumplimientos en Briqueteras del Orinoco)
Amenazan con tomar acciones de calle en Briquetera del Orinoco (http://notilab.com.ve/articulo/1646/amenazan-con-tomar-acciones-de-calle-en-briquetera-del-orinoco/)
La delincuencia avanza a sus anchas en las empresas básicas (http://www.correodelcaroni.com/index.php/laboral/item/36172-la-delincuencia-avanza-a-sus-anchas-en-las-empresas-basicas)
CASOS DE ESTUDIO Sector Metalurgia (https://transparencia.org.ve/project/epe-ii-casos-sector-metalurgia/)
Prejubilados de Orinoco Iron denuncian falta de claridad en estatus laboral e impago (https://talcualdigital.com/prejubilados-de-orinoco-iron-denuncian-falta-de-claridad-en-estatus-laboral-e-impago/) 
Alertan incremento de muertes por enfermedades ocupacionales en la CVG (https://talcualdigital.com/alertan-incremento-de-muertes-por-enfermedades-ocupacionales-en-la-cvg/)
Trabajadores de las empresas básicas de la CVG se movilizan para exigir la derogación del Memorándum 2792 (https://soynuevaprensadigital.com/npd/trabajadores-de-las-empresas-basicas-de-la-cvg-se-movilizan-para-exigir-la-derogacion-del-memorandum-2792/?shem=dsdf,sharefoc,agadiscoversdl,,sh/x/discover/m1/4)</t>
  </si>
  <si>
    <t>¡Exclusivo! El tremendo guiso de Hidroven con financiamiento que le dio la CAF (http://www.caraotadigital.net/investigacion/exclusivo-el-tremendo-guiso-de-hidroven-con-financiamiento-que-le-dio-la-caf/)
Habría «guiso» en Hidroven con recursos de la CAF (https://elpenon.comunicas.org/2016/11/17/habria-guiso-en-hidroven-con-recursos-de-la-caf/)
Interpelación de presidenta de Hidroven ante la AN acrecentó las dudas sobre situación del agua (http://efectococuyo.com/politica/comparecencia-de-hidroven-ante-la-an-dejo-mas-dudas-que-respuestas/)
La crisis hidrológica del país va más allá del fenómeno de El Niño (http://www.el-nacional.com/noticias/sociedad/crisis-hidrologica-del-pais-mas-alla-del-fenomeno-nino_9424)
Vivir sin agua (http://factor.prodavinci.com/vivirsinagua/index.html)
Guanipa se plantó frente a Hidroven para denunciar crisis del agua (https://noticialdia.com/2020/02/guanipa-denuncia-la-crisis-de-agua-potable-desde-hidroven-en-caracas/)
Diputados protestaron por crisis de agua (http://www.ansalatina.com/americalatina/noticia/venezuela/2020/02/10/diputados-protestaron-por-crisis-de-agua_a92c5efa-8012-402c-840d-9c1bed6e22b5.html)
CASOS DE ESTUDIO Sector Agua (https://transparencia.org.ve/wp-content/uploads/2018/11/CASOS-sector-agua-1.pdf)
46% de las escuelas no cuenta con agua suficiente para atender la matrícula (46% de las escuelas no cuenta con agua suficiente para atender la matrícula)
Aguas residuales: otra deuda ambiental en Venezuela (https://transparenciave.org/aguas-residuales-otra-deuda-ambiental-en-venezuela/#:~:text=La%20cifra%20m%C3%A1s%20reciente%20sobre,son%20depuradas%20en%20el%20pa%C3%ADs)
La paradoja de la crisis del agua en Venezuela (https://morfema.press/actualidad/la-paradoja-de-la-crisis-del-agua-en-venezuela/)
Venezuela registró casi 400 protestas en agosto, la mayoría por falta de agua y electricidad (https://www.lapatilla.com/2023/09/29/venezuela-registro-casi-400-protestas-en-agosto-la-mayoria-por-falta-de-agua-y-electricidad/)
Luz, agua y telecomunicaciones siguen siendo los peores servicios, según Cedice (https://www.radiofeyalegrianoticias.com/electricidad-y-agua-siguen-siendo-los-peores-servicios-publicos-segun-cedice/)
Monitor de Cedice Libertad: Servicios públicos continúan deteriorándose (https://www.descifrado.com/2024/04/25/monitor-de-cedice-libertad-servicios-publicos-continuan-deteriorandose/)
José Maria de Viana, sobre un tema tan importante como lo es el acceso continuo a agua potable. (https://youtube.com/live/wL9LC0L5Ndg)
El Tiempo en la calle | Protestas por agua se extienden en Cumaná: comunidades bloquean avenidas (https://eltiempove.com/el-tiempo-en-la-calle-protestas-por-agua-se-extienden-en-cumana-comunidades-bloquean-avenidas/)
Se agrava falta de agua en Falcón y se activan las protestas y cacerolazos (Imágenes) (https://lapatilla.com/2026/03/11/se-agrava-falta-de-agua-en-falcon-y-se-activan-las-protestas-y-cacerolazos-imagenes/)
Sucre | Cronología de una emergencia de agua en Cumaná: protestas, promesas y trabajadores atrapados #30Mar (https://www.elimpulso.com/2026/03/30/sucre-cronologia-de-una-emergencia-de-agua-en-cumana-protestas-promesas-y-trabajadores-atrapados-30mar/)
Tres municipios de Sucre en colapso: Un mes de una crisis de agua que vulnera la dignidad humana (https://runrunes.org/noticias/603085/tres-municipios-de-sucre-en-colapso-un-mes-de-una-crisis-de-agua-que-vulnera-la-dignidad-humana/)
Emergencia hídrica en Sucre: tuberías secas y promesas incumplidas agotan a los ciudadanos. Para más detalles dale clic aquí 👇 (https://puntodecorte.net/crisis-de-agua-en-sucre-causas-y-situacion-actual-2026/)
Alerta, informe técnico filtrado | Turimiquire al borde del colapso: denuncian que reparaciones en el embalse son un engaño (https://puntodecorte.net/peligro-de-colapso-estructural-en-el-embalse-turimiquire/)
Cumaná cumple un mes sin agua entre fallas, anuncios oficiales y protestas ciudadanas (https://talcualdigital.com/cumana-cumple-un-mes-sin-agua-entre-fallas-anuncios-oficiales-y-protestas-ciudadanas/) 
La gente de Guacasia exige agua por cisterna ante falla de bombeo que la afecta desde hace un mes (https://www.tanetanae.com/la-gente-de-guacasia-exige-agua-por-cisterna-ante-falla-de-bombeo-que-la-afecta-desde-hace-un-mes/)
180 mil personas siguen sin agua potable en San Fernando de Apure (https://www.elnacional.com/2026/04/180-mil-personas-siguen-sin-agua-potable-en-san-fernando-de-apure/)
Emergencia en Turimiquire | Trabajadores atrapados durante labores críticas de mantenimiento (https://puntodecorte.net/emergencia-en-el-tunel-turimiquire-trabajadores-atrapados/)
Al menos 210 mil familias afectadas por la falta de agua en Sucre y Nueva Esparta (https://eldiario.com/2026/03/09/familias-afectadas-por-la-falta-de-agua-en-sucre-y-nueva-esparta/)
Crisis hídrica en Lara: Desinversión y fallas eléctricas dejan «sedientas» a los municipio Iribarren y Palavecino #20Mar (https://www.elimpulso.com/2026/03/20/video-crisis-hidrica-en-lara-desinversion-y-fallas-electricas-dejan-sedientas-a-los-municipio-iribarren-y-palavecino-20mar/)
Denunciaron que zonas de Sucre y Nueva Esparta cumplieron tres meses sin agua (https://eldiario.com/2026/03/19/denunciaron-zonas-sucre-nueva-esparta-meses-sin-agua/)
Falla en planta Bajo Guarapiche afecta suministro de agua a varios sectores en Maturín (https://www.radiofeyalegrianoticias.com/falla-en-planta-bajo-guarapiche-afecta-suministro-de-agua-a-varios-sectores-en-maturin/)
En El Junquito claman soluciones reales tras cumplir tres meses sin sumunistro de agua (https://cronica.uno/en-el-junquito-claman-soluciones-reales-cumplir-tres-meses-sin-sumunistro-agua/)
Vecinos de Maturín denuncian más de 20 días sin de agua (https://primicia.com.ve/nacion/vecinos-de-maturin-denuncian-mas-de-20-dias-sin-de-agua/)
Academia Nacional de Ingeniería advierte que falla en Turimiquire agrava situación hídrica en Sucre (https://mundour.com/2026/05/06/academia-nacional-de-ingenieria-advierte-que-falla-en-turimiquire-agrava-situacion-hidrica-en-sucre/)
Fallas estructurales en tuberías de agua afectan a 1.500 familias en Villa Crepuscular de Barquisimeto (https://www.radiofeyalegrianoticias.com/fallas-estructurales-en-tuberias-de-agua-afectan-a-1-500-familias-en-villa-crepuscular-de-barquisimeto/)
Habitantes de los Altos Mirandinos cierran la Panamericana en protesta por falta de agua (https://noticiasvenevision.com/noticias/nacional/habitantes-de-los-altos-mirandinos-cierran-la-panamericana-en-protesta-por-falta-de-agua)
Lluvias calman la sed de los waraos de más de 10 comunidades de Delta Amacuro (https://talcualdigital.com/lluvias-calman-la-sed-de-los-waraos-de-mas-de-10-comunidades-de-delta-amacuro/)
Más de 450 familias en el sector Corozo de Maturín tienen cinco meses sin agua (https://www.radiofeyalegrianoticias.com/mas-de-450-familias-en-el-sector-corozo-de-maturin-tienen-cinco-meses-sin-agua/)</t>
  </si>
  <si>
    <t>La línea 5 del Metro de Caracas engrosa lista de obras inconclusas de Odebrecht (La línea 5 del Metro de Caracas engrosa lista de obras inconclusas de Odebrecht (https://transparencia.org.ve/la-linea-5-del-metro-de-caracas-engrosa-lista-de-obras-inconclusas-de-odebrecht/)
La historia de cómo se destruyó el Metro de Caracas, que como el de Santiago, fue ejemplo para Latinoamérica (https://ellibero.cl/actualidad/la-historia-de-como-se-destruyo-el-metro-de-caracas-que-como-el-de-santiago-fue-ejemplo-para-latinoamerica-2/)
Denuncian corrupción en el Metro de Cara (https://ereporte.com.ve/2019/04/10/denuncian-corrupcion-en-el-metro-de-caracas/)
Destapan en Brasil corrupción en obras del Metro de Caracas con Odebrecht (http://elcooperante.com/destapan-en-brasil-corrupcion-en-contratos-con-odebrecht-para-obras-del-metro-de-caracas/)
Odebrecht en Venezuela (https://transparencia.org.ve/wp-content/uploads/2017/07/Informe-Transparencia-Odebrecht-en-Venezuela.-Julio2017.pdf)
Perfil: El nuevo ministro de Interior y Justicia, sancionado por EEUU. (https://runrun.es/nacional/191831/perfil-el-director-del-sebin-sancionado-por-ee-uu/)
Metro de Caracas puso a sus usuarios a caminar por los túneles este #16Ago (Video) (https://www.lapatilla.com/2022/08/16/metro-caracas-tuneles/)
Los caraqueños merecemos servicios públicos de calidad. El metro debe ser recuperado a la mayor brevedad posible,lo exigimos.#Metro8330 (https://twitter.com/FigueraZenaida/status/1556689154897022978?s=20&amp;t=-M_Kdbm5BE90CcnJxzVbvw)
Roberto Patiño: «Denunciamos la trágica situación del metro y exigimos su descentralización» (https://mundour.com/index.php/2022/08/08/roberto-patino-denunciamos-la-tragica-situacion-del-metro-y-exigimos-su-descentralizacion/)
Para lo que quedó el Metro de Caracas, infestado de ratas en andén de Plaza Venezuela (Video) (https://www.lapatilla.com/2022/08/18/metro-plaza-venezuela-ratas/)
Testigo Directo: Así de peligroso es usar el Metro de Caracas en 2022 (Video) (https://www.lapatilla.com/2022/08/18/testigo-directo-metro-caracas/)
Hasta 15 robos diarios se registran en el Metro de Caracas (https://www.elnacional.com/venezuela/hasta-15-robos-diarios-se-registran-en-el-metro-de-caracas/)
Metro de Caracas presenta fallas en líneas 1 y 2 este martes. (https://twitter.com/globovision/status/1595063601731190787?t=rZI5DH2BwNghPIZ1KDppKQ&amp;s=08)
Caos en el Metro de Caracas: Falla eléctrica obligó a los usuarios a caminar entre los rieles (Videos) (https://gitx.awsccs2.com/2023/04/24/caos-metro-falla-electrica/)
Dirigente sindical del secto saludu denuncia la situación del METRO  (https://twitter.com/maurozam10/status/1689717341284712450)
Kris Barrios, millonario y silencioso: el hombre que arrastró a familiares y empleados en la trama corrupta de PDVSA (https://www.fronteraviva.com/kris-barrios-millonario-y-silencioso-el-hombre-que-arrastro-a-familiares-y-empleados-en-la-trama-corrupta-de-pdvsa/)
Corruptómetro| Luis Carlos De León Pérez pagará una leve condena de un año en EE UU por sobornos en Pdvsa (https://corruptometro.org/noticias/luis-carlos-de-leon-perez-pagara-una-leve-condena-de-un-ano-en-ee-uu-por-sobornos-en-pdvsa/)
¿A punto de colapsar el SEN? | Metro de Caracas e Ifetren suspenden servicio comercial por fuertes fallas eléctricas (https://puntodecorte.net/metro-de-caracas-suspende-servicio-por-fuertes-fallas-electricas/)
Explosión en el Metro de Caracas deja 3 heridos la noche del 23Ene (https://puntodecorte.net/explosion-en-el-metro-de-caracas-deja-3-heridos/)
#8Feb 3:50pm #MetroDeCaracas  @Red5818: Usuarios de TikTok reportan que el Metro de Caracas se quedó sin luz y caminaron por los túneles para salir (https://twitter.com/ReporteYa/status/1755745073063678093?t=JkunjZ9OCl3xqZyrCn8ngg)
Explosión en un vagón del Metro de Caracas: Bomberos trabajan en la estación (https://puntodecorte.net/explosion-en-un-vagon-del-metro-de-caracas/)
ESCÁNDALO / 90 millones de dólares cobró Carlos Aguilera a españoles por contrato de rehabilitación del Metro de Caracas (https://manuelisidroxxi.blogspot.com/2015/03/escandalo-90-millones-de-dolares-cobro.html?m=1)
El Metro de Caracas en revolución,  jamas se veía esto en la cuarta República. Estación Parque Carabobo lunes 26/02, 7 am. @metro_caracas  vía  @JosMendoza1701  #MetroDeCaracas #PROCO (https://twitter.com/ServPublicosVe/status/1762218033764786681?t=endWtWawwm5TQ4fEvnBYNg)
El Metro de Caracas plagado de chiripas. Más asqueroso no puede ser. Vía @repano #MetroDeCaracas #PROCO (El Metro de Caracas plagado de chiripas. Más asqueroso no puede ser. Vía 
@repano #MetroDeCaracas #PROCO)
Llegada a la Estación del Metro Las Adjuntas: 12:20 pm (el andén vacío), llegada del vagón del Metro a Las Adjuntas: 1:05 pm (45 minutos de espera), salida para Zona Rental: 1:08 pm. Aún saliendo temprano llegamos tarde (https://twitter.com/ServPublicosVe/status/1762216554903543853?t=yxK2EdpPzu3ITYztFiQNEw)
Delcy Rodríguez acusó a “la derecha extremista” de que un chatarrero hiciera de las suyas en el Metro de Caracas (https://www.lapatilla.com/2024/03/18/delcy-rodriguez-acuso-a-la-derecha-extremista-de-que-un-chatarrero-hiciera-de-las-suyas-en-el-metro-de-caracas/)
Cinco policías lesionados tras pelea con vendedores informales en el Metro de Caracas (https://elpitazo.net/en-vivo/cinco-policias-lesionados-tras-pelea-con-vendedores-informales-en-el-metro-de-caracas/)
Un trío militar aceita los rieles por los que fluyen los contratos a Railteco (https://armando.info/un-trio-militar-aceita-los-rieles-por-los-que-fluyen-los-contratos-a-railteco/)
Se incendió área de la estación La Paz (https://diarioavance.com/se-incendio-area-de-la-estacion-la-paz/)
Usuarios del Metro de Caracas y de redes sociales han manifestado su profunda indignación y preocupación ante una serie de incidentes (https://www.facebook.com/watch/?v=1422724842575870)
Susto en Propatria: Vagón del Metro de Caracas se sale de la vía dentro de los talleres técnicos (https://puntodecorte.net/descarrilamiento-talleres-metro-caracas-propatria/)</t>
  </si>
  <si>
    <t>Raspar la olla del aluminio venezolano también es un negocio (https://armando.info/Reportajes/Details/2618)
EPE-II-Sector-Metalurgia_DeF.pdf (https://transparencia.org.ve/wp-content/uploads/2018/11/EPE-II-Sector-Metalurgia_DeF.pdf)
Memoria: http://www.derechos.org.ve/pw/wp-content/uploads/MEMORIA-CVG-Alucasa-Listo.pdf
“Entre Odebrecht y Rangel Gómez el chavismo hundió a Guayana” (https://lostubazos.com/?p=68988)
Alertan incremento de muertes por enfermedades ocupacionales en la CVG (https://talcualdigital.com/alertan-incremento-de-muertes-por-enfermedades-ocupacionales-en-la-cvg/)
Ordenan a trabajadores de empresas básicas inscribirse en Registro Nacional de la Milicia (https://correodelcaroni.com/laboral-economia/ordenan-a-trabajadores-de-empresas-basicas-inscribirse-en-registro-nacional-de-la-milicia/)
Guayana: Sin desmontar la corrupción no habrá recuperación (https://www.analitica.com/el-editorial/guayana-sin-desmontar-la-corrupcion-no-habra-recuperacion/)
Trabajadores de las empresas básicas de la CVG se movilizan para exigir la derogación del Memorándum 2792 (https://soynuevaprensadigital.com/npd/trabajadores-de-las-empresas-basicas-de-la-cvg-se-movilizan-para-exigir-la-derogacion-del-memorandum-2792/?shem=dsdf,sharefoc,agadiscoversdl,,sh/x/discover/m1/4)</t>
  </si>
  <si>
    <t>Denuncian casos de corrupción en Alcasa (https://primicia.com.ve/trabajo/denuncian-casos-de-corrupcion-en-alcasa/)
 Transparencia Venezuela denunció casos de corrupción en CVG Alcasa (https://elpitazo.net/guayana/transparencia-venezuela-denuncio-casos-de-corrupcion-en-cvg-alcasa/)
Raspar la olla del aluminio venezolano también es un negocio (https://armando.info/Reportajes/Details/2618)
El gobierno remata todo, ahora desmantela y desmonta las lineas III y IV de Alcasa ( https://www.aporrea.org/actualidad/a296439.html)
“Entre Odebrecht y Rangel Gómez el chavismo hundió a Guayana” (https://lostubazos.com/?p=68988)
La Fuerza Armada venezolana: Tiene luz propia en la corrupción (https://transparencia.org.ve/wp-content/uploads/2018/06/La-Fuerza-Armada-Venezolana-tiene-luz-propia-en-la-corrupci%C3%B3n.pdf)
Corrupción y desinversión ponen a Alcasa a punto de cierre (http://elestimulo.com/elinteres/corrupcion-y-desinversion-ponen-a-alcasa-a-punto-de-cierre/)
CVG Alcasa: Corrupción y desidia (https://luigibar.wordpress.com/2018/11/14/cvg-alcasa-corrupcion-y-desidia/)
Deshuesan CVG Alcasa, una joya industrial venezolana muerta por el chavismo (https://elestimulo.com/elinteres/deshuesan-cvg-alcasa-una-joya-industrial-venezolana-muerta-por-el-chavismo/)
CVG y la Guayana industrial: alternativa no petrolera que existió y que el chavismo destrozó (https://correodelcaroni.com/opinion/cvg-y-la-guayana-industrial-alternativa-no-petrolera-que-existio-y-que-el-chavismo-destrozo/)
Alertan incremento de muertes por enfermedades ocupacionales en la CVG (https://talcualdigital.com/alertan-incremento-de-muertes-por-enfermedades-ocupacionales-en-la-cvg/)
Ordenan a trabajadores de empresas básicas inscribirse en Registro Nacional de la Milicia (https://correodelcaroni.com/laboral-economia/ordenan-a-trabajadores-de-empresas-basicas-inscribirse-en-registro-nacional-de-la-milicia/)
Guayana: Sin desmontar la corrupción no habrá recuperación (https://www.analitica.com/el-editorial/guayana-sin-desmontar-la-corrupcion-no-habra-recuperacion/)
Trabajadores de las empresas básicas de la CVG se movilizan para exigir la derogación del Memorándum 2792 (https://soynuevaprensadigital.com/npd/trabajadores-de-las-empresas-basicas-de-la-cvg-se-movilizan-para-exigir-la-derogacion-del-memorandum-2792/?shem=dsdf,sharefoc,agadiscoversdl,,sh/x/discover/m1/4)</t>
  </si>
  <si>
    <t>Tras protestar por alimentos, hostigaron y amonestaron a trabajadoras de Bauxilum Los Pijiguaos en Guyana (https://www.lapatilla.com/2021/03/30/tras-protestar-por-alimentos-hostigaron-y-amonestaron-a-trabajadoras-de-bauxilum-los-pijiguaos-en-guyana/)
Solicitan al Ministerio Público investigar presunta corrupción en Bauxilum (https://www.lapatilla.com/2013/08/14/solicitan-al-ministerio-publico-investigar-presunta-corrupcion-en-bauxilum/)
Continúan las quejas en CVG Bauxilum (http://www.primicia.com.ve/continuan-las-quejas-cvg-bauxilum/)
Negociaciones dudosas entre Glencore y Bauxilum (https://entretodosdigital.blogspot.com/2013/09/corrupcion-en-empresas-de-guayana.html?m=1)
Andrés Velásquez presentó nuevas denuncias de corrupción en las empresas básicas de Guayana (https://www.lapatilla.com/2013/08/13/andres-velasquez-presento-nuevas-denuncias-de-corrupcion-en-las-empresas-basicas-de-guayana/)
Bauxilum plantea enviar a casa a 93% del personal por parálisis y falta de recursos para comida y transporte (https://www.lapatilla.com/site/2018/02/16/bauxilum-plantea-enviar-a-casa-a-93-del-personal-por-paralisis-y-falta-de-recursos-para-comida-y-transporte/)
“Situación crítica” en Bauxilum (http://www.primicia.com.ve/situacion-critica-bauxilum/)
Destituído presidente de Bauxilum (https://primicia.com.ve/trabajo/destituido-presidente-de-bauxilum/)
Afectados en Puerto Ordaz exigen a Bauxilum que detenga emisiones de óxido de aluminio (https://talcualdigital.com/afectados-en-puerto-ordaz-exigen-a-bauxilum-que-detenga-emisiones-de-oxido-de-aluminio/)
Trabajadores CVG Bauxilum denuncian que aún no han sido reincorporados pese a orden del PSUV (https://puntodecorte.net/trabajadores-bauxilum-denuncian-que-no-han-sido-reincorporados/)
“Están en la Dgcim”: Denuncian detención arbitraria de trabajadores de Sidor y Bauxilum https://puntodecorte.net/denuncian-detencion-arbitraria-de-trabajadores-de-sidor-y-bauxilum/
Trabajadores de CVG Bauxilum denuncian incumplimiento de cláusula educativa (https://talcualdigital.com/trabajadores-de-cvg-bauxilum-denuncian-incumplimiento-de-clausula-educativa/)
Empresas básicas culminan 2023 sin respuesta a reclamos de trabajadores (https://storage.googleapis.com/qurium/cronica.uno/empresas-basicas-culmina-sin-respuesta-a-reclamos-laborales.html)
Trabajadores de CVG Bauxilum protestan por deficiencias en el transporte  (https://www.radiofeyalegrianoticias.com/trabajadores-de-cvg-bauxilum-protestan-por-deficiencias-en-el-transporte/)
CVG y la Guayana industrial: alternativa no petrolera que existió y que el chavismo destrozó (https://correodelcaroni.com/opinion/cvg-y-la-guayana-industrial-alternativa-no-petrolera-que-existio-y-que-el-chavismo-destrozo/)
Explosión de Bauxilum pone en riesgo la producción de aluminio en Venezuela #26Nov (https://www.elimpulso.com/2024/11/26/explosion-de-bauxilum-pone-en-riesgo-la-produccion-de-aluminio-en-venezuela-26nov/#google_vignette)
Reportan dos explosiones en empresas de la Corporación Venezolana de Guayana (https://www.radiofeyalegrianoticias.com/reportan-dos-explosiones-en-empresas-de-la-corporacion-venezolana-de-guayana/)
Trabajadores denuncian inminente colapso de operaciones en minas de CVG Bauxilum (https://correodelcaroni.com/laboral-economia/trabajadores-denuncian-inminente-colapso-de-operaciones-en-minas-de-cvg-bauxilum/)
Alertan incremento de muertes por enfermedades ocupacionales en la CVG (https://talcualdigital.com/alertan-incremento-de-muertes-por-enfermedades-ocupacionales-en-la-cvg/)
Trabajadores contratados de Bauxilum Los Pijiguaos reclaman puestos fijos tras 5 años en la empresa (https://correodelcaroni.com/laboral-economia/trabajadores-contratados-de-bauxilum-los-pijiguaos-reclaman-puestos-fijos-tras-5-anos-en-la-empresa/)
Trabajadores contratados de Bauxilum Los Pijiguaos retoman protesta tras incumplimiento de acuerdos por parte de la empresa (https://www.aporrea.org/trabajadores/n401418.html)
Trabajadores de Bauxilum advierten que irán a una huelga de hambre si no reciben respuestas de la CVG (https://www.aporrea.org/trabajadores/n401682.html)
Ordenan a trabajadores de empresas básicas inscribirse en Registro Nacional de la Milicia (https://correodelcaroni.com/laboral-economia/ordenan-a-trabajadores-de-empresas-basicas-inscribirse-en-registro-nacional-de-la-milicia/)
Empresas contratistas de CVG Bauxilum denuncian cuatro meses de impagos (https://correodelcaroni.com/laboral-economia/empresas-contratistas-de-cvg-bauxilum-denuncian-cuatro-meses-de-impagos/)
Venezuela: Trabajadores de CVG Bauxilum arresto y denuncian desaparición de trabajador (https://www.business-humanrights.org/es/%C3%BAltimas-noticias/venezuela-trabajadores-de-cvg-bauxilum-arresto-y-denuncian-desaparici%C3%B3n-de-trabajador/)
Representantes de 15 empresas aliadas de CVG Bauxilum protestaron en la Plaza Monumento a CVG para exigir el pago de honorarios adeudados desde hace cuatro meses.  (https://www.instagram.com/p/DVw-J0vCIC4/)
Trabajadores de las empresas básicas de la CVG se movilizan para exigir la derogación del Memorándum 2792 (https://soynuevaprensadigital.com/npd/trabajadores-de-las-empresas-basicas-de-la-cvg-se-movilizan-para-exigir-la-derogacion-del-memorandum-2792/?shem=dsdf,sharefoc,agadiscoversdl,,sh/x/discover/m1/4)</t>
  </si>
  <si>
    <t>En 2013 la Asamblea Nacional tenía nueve casos a investigar por presuntas irregularidades administrativas y omisión de procesos licitatorios en Carbonorca, entre los que se encuentran el plan de normalización de la empresa para el período 2007-2010, el sobreprecio en la compra de juguetes en 2010 e insumos para la unidad de operaciones. (http://www.correodelcaroni.com/index.php/laboral/item/4243-presidente-y-junta-directiva-de-carbonorca-comparecen-en-la-an)
Hostigamiento,  persecución y acoso patronal generado por el presidente de la empresa JUAN JOSE MENDEZ MONCADA (https://www.aporrea.org/trabajadores/a134216.html)
Las industrias básicas se desmoronan entre cifras rojas y corrupción (http://www.lossinluzenlaprensa.com/las-industrias-basicas-se-desmoronan-entre-cifras-rojas-y-corrupcion/)
Falta de recursos para cumplir con los trabajadores , en abril de 2017 ( http://www.primicia.com.ve/retrasan-pago-de-quincena-en-carbonorca/)
“Caerán presos por descomunal corrupción en el aluminio” (https://www.eldiariodeguayana.com.ve/caeran-presos-descomunal-corrupcion-aluminio/)
Carbonorca: otra de esas historias de destrucción “robo-lucionaria”: Carbonorca (http://runrun.es/opinion/publico_y_confidencial/131175/carbonorca-otra-de-esas-historias-de-destruccion-robo-lucionaria.html)
CVG y la Guayana industrial: alternativa no petrolera que existió y que el chavismo destrozó (https://correodelcaroni.com/opinion/cvg-y-la-guayana-industrial-alternativa-no-petrolera-que-existio-y-que-el-chavismo-destrozo/)
Alertan incremento de muertes por enfermedades ocupacionales en la CVG (https://talcualdigital.com/alertan-incremento-de-muertes-por-enfermedades-ocupacionales-en-la-cvg/)
Guayana: Sin desmontar la corrupción no habrá recuperación (https://www.analitica.com/el-editorial/guayana-sin-desmontar-la-corrupcion-no-habra-recuperacion/)
Trabajadores de las empresas básicas de la CVG se movilizan para exigir la derogación del Memorándum 2792 (https://soynuevaprensadigital.com/npd/trabajadores-de-las-empresas-basicas-de-la-cvg-se-movilizan-para-exigir-la-derogacion-del-memorandum-2792/?shem=dsdf,sharefoc,agadiscoversdl,,sh/x/discover/m1/4)</t>
  </si>
  <si>
    <t>“Entre Odebrecht y Rangel Gómez el chavismo hundió a Guayana” (https://lostubazos.com/?p=68988)
Alertan incremento de muertes por enfermedades ocupacionales en la CVG (https://talcualdigital.com/alertan-incremento-de-muertes-por-enfermedades-ocupacionales-en-la-cvg/)
Guayana: Sin desmontar la corrupción no habrá recuperación (https://www.analitica.com/el-editorial/guayana-sin-desmontar-la-corrupcion-no-habra-recuperacion/)
Trabajadores de las empresas básicas de la CVG se movilizan para exigir la derogación del Memorándum 2792 (https://soynuevaprensadigital.com/npd/trabajadores-de-las-empresas-basicas-de-la-cvg-se-movilizan-para-exigir-la-derogacion-del-memorandum-2792/?shem=dsdf,sharefoc,agadiscoversdl,,sh/x/discover/m1/4)</t>
  </si>
  <si>
    <t>Un trueque soñado con China, terminó en deuda de pesadilla para Venezuela (https://www.elclip.org/un-trueque-sonado-con-china-termino-en-deuda-de-pesadilla-para-venezuela/)
El tráfico de mineral de hierro en Ferrominera Orinoco (https://transparencia.org.ve/project/el-trafico-de-mineral-de-hierro-en-ferrominera-orinoco/)
CORRUPCIÓN: Desfalco a Ferrominera rebaso los u$ 1.163 millones (https://www.reportero24.com/2013/07/19/corrupcion-desfalco-a-ferrominera-rebaso-los-1-163-millones/)
Expresidente de Ferrominera reconoce corrupción y es condenado a seis años de cárcel ( http://correodelcaroni.com/index.php/laboral/item/47561-expresidente-de-ferrominera-reconoce-corrupcion-y-es-condenado-a-seis-anos-de-carcel)
Condenan a expresidente de CVG Ferrominera Orinoco por corrupción (http://www.ultimasnoticias.com.ve/noticias/sucesos/condenan-expresidente-cvg-ferrominera-orinoco-corrupcion/)
Ofensiva contra la corrupción en Guayana quedó reducida a detenciones en Ferrominera (http://correodelcaroni.com/index.php/laboral/item/30949-ofensiva-contra-la-corrupcion-en-guayana-quedo-reducida-a-detenciones-en-ferrominera)
Acusados un empresario y tres ex directivos de Ferrominera por corrupción ( https://www.noticias24carabobo.com/acusados-un-empresario-tres-ex-directivos-ferrominera/)
Huelga en Ferrominera (http://actualidadygente.com/noticias-venezuela-hoy/1292-sidor-detiene-produccion-de-pellas-ante-conflicto-laboral-en-ferrominera) (http://globovision.com/article/trabajadores-paralizaron-cvg-ferrominera-orinoco-para-exigir-beneficios-laborales)
Revelan crítica situación operativa en Ferrominera Orinoco-Ciudad Piar (https://www.lapatilla.com/site/2017/01/19/revelan-critica-situacion-operativa-en-ferrominera-orinoco-ciudad-piar/)
Trabajadores de Ferrominera denuncian «acoso permanente» del DGCIM (https://htr.noticierodigital.com/2019/08/trabajadores-de-ferrominera-denuncian-acoso-permanente-del-dgcim/)
Ferromineros aseguran que las comidas entregadas por la estatal no cumplen con las normas sanitarias (https://correodelcaroni.com/laboral-economia/ferromineros-aseguran-que-las-comidas-entregadas-por-la-estatal-no-cumplen-con-las-normas-sanitarias/)
Ferromineros paralizan áreas de trabajo en reclamo por pago de quincena incompleta y almuerzos paupérrimos (https://correodelcaroni.com/laboral-economia/ferromineros-paralizan-areas-de-trabajo-en-reclamo-por-pago-de-quincena-incompleta-y-almuerzos-pauperrimos/)
Una mortadela como “incentivo de producción” en la CVG y la indignación de los trabajadores (https://puntodecorte.net/una-mortadela-como-incentivo-de-produccion-en-la-cvg/)
CVG y la Guayana industrial: alternativa no petrolera que existió y que el chavismo destrozó (https://correodelcaroni.com/opinion/cvg-y-la-guayana-industrial-alternativa-no-petrolera-que-existio-y-que-el-chavismo-destrozo/)
Alertan incremento de muertes por enfermedades ocupacionales en la CVG (https://talcualdigital.com/alertan-incremento-de-muertes-por-enfermedades-ocupacionales-en-la-cvg/)
Bloque de Jubilados asegura que directiva de CVG no tiene poder de decisión para resolver problemas (https://correodelcaroni.com/laboral-economia/bloque-de-jubilados-asegura-que-directiva-de-cvg-no-tiene-poder-de-decision-para-resolver-problemas/)
Ordenan a trabajadores de empresas básicas inscribirse en Registro Nacional de la Milicia (https://correodelcaroni.com/laboral-economia/ordenan-a-trabajadores-de-empresas-basicas-inscribirse-en-registro-nacional-de-la-milicia/)
Colapso en el Orinoco: Buque con mineral de hierro bloquea canal de navegación del río debido a sobrecarga (https://correodelcaroni.com/region/sucesos/colapso-en-el-orinoco-buque-con-mineral-de-hierro-bloquea-canal-de-navegacion-del-rio-debido-a-sobrecarga/)
Tragedia en Ferrominera Orinoco: Segundo accidente mortal en menos de un mes revela fallas de seguridad (https://puntodecorte.net/tragedia-en-ferrominera-muere-trabajador-por-falta-de-seguridad/)
Guayana: Sin desmontar la corrupción no habrá recuperación (https://www.analitica.com/el-editorial/guayana-sin-desmontar-la-corrupcion-no-habra-recuperacion/)
Accidente en muelle de Ferrominera Orinoco dejó un muerto y un herido (https://correodelcaroni.com/region/sucesos/accidente-en-muelle-de-ferrominera-orinoco-dejo-un-muerto-y-un-herido/)
Bolívar | Despidos injustificados y jubilaciones forzosas: la denuncia de trabajadores de Ferrominera Orinoco (https://elpitazo.net/regiones/guayana/bolivar-despidos-injustificados-y-jubilaciones-forzosas-la-denuncia-de-trabajadores-de-ferrominera-orinoco/)
Guayana | Trabajadores perseguidos y despedidos injustamente piden restitución a sus puestos en Ferrominera Orinoco (https://elpitazo.net/regiones/guayana-trabajadores-perseguidos-y-despedidos-injustamente-piden-restitucion-a-sus-puestos-en-ferrominera-orinoco/)
Trabajadores de las empresas básicas de la CVG se movilizan para exigir la derogación del Memorándum 2792 (https://soynuevaprensadigital.com/npd/trabajadores-de-las-empresas-basicas-de-la-cvg-se-movilizan-para-exigir-la-derogacion-del-memorandum-2792/?shem=dsdf,sharefoc,agadiscoversdl,,sh/x/discover/m1/4)</t>
  </si>
  <si>
    <t>En 2016, el presidente del Sindicato Único de Trabajadores de la Industria Siderúrgica y sus Similares (Sutiss), José Luis Hernández, denunció que el General Zuleta  intentaba torcer los procesos licitatorios para la compra de juguetes para los hijos de los trabajadores, al incluir a una empresa radicada en Florida, Estados Unidos, que no cumplía con la Ley de Contrataciones Públicas. La compañía señalada, Electro Trading USA Inc., pertenece a Jorge Wakfie, un empresario con empresas registradas en el estado Lara, relacionadas con otro entramado de firmas larenses que entre 2004 y 2012 recibió 238 millones de dólares, de acuerdo con una investigación publicada en 2014 por el diario El Nacional. (http://www.urbeguayana.com/urbano/10458-venalum-estrena-nuevo-presidente-un-militar-por-otro)
Trabajadores de CVG-Venalum piden destitución de su presidente (https://www.lapatilla.com/site/2017/09/24/trabajadores-de-cvg-venalum-piden-destitucion-de-su-presidente/)
Denuncia de corrupción en la importación de alúmina (http://www.notibolivar.com.ve/2017/03/andres-velasquez-denuncia-mega-guiso-en.html)
Denuncia por la compra de  20.000 toneladas de coque, materia prima esencial para producir aluminio, a la empresa Glencore, que funge como intermediaria de la operación, y recibe como pago aluminio de alta calidad para revendérselo a Venalum (http://diariodecaracas.com/politica/andres-velasquez-consigno-en-fiscalia-nuevas-denuncias-corrupcion-en-Venalum)
Despiden a líder sindical de CVG Venalum que denunció corrupción (https://elestimulo.com/por-denunciar-corrupcion-tiene-calificacion-de-despido-de-cvg-venalum/)
Dirigentes de Venalum denuncian corrupción al Ministro (https://www.dailymotion.com/video/xidowp)
El guiso de CVG - VENALUM - Glencore - Palmat continúa (https://infodio.com/es/151013/corrupcion/cvg/palmat/glencore/venalum)
Andrés Velásquez denuncia actos de corrupción en Venalum (https://www.lapatilla.com/2013/09/03/andres-velasquez-denuncia-actos-de-corrupcion-en-venalum/)
Trabajadores de CVG Venalum denuncian 85 accidentes laborales en 2022 (https://talcualdigital.com/trabajadores-de-cvg-venalum-denuncian-85-accidentes-laborales-en-lo-que-va-de-2022/)
Trabajadores de Venalum denuncian incumplimiento en pago del aporte educativo: “La cláusula que aboga por la educación de calidad está eliminada” (https://correodelcaroni.com/laboral-economia/trabajadores-de-venalum-denuncian-incumplimiento-en-pago-del-aporte-educativo-la-clausula-que-aboga-por-la-educacion-de-calidad-esta-eliminada/)
CVG y la Guayana industrial: alternativa no petrolera que existió y que el chavismo destrozó (https://correodelcaroni.com/opinion/cvg-y-la-guayana-industrial-alternativa-no-petrolera-que-existio-y-que-el-chavismo-destrozo/)
Denuncian detención de trabajador de Venalum por compartir video de explosiones en la planta (https://correodelcaroni.com/laboral-economia/denuncian-detencion-de-trabajador-de-venalum-por-compartir-video-de-explosiones-en-la-planta/)
Alertan incremento de muertes por enfermedades ocupacionales en la CVG (https://talcualdigital.com/alertan-incremento-de-muertes-por-enfermedades-ocupacionales-en-la-cvg/)
Ordenan a trabajadores de empresas básicas inscribirse en Registro Nacional de la Milicia (https://correodelcaroni.com/laboral-economia/ordenan-a-trabajadores-de-empresas-basicas-inscribirse-en-registro-nacional-de-la-milicia/)
Guayana: Sin desmontar la corrupción no habrá recuperación (https://www.analitica.com/el-editorial/guayana-sin-desmontar-la-corrupcion-no-habra-recuperacion/)
Trabajadores de las empresas básicas de la CVG se movilizan para exigir la derogación del Memorándum 2792 (https://soynuevaprensadigital.com/npd/trabajadores-de-las-empresas-basicas-de-la-cvg-se-movilizan-para-exigir-la-derogacion-del-memorandum-2792/?shem=dsdf,sharefoc,agadiscoversdl,,sh/x/discover/m1/4)</t>
  </si>
  <si>
    <t>Trabajadores de CVG Refractarios paralizan labores para exigir pago de domingo como feriado (http://correodelcaroni.com/index.php/laboral/item/56971-trabajadores-de-cvg-refractarios-paralizan-labores-para-exigir-pago-de-domingo-como-feriado)
CVG Refractarios Socialistas: o la inoperancia de una empresa (CVG refractarios socialistas: o la inoperancia de una empresa)
En la CVG: Denuncian importación de refractarios mientras producción está paralizada. La industria estatal ha operado en niveles mínimos desde su expropiación en 2009. Actualmente está detenida por falta de materia prima y equipos. (http://www.eluniversal.com/noticias/economia/denuncian-importacion-refractarios-mientras-produccion-esta-paralizada_59465)
CVG Refractarios Socialistas de Venezuela: una empresa sumida en la desidia y el abandono por la CVG (https://www.aporrea.org/trabajadores/a142228.html)
Alertan incremento de muertes por enfermedades ocupacionales en la CVG (https://talcualdigital.com/alertan-incremento-de-muertes-por-enfermedades-ocupacionales-en-la-cvg/)
Ordenan a trabajadores de empresas básicas inscribirse en Registro Nacional de la Milicia (https://correodelcaroni.com/laboral-economia/ordenan-a-trabajadores-de-empresas-basicas-inscribirse-en-registro-nacional-de-la-milicia/)
Trabajadores de las empresas básicas de la CVG se movilizan para exigir la derogación del Memorándum 2792 (https://soynuevaprensadigital.com/npd/trabajadores-de-las-empresas-basicas-de-la-cvg-se-movilizan-para-exigir-la-derogacion-del-memorandum-2792/?shem=dsdf,sharefoc,agadiscoversdl,,sh/x/discover/m1/4)</t>
  </si>
  <si>
    <t>Presidenta: Luisa Sánchez Cohen
Mediante Resolución DM/No. 068/2025 del 20 de agosto de 2025 del Ministerio del Poder Popular para la Agricultura Productiva y Tierras y publicada en la Gaceta Ofical No. 43.197 del 22 de agosto de 2023  la cual se designa se designa a la ciudadana Josmary Leicely Borjas Morales, como Presidenta de la empresa Café de Venerzuela Tiendas y Servicios, S.A.
Según Resolución DM/No. 028/2026 del 18 de mayo de 2026 publicada en la Gaceta Oficial No.  43.379 del 20 de mayo de 2026,  se designa a la ciudadana Franedith Carolina Ortega Sánchez, como Presidenta encargada deCafé de Venezuela Tiendas y Servicios, S.A., empresa del Estado, adscrita a la Corporación de Desarrollo Agrícola, S.A.</t>
  </si>
  <si>
    <t>Josmary Leicely Borjas Morales es  una profesional del sector agrícola, con una carrera enfocada en el desarrollo y fortalecimiento de la producción de café en Venezuela. que ha desempeñado cargos directivos en empresas estatales, principalmente dentro del sector agroalimentario. Entre sus cargos más destacados se encuentran:
Presidenta de la EMPRESA GRANNACIONAL DE CAFÉ VENEDOM, S.A., una filial del Estado (designada mediante Resolución en noviembre de 2009).
Presidenta de la EMPRESA CAFÉ VENEZUELA, S.A., adscrita a la Corporación de Desarrollo Agrícola S.A. y al Ministerio del Poder Popular para la Agricultura Productiva y Tierras (designada en condición de Encargada en agosto de 2025).
Coordinadora de la Comisión de Enlace de la SOCIEDAD MERCANTIL FAMA DE AMÉRICA S.A., con funciones de representación para la realización de actos.
Franedith Carolina Ortega Sánchez cuenta con un perfil técnico-civil orientado a la gestión corporativa y la administración de empresas estatales. Su trayectoria en la administración pública venezolana muestra una notable versatilidad, habiendo transitado por juntas directivas de sectores industriales, tecnológicos y, finalmente, agroproductivos. Durante el año 2014, Ortega Sánchez ocupó múltiples cargos de nivel directivo dentro de los conglomerados de manufactura del Ministerio del Poder Popular para las Industrias, bajo el paraguas de la Corporación de Industrias Intermedias de Venezuela, S.A. (CORPIVENSA).  Fue designada Directora Principal de la Junta Directiva de la Corporación Venezolana del Plástico, S.A. (Coveplast). Ejerció como Directora de Venezolana de Industria Tecnológica, C.A. (VIT), la empresa estatal de ensamblaje de herramientas informáticas. Se desempeñó como Directora Principal I en la Fábrica para Procesamiento de Sábila de Venezuela, S.A. (SABILVEN). En el año 2015, formalizó su paso al sector agrícola al ser incorporada al Ministerio del Poder Popular para la Agricultura y Tierras:  Directora Principal del Consejo Directivo de la Fundación Tierra Fértil, un ente enfocado en el desarrollo técnico, capacitación y soporte de proyectos socioproductivos en el campo venezolano. De acuerdo con registros de la seguridad social e institucionales, para agosto de 2021 estuvo vinculada a Agropecuaria Atibana, C.A., una empresa comercializadora e importadora privada/mixta dedicada a la distribución de insumos agrícolas, proyectos de ingeniería del campo y fertilizantes (como la marca Agrotime Fertilizer). Esta experiencia le otorgó un fogueo directo en la logística y comercialización de insumos clave para la siembra.</t>
  </si>
  <si>
    <t>Franedith Carolina Ortega Sánchez cuenta con un perfil técnico-civil orientado a la gestión corporativa y la administración de empresas estatales. Su trayectoria en la administración pública venezolana muestra una notable versatilidad, habiendo transitado por juntas directivas de sectores industriales, tecnológicos y, finalmente, agroproductivos. Durante el año 2014, Ortega Sánchez ocupó múltiples cargos de nivel directivo dentro de los conglomerados de manufactura del Ministerio del Poder Popular para las Industrias, bajo el paraguas de la Corporación de Industrias Intermedias de Venezuela, S.A. (CORPIVENSA).  Fue designada Directora Principal de la Junta Directiva de la Corporación Venezolana del Plástico, S.A. (Coveplast). Ejerció como Directora de Venezolana de Industria Tecnológica, C.A. (VIT), la empresa estatal de ensamblaje de herramientas informáticas. Se desempeñó como Directora Principal I en la Fábrica para Procesamiento de Sábila de Venezuela, S.A. (SABILVEN). En el año 2015, formalizó su paso al sector agrícola al ser incorporada al Ministerio del Poder Popular para la Agricultura y Tierras:  Directora Principal del Consejo Directivo de la Fundación Tierra Fértil, un ente enfocado en el desarrollo técnico, capacitación y soporte de proyectos socioproductivos en el campo venezolano. De acuerdo con registros de la seguridad social e institucionales, para agosto de 2021 estuvo vinculada a Agropecuaria Atibana, C.A., una empresa comercializadora e importadora privada/mixta dedicada a la distribución de insumos agrícolas, proyectos de ingeniería del campo y fertilizantes (como la marca Agrotime Fertilizer). Esta experiencia le otorgó un fogueo directo en la logística y comercialización de insumos clave para la siembra.</t>
  </si>
  <si>
    <t>Presidente: Coronel Mirko Rojas
Directores principales: Randolfo Emeterio Fernández Peñuela, Pedro José Khalil Pereira, María Matilde
Sosa Ruíz, Antonio Ramón Caldera Torres
Directores suplentes: Víctor Alfonso Plaza Calderón, Dalila Ayala Rivas, Gregorio Rafael Rivero, Carlos Eduardo Requena Jahen
Según  Resolución DM/No. 028/2026 del 18 de mayo de 2026 publicada en la Gaceta Oficial No.  43.379 del 20 de mayo de 2026,  se designa a la ciudadana Franedith Carolina Ortega Sánchez, como Presidenta encargada deCafé de Venezuela Tiendas y Servicios, S.A., empresa del Estado, adscrita a la Corporación de Desarrollo Agrícola, S.A.</t>
  </si>
  <si>
    <t>El control de esta empresa ha sido el centro de una disputa legal intensísima en tribunales de Delaware, especialmente por las licencias de la OFAC y los procesos de subasta judicial para pagar deudas de la República y de PDVSA.
Tesoro de EEUU extiende por tres meses la protección sobre Citgo (https://monitoreamos.com/venezuela/tesoro-de-eeuu-extiende-por-tres-meses-la-proteccion-sobre-citgo)</t>
  </si>
  <si>
    <t>En la actualidad su infraestructura consta de 3 refinerías y unas 45 terminales de almacenamiento de productos refinados activos y distribución con unas 5,000 estaciones de servicio abanderadas con su marca, con una capacidad de refinar de unas 749.000 barriles de petróleo por día. 
En noviembre de 2025, un Juez estadounidense aprobó oferta millonaria de una filial de Elliott para la compra de Citgo (https://lapatilla.com/2025/11/25/reuters-juez-estadounidense-aprobo-oferta-millonaria-de-filial-elliott-para-la-compra-de-citgo/).  Amber Energy, una filial de Elliott Investment Management, logró la adjudicación. Ganó la subasta judicial de Citgo Petroleum, la importante refinería vinculada a Venezuela. Su oferta ascendió a 5.890 millones de dólares. El tribunal de distrito de Delaware, bajo la supervisión del juez Leonard Stark (https://puntodecorte.net/subasta-de-citgo-es-aprobada-quedan-opciones-para-venezuela/). Venezuela y Citgo Petroleum apelan fallo que autoriza venta de PDV Holding  (https://puntodecorte.net/venezuela-y-citgo-petroleum-apelan-fallo-que-autoriza-venta-de-pdv-holding/). La venta de Citgo P
Se estaría diseñando estrategia de pago de acreencias de Citgo para salvar la empresa (https://hispanopost.com/se-estaria-disenando-estrategia-de-pago-de-acreencias-de-citgo-para-salvar-la-empresa/)
Venta de acciones de Citgo continuará por orden de la Corte de Delaware (https://www.analitica.com/economia/venta-de-acciones-de-citgo-continuara-por-orden-de-la-corte-de-delaware/)
Delcy Rodríguez busca el control total de Citgo con nueva junta directiva en EE. UU. (https://puntodecorte.net/delcy-rodriguez-planea-tomar-el-control-de-la-junta-de-citgo/)
Tesoro de EEUU extiende por tres meses la protección sobre Citgo (https://monitoreamos.com/venezuela/tesoro-de-eeuu-extiende-por-tres-meses-la-proteccion-sobre-citgo)</t>
  </si>
  <si>
    <t>Mediante Resolución DM/No. 066/2025 del 20 de agosto de 2025 del Ministerio del Poder Popular para la Agricultura Productiva y Tierras y publicada en la Gaceta Ofical No. 43.197 del 22 de agosto de 2023  la cual se designa se designa a la ciudadana Josmary Leicely Borjas Morales, como Presidenta en condición de encargada
Según Resolución DM/No.  026/2026 del 18 de mayo de 2026 publicada en la Gaceta Oficial No.  43.379 del 20 de mayo de 2026,  se designa a la ciudadana Franedith Carolina Ortega Sánchez, como Presidenta encargada de  Coffee Mérida, S.A. , empresa del Estado, adscrita a la Corporación de Desarrollo Agrícola, S.A.</t>
  </si>
  <si>
    <t xml:space="preserve">Josmary Leicely Borjas Morales es  una profesional del sector agrícola, con una carrera enfocada en el desarrollo y fortalecimiento de la producción de café en Venezuela. que ha desempeñado cargos directivos en empresas estatales, principalmente dentro del sector agroalimentario. Entre sus cargos más destacados se encuentran:
Presidenta de la EMPRESA GRANNACIONAL DE CAFÉ VENEDOM, S.A., una filial del Estado (designada mediante Resolución en noviembre de 2009).
Presidenta de la EMPRESA CAFÉ VENEZUELA, S.A., adscrita a la Corporación de Desarrollo Agrícola S.A. y al Ministerio del Poder Popular para la Agricultura Productiva y Tierras (designada en condición de Encargada en agosto de 2025).
Coordinadora de la Comisión de Enlace de la SOCIEDAD MERCANTIL FAMA DE AMÉRICA S.A., con funciones de representación para la realización de actos.
Franedith Carolina Ortega Sánchez cuenta con un perfil técnico-civil orientado a la gestión corporativa y la administración de empresas estatales. Su trayectoria en la administración pública venezolana muestra una notable versatilidad, habiendo transitado por juntas directivas de sectores industriales, tecnológicos y, finalmente, agroproductivos. Durante el año 2014, Ortega Sánchez ocupó múltiples cargos de nivel directivo dentro de los conglomerados de manufactura del Ministerio del Poder Popular para las Industrias, bajo el paraguas de la Corporación de Industrias Intermedias de Venezuela, S.A. (CORPIVENSA).  Fue designada Directora Principal de la Junta Directiva de la Corporación Venezolana del Plástico, S.A. (Coveplast). Ejerció como Directora de Venezolana de Industria Tecnológica, C.A. (VIT), la empresa estatal de ensamblaje de herramientas informáticas. Se desempeñó como Directora Principal I en la Fábrica para Procesamiento de Sábila de Venezuela, S.A. (SABILVEN). En el año 2015, formalizó su paso al sector agrícola al ser incorporada al Ministerio del Poder Popular para la Agricultura y Tierras:  Directora Principal del Consejo Directivo de la Fundación Tierra Fértil, un ente enfocado en el desarrollo técnico, capacitación y soporte de proyectos socioproductivos en el campo venezolano. De acuerdo con registros de la seguridad social e institucionales, para agosto de 2021 estuvo vinculada a Agropecuaria Atibana, C.A., una empresa comercializadora e importadora privada/mixta dedicada a la distribución de insumos agrícolas, proyectos de ingeniería del campo y fertilizantes (como la marca Agrotime Fertilizer). Esta experiencia le otorgó un fogueo directo en la logística y comercialización de insumos clave para la siembra.
</t>
  </si>
  <si>
    <r>
      <rPr>
        <b/>
        <sz val="12"/>
        <color rgb="FF000000"/>
        <rFont val="Calibri"/>
      </rPr>
      <t>Presidente:</t>
    </r>
    <r>
      <rPr>
        <sz val="12"/>
        <color rgb="FF000000"/>
        <rFont val="Calibri"/>
      </rPr>
      <t xml:space="preserve"> Según la Resolución No. 053707 del 21 /11/2023 publicada en la Gaceta Oficial No. 42.770 del 4/12/2023: Mayor General Rennier Enrique Urbáez Fermín y  se designaron también como 
</t>
    </r>
    <r>
      <rPr>
        <b/>
        <sz val="12"/>
        <color rgb="FF000000"/>
        <rFont val="Calibri"/>
      </rPr>
      <t>Vicepresidente</t>
    </r>
    <r>
      <rPr>
        <sz val="12"/>
        <color rgb="FF000000"/>
        <rFont val="Calibri"/>
      </rPr>
      <t xml:space="preserve">: Vicealmirante Ovelio Barrera Corrales
</t>
    </r>
    <r>
      <rPr>
        <b/>
        <sz val="12"/>
        <color rgb="FF000000"/>
        <rFont val="Calibri"/>
      </rPr>
      <t>Directores Principales</t>
    </r>
    <r>
      <rPr>
        <sz val="12"/>
        <color rgb="FF000000"/>
        <rFont val="Calibri"/>
      </rPr>
      <t xml:space="preserve">: Mayor General Elio Ramón Estrada Paredes, General de División Francisco Javier Piña Mora, Emiliano Ernesto Cegarra  Delgado
</t>
    </r>
    <r>
      <rPr>
        <b/>
        <sz val="12"/>
        <color rgb="FF000000"/>
        <rFont val="Calibri"/>
      </rPr>
      <t>Directores Suplentes</t>
    </r>
    <r>
      <rPr>
        <sz val="12"/>
        <color rgb="FF000000"/>
        <rFont val="Calibri"/>
      </rPr>
      <t xml:space="preserve">: General de División Rafael Ángel Suárez Rodríguez, General de División Alfredo Alejandro García Parra, Leonel Simón Monsalve Morales
Según Resolución No. 058881 del 11 de marzo de 2025 del Ministerio del Poder Popular para la Defensa y publicada en la Gaceta Oficial No. 43.088 del 17 de marzo de 2025, se nombra como Miembros de la Junta Directiva de la Compañía Anónima Militar de Industrias Mineras, Petrolíferas y de Gas (CAMIMPEG) del Despacho del Viceministro de Planiicación y Desarrollo para la Defensa, integrada por los siguientes  profesionales militares: 
</t>
    </r>
    <r>
      <rPr>
        <b/>
        <sz val="12"/>
        <color rgb="FF000000"/>
        <rFont val="Calibri"/>
      </rPr>
      <t>Presidente</t>
    </r>
    <r>
      <rPr>
        <sz val="12"/>
        <color rgb="FF000000"/>
        <rFont val="Calibri"/>
      </rPr>
      <t xml:space="preserve">: Mayor General Henry David Rodríguez Martínez
</t>
    </r>
    <r>
      <rPr>
        <b/>
        <sz val="12"/>
        <color rgb="FF000000"/>
        <rFont val="Calibri"/>
      </rPr>
      <t>Vicepresidente</t>
    </r>
    <r>
      <rPr>
        <sz val="12"/>
        <color rgb="FF000000"/>
        <rFont val="Calibri"/>
      </rPr>
      <t xml:space="preserve">: Vicealmirante Obelio Barrera Corrales
</t>
    </r>
    <r>
      <rPr>
        <b/>
        <sz val="12"/>
        <color rgb="FF000000"/>
        <rFont val="Calibri"/>
      </rPr>
      <t>Directores principales</t>
    </r>
    <r>
      <rPr>
        <sz val="12"/>
        <color rgb="FF000000"/>
        <rFont val="Calibri"/>
      </rPr>
      <t xml:space="preserve">: Mayor General Elio Ramón Estrada Paredes, General de División José Darío Monsalve Maldonado, General de Brigada Emiliano Ernesto Cegarra Delgado
</t>
    </r>
    <r>
      <rPr>
        <b/>
        <sz val="12"/>
        <color rgb="FF000000"/>
        <rFont val="Calibri"/>
      </rPr>
      <t>Directores suplentes</t>
    </r>
    <r>
      <rPr>
        <sz val="12"/>
        <color rgb="FF000000"/>
        <rFont val="Calibri"/>
      </rPr>
      <t xml:space="preserve">:General de División Rafael Ángel Suárez Rodríguez, General de Brigada Luis Alberto Moreno Colorado, Coronel Leonel Simón Monsalve Morales  </t>
    </r>
    <r>
      <rPr>
        <sz val="12"/>
        <color rgb="FF000000"/>
        <rFont val="Calibri"/>
        <family val="2"/>
      </rPr>
      <t xml:space="preserve">
Estos miembros fueron ratificados en la Asamblea General Extraordinaria del 18 de marzo de 2025 y publicada en la Gaceta Oficial No.43.169  el 14 de julio de 2025, en la misma acta se registra que fueron designados:
</t>
    </r>
    <r>
      <rPr>
        <b/>
        <sz val="12"/>
        <color rgb="FF000000"/>
        <rFont val="Calibri"/>
        <family val="2"/>
      </rPr>
      <t>Presidente de la compañía</t>
    </r>
    <r>
      <rPr>
        <sz val="12"/>
        <color rgb="FF000000"/>
        <rFont val="Calibri"/>
        <family val="2"/>
      </rPr>
      <t xml:space="preserve">:  Vicealmirante Obelio Barrera Corrales
</t>
    </r>
    <r>
      <rPr>
        <b/>
        <sz val="12"/>
        <color rgb="FF000000"/>
        <rFont val="Calibri"/>
        <family val="2"/>
      </rPr>
      <t>Vicepresidente de la compañía</t>
    </r>
    <r>
      <rPr>
        <sz val="12"/>
        <color rgb="FF000000"/>
        <rFont val="Calibri"/>
        <family val="2"/>
      </rPr>
      <t xml:space="preserve">: Capitán de Navío José Gregorio Ruiz Estrada
</t>
    </r>
    <r>
      <rPr>
        <b/>
        <sz val="12"/>
        <color rgb="FF000000"/>
        <rFont val="Calibri"/>
        <family val="2"/>
      </rPr>
      <t>Comisario</t>
    </r>
    <r>
      <rPr>
        <sz val="12"/>
        <color rgb="FF000000"/>
        <rFont val="Calibri"/>
        <family val="2"/>
      </rPr>
      <t xml:space="preserve">: Licenciada Irma Giomar Laborit Rodríguez
Según Resolución No. 000104 del 9 de abril 2026 y publicada en la Gaceta Oficial No. 43.373 del 12 de mayo de 2026, se designa al ciudadano General de División Wilmer Alberto Parra Rodríguez, como Presidente de la Compañía Anónima Militar de Industrias Mineras, Petrolíferas y de Gas (CAMIMPEG), de la Dirección Generalde Industria Militar, del Despacho del Viceministro de Planificación y Desarrollo para la Defensa. 
</t>
    </r>
  </si>
  <si>
    <t>El Mayor General Rennier Enrique Urbáez Fermín fue Designado, en julio de 2021, comandante de la REDI Occidental cuya jurisdicción comprende los estados Falcón, Lara y Zulia. Cargos desempeñados previamente: presidente del Instituto de Previsión Social de la Fuerza Armada -IPSFA- (2019-2021); director de la Academia Militar del Ejército Bolivariano (2017-2019), director del Hospital Militar Doctor Carlos Arvelo (2016-2017). Entre los cargos en la administración civil se incluyen: viceministro de Comercio Interior del Ministerio de Comercio Interior (2015) y vicepresidente de la Corporación Socialista del Cemento, S.A. (2014-2015). (https://www.controlciudadano.org/fan_y_poder/renier-enrique-urbaez-fermin/)
El Mayor General  del Ejército Henry David Rodríguez Martínez, hasta el año 2024, fue Comandante de la ZODI Nro. 11 del estado Zulia. En octubre de 2024 es designado  Viceministerio de Planificación y Desarrollo para la Defensa. Henry David Rodríguez Martínez: es el número 15 de la promoción Páez 1994 y asciende a División de Nr. 3. Desde agosto de 2020 es el comandante de la 43 Brigada de Artillería de Campaña. Hasta septiembre de 2019 fue director de la Escuela de Artillería “Cnel. Diego Jalón” (.https://www.infobae.com/america/venezuela/2022/07/05/quienes-son-los-nuevos-generales-de-division-del-ejercito-venezolano-y-por-que-maduro-privilegia-a-los-oficiales-de-la-guardia-de-honor-y-de-la-direccion-de-inteligencia/)
El Vicealmirante Obelio Barrera Corrales  fue nombrado como Presidente de CAMIMPEG en septiembre de 2020 y ha sido ratificado en varias oportunidades, incluyendo una designación en noviembre de 2023 (según Gaceta Oficial N.º 42.767). Anteriormente ostentó el rango de Contralmirante mientras ocupaba cargos directivos en la estructura financiera de la Armada. Antes de su presidencia en CAMIMPEG, ocupó otras posiciones en la administración pública:
- FONPESCA (2017): Fue Subdirector (encargado) del Fondo Pesquero y Acuícola de Venezuela, ente adscrito al ministerio con competencia en pesca.
- OCHINA: Se desempeñó como Director de Finanzas de la Oficina Coordinadora de Hidrografía y Navegación, el órgano encargado de la señalización marítima y cartografía náutica en Venezuela.
La trayectoria del General de División Wilmer Alberto Parra Rodríguez está directamente ligada a su formación técnica y militar dentro de la Aviación Militar Bolivariana.  En febrero de 2008  se le identifica como Capitán (Aviación) e Ingeniero, siendo asignado para integrar comisiones técnicas o de investigación militar de la Fuerza Armada Nacional Bolivariana (FANB). En agosto de 2015 (Grado de Teniente Coronel), fue designado como Jefe de la División de Ingeniería y Desarrollo Aeroespacial del Comando Aéreo de Logística, perteneciente a la Comandancia General de la Aviación Militar Bolivariana  Continuó su progresión regular en la jerarquía militar pasando por el grado de General de Brigada hasta alcanzar el actual rango de General de División de la Aviación. En el sector de la administración pública orientada a los recursos naturales, se desempeñó como Director General de Gestión Productiva de Mediana y Gran Minería del Ministerio del Poder Popular de Desarrollo Minero Ecológico (designado en septiembre de 2020).</t>
  </si>
  <si>
    <t>La Amazonía en disputa: agencias políticas y organizaciones indígenas de la Amazonía venezolana frente al Arco Minero del Orinoco (https://scielo.conicyt.cl/scielo.php?script=sci_arttext&amp;pid=S0718-65682019000100011)
El Mega Guiso del Petro-General y Represor del Pueblo (http://guisosrojos.com/corrupcion/mega-guiso-del-petro-general-represor-del-pueblo/)
Rocío San Miguel: Fallidos modelos militares (http://www.elimpulso.com/noticias/nacionales/rocio-san-miguel-ineficacia-y-corrupcion-caracterizan-gestion-de-militares-en-empresas-del-estado)
SPS, la transnacional petrolera con una trama confusa (http://www.noticiascandela.informe25.com/2017/03/sps-la-transnacional-petrolera-con-una.html)
Alianza Camimpeg-SPS confirma la incapacidad de los militares en materia petrolera (http://maibortpetit.blogspot.com/2017/11/alianza-camimpeg-sps-confirma-la.html)
Patricia Amundarain y Javier Rangel, los contratistas de Pdvsa ligados a Camimpeg (http://www.noticiascandela.informe25.com/2018/02/patricia-amundarain-y-javier-rangel-los.html)
El delirante mundo de una decadencia que no tiene freno. El caso de la empresita anónima militar (https://www.aporrea.org/actualidad/a222853.html)
Acosan a auditor de PDVSA por negarse a manipular investigaciones vinculadas a ODEBRECHT y CAMIMPEG (http://elplaneta.com/news/2020/feb/11/acosan-auditor-de-pdvsa-por-negarse-manipular-inve/)
Camimpeg: ¿Pdvsa paralela o participación militar en el desarrollo nacional? (https://www.controlciudadano.org/noticias/camimpeg-pdvsa-paralela-o-participacion-militar-en-el-desarrollo-nacional)
Camimpeg, SPS y Glencore habrían violado sanciones impuesta por EEUU contra Venezuela (https://www.maibortpetit.info/2018/03/camimpeg-sps-y-glencore-habrian-violado.html)
La Fuerza Armada venezolana tiene luz propia en la corrupción  (https://transparencia.org.ve/wp-content/uploads/2018/06/La-Fuerza-Armada-Venezolana-tiene-luz-propia-en-la-corrupci%C3%B3n.pdf)
Control Ciudadano denuncia opacidad en el manejo de Camimpeg a seis años de su creación (https://correodelcaroni.com/pais-politico/control-ciudadano-denuncia-opacidad-en-el-manejo-de-camimpeg-a-seis-anos-de-su-creacion/)
Vitrina: Petróleo bajo control, corrupción a la deriva (https://www.elnacional.com/columnas/2026/02/vitrina-petroleo-bajo-control-corrupcion-a-la-deriva/)</t>
  </si>
  <si>
    <r>
      <rPr>
        <b/>
        <sz val="12"/>
        <color rgb="FF000000"/>
        <rFont val="Calibri"/>
      </rPr>
      <t>Presidente:</t>
    </r>
    <r>
      <rPr>
        <sz val="12"/>
        <color rgb="FF000000"/>
        <rFont val="Calibri"/>
      </rPr>
      <t xml:space="preserve"> Según la Resolución No. 053133 del 12/12/2023  publicada en la Gaceta Oficial No. 42.735 del 16/12/2022 : Mayor General Renier Enrique Urbáez Ferrmín
</t>
    </r>
    <r>
      <rPr>
        <b/>
        <sz val="12"/>
        <color rgb="FF000000"/>
        <rFont val="Calibri"/>
      </rPr>
      <t xml:space="preserve">Vicepresidente: </t>
    </r>
    <r>
      <rPr>
        <sz val="12"/>
        <color rgb="FF000000"/>
        <rFont val="Calibri"/>
      </rPr>
      <t xml:space="preserve">General de División Vícto Edgardo Rosas Colón
</t>
    </r>
    <r>
      <rPr>
        <b/>
        <sz val="12"/>
        <color rgb="FF000000"/>
        <rFont val="Calibri"/>
      </rPr>
      <t>Directores Principales</t>
    </r>
    <r>
      <rPr>
        <sz val="12"/>
        <color rgb="FF000000"/>
        <rFont val="Calibri"/>
      </rPr>
      <t xml:space="preserve">: General de División Franscisco Javier Piña Mora, General de División José Gregorio Acosta Guevara, Vicealmirante Ovelio Barrera Corrales
</t>
    </r>
    <r>
      <rPr>
        <b/>
        <sz val="12"/>
        <color rgb="FF000000"/>
        <rFont val="Calibri"/>
      </rPr>
      <t>Directores Suplentes</t>
    </r>
    <r>
      <rPr>
        <sz val="12"/>
        <color rgb="FF000000"/>
        <rFont val="Calibri"/>
      </rPr>
      <t xml:space="preserve">: General de División Jesúa Antonio Carrera Mora, General de División Jorge Luis Valbuena Ferrer, Coronel Leonel Simón Monsalve Morales
</t>
    </r>
    <r>
      <rPr>
        <b/>
        <sz val="12"/>
        <color rgb="FF000000"/>
        <rFont val="Calibri"/>
      </rPr>
      <t>Secretaria de actas</t>
    </r>
    <r>
      <rPr>
        <sz val="12"/>
        <color rgb="FF000000"/>
        <rFont val="Calibri"/>
      </rPr>
      <t>:</t>
    </r>
    <r>
      <rPr>
        <b/>
        <sz val="12"/>
        <color rgb="FF000000"/>
        <rFont val="Calibri"/>
      </rPr>
      <t xml:space="preserve"> </t>
    </r>
    <r>
      <rPr>
        <sz val="12"/>
        <color rgb="FF000000"/>
        <rFont val="Calibri"/>
      </rPr>
      <t xml:space="preserve">Coronel Keila Karina Trozel Vivas
Según Resolución No. 058877 del 11 de marzo de 2025 del Ministerio del Poder Popular para la Defensa y publicada en la Gaceta Oficial No. 43.088 del 17 de marzo de 2025, se nombra como Miembros de la Junta Directiva de la Empresa Compañía Anónima Venezolana de Industrias Militares (CAVIM), del Despacho del Viceministro de Planiicación y Desarrollo para la Defensa, integrada por los siguientes  profesionales militares: 
</t>
    </r>
    <r>
      <rPr>
        <b/>
        <sz val="12"/>
        <color rgb="FF000000"/>
        <rFont val="Calibri"/>
      </rPr>
      <t>Presidente</t>
    </r>
    <r>
      <rPr>
        <sz val="12"/>
        <color rgb="FF000000"/>
        <rFont val="Calibri"/>
      </rPr>
      <t xml:space="preserve">: Mayor General Henry David Rodríguez Martínez
</t>
    </r>
    <r>
      <rPr>
        <b/>
        <sz val="12"/>
        <color rgb="FF000000"/>
        <rFont val="Calibri"/>
      </rPr>
      <t>Vicepresidente</t>
    </r>
    <r>
      <rPr>
        <sz val="12"/>
        <color rgb="FF000000"/>
        <rFont val="Calibri"/>
      </rPr>
      <t xml:space="preserve">: General de División Víctor Edgardo Rosas Colón
</t>
    </r>
    <r>
      <rPr>
        <b/>
        <sz val="12"/>
        <color rgb="FF000000"/>
        <rFont val="Calibri"/>
      </rPr>
      <t>Directores principales</t>
    </r>
    <r>
      <rPr>
        <sz val="12"/>
        <color rgb="FF000000"/>
        <rFont val="Calibri"/>
      </rPr>
      <t xml:space="preserve">: General de División José Darío Monsalve Maldonado, Vicealmirante Obelio Barrera Corrales, General de Brigada Neptalí De Jesús Acosta Prieto
</t>
    </r>
    <r>
      <rPr>
        <b/>
        <sz val="12"/>
        <color rgb="FF000000"/>
        <rFont val="Calibri"/>
      </rPr>
      <t>Directores suplentes</t>
    </r>
    <r>
      <rPr>
        <sz val="12"/>
        <color rgb="FF000000"/>
        <rFont val="Calibri"/>
      </rPr>
      <t xml:space="preserve">:General de División Jesús Antonio Carrera Mora, General de División Jorge Luis Valbuena Ferrer, Coronel Leonel Simón Monsalve Morales
</t>
    </r>
    <r>
      <rPr>
        <b/>
        <sz val="12"/>
        <color rgb="FF000000"/>
        <rFont val="Calibri"/>
      </rPr>
      <t>Secretaria</t>
    </r>
    <r>
      <rPr>
        <sz val="12"/>
        <color rgb="FF000000"/>
        <rFont val="Calibri"/>
      </rPr>
      <t>: Coronel Keila Karina Trozel Vivas</t>
    </r>
    <r>
      <rPr>
        <sz val="12"/>
        <color rgb="FF000000"/>
        <rFont val="Calibri"/>
        <family val="2"/>
      </rPr>
      <t xml:space="preserve">
Mediante Resolución No. 000408 del 5 de mayo de 2026 y publicada en la Gaceta Oficial No. 43.377 del 18 de mayo de 2026  se nombra al ciudadano General de Brigada Jeanpool Orlando González Requena, como Presidente de la Compañía Anónima Venezolana de Industrias Militares (CAVIM), Dirección General de Industr a Militar, del Despacho del Viceministro de Planificación y Desarrollo para la Defensa.</t>
    </r>
  </si>
  <si>
    <t>El Mayor General Renier Enrique Urbáez Ferrmín del Ejército, fue designado, en julio de 2021, comandante de la REDI Occidental cuya jurisdicción comprende los estados Falcón, Lara y Zulia. Cargos desempeñados previamente: presidente del Instituto de Previsión Social de la Fuerza Armada -IPSFA- (2019-2021); director de la Academia Militar del Ejército Bolivariano (2017-2019), director del Hospital Militar Doctor Carlos Arvelo (2016-2017). Entre los cargos en la administración civil se incluyen: viceministro de Comercio Interior del Ministerio de Comercio Interior (2015) y vicepresidente de la Corporación Socialista del Cemento, S.A. (2014-2015). (https://www.controlciudadano.org/fan_y_poder/renier-enrique-urbaez-fermin/) 
El Mayor General Henry del Ejército David Rodríguez Martínez, hasta el año 2024, fue Comandante de la ZODI Nro. 11 del estado Zulia. En octubre de 2024 es designado  Viceministerio de Planificación y Desarrollo para la Defensa. Henry David Rodríguez Martínez: es el número 15 de la promoción Páez 1994 y asciende a División de Nr. 3. Desde agosto de 2020 es el comandante de la 43 Brigada de Artillería de Campaña. Hasta septiembre de 2019 fue director de la Escuela de Artillería “Cnel. Diego Jalón” (.https://www.infobae.com/america/venezuela/2022/07/05/quienes-son-los-nuevos-generales-de-division-del-ejercito-venezolano-y-por-que-maduro-privilegia-a-los-oficiales-de-la-guardia-de-honor-y-de-la-direccion-de-inteligencia/)
El General de Brigada (GB) Jeanpool Orlando González Requena fue designado como nuevo presidente de la Compañía Anónima Venezolana de Industrias Militares (CAVIM), informó la institución en sus redes sociales.   González Requena, quien ascendió al grado de General de Brigada en julio de 2025 mediante la Resolución N° 060469 del Ministerio del Poder Popular para la Defensa, liderará la Comandancia y Presidencia Ejecutiva del complejo industrial armamentístico. Su gestión estará orientada a coordinar las operaciones logísticas y de infraestructura en articulación con las distintas Zonas Operativas de Defensa Integral (ZODI).</t>
  </si>
  <si>
    <t>EL ORO VENEZOLANO SE FUNDE ENTRE LA ILEGALIDAD Y LA MUERTE (http://transparencia.org.ve/oromortal/project/el-oro-venezolano-se-funde-entre-la-ilegalidad-y-la-muerte/)
ORO MORTAL: Entre el crimen organizado, el ecocidio y la corrupción (http://transparencia.org.ve/oromortal/)
CASOS DE ESTUDIO Sector Minero (https://transparencia.org.ve/project/epe-ii-casos-sector-mineria/casos-sector-mineria-2/)
PISTA 4: "Manos de metal" o cómo se quema la ruta (https://www.connectas.org/especiales/fuga-del-oro-venezolano/pista-de-aterrizaje-4.html)
Informe: Así saquea Maduro el oro del Orinoco (http://miningpress.com/dictadura-venezuela/320594/informe-asi-saquea-maduro-el-oro-del-orinoco)
Casos de Estudio: Minería (https://transparencia.org.ve/wp-content/uploads/2018/11/CASOS-sector-miner%C3%ADa.pdf)
El silencio es cómplice de la corrupción en MINERVEN (https://www.aporrea.org/trabajadores/a207871.html)
Minerven financió al PSUV (https://saladeinfo.wordpress.com/2014/02/03/minerven-financio-al-psuv/)
EE. UU. sanciona a empresa minera de oro de Venezuela (https://share.america.gov/es/ee-uu-sanciona-a-empresa-minera-de-oro-de-venezuela/)
Minerven transgredió Ley del BCV en transacciones de oro (http://www.reportero24.com/2011/07/25/corrupcion-cicpc-investiga-negocios-ilicitos-en-minerven/)
Expresidente de Minerven es señalado por corrupción
Luis Herrera Mendoza está señalado de causar un daño patrimonial por 34 millones de bolívares (http://www.elmundo.com.ve/noticias/actualidad/parlamento)
Sindicato denunció hace tres años la corrupción en Minerven (http://www.elmundo.com.ve/noticias/actualidad/judicial/sindicato-denuncio-hace-tres-anos-la-corrupcion-en.aspx#ixzz4xDgG2R4y)
Trece trabajadores presos y 50 kilos de oro robados en Minerven (http://www.upatadigital.com.ve/2017/08/trece-trabajadores-presos-y-50-kilos-de.html)
La maldición del oro: Minería y violencia en el sur de Venezuela (https://www.crisisgroup.org/es/latin-america-caribbean/andes/venezuela/b53-curse-gold-mining-and-violence-venezuelas-south)
SOS Orinoco pide transparencia ante posible exportación de oro venezolano a Estados Unidos (https://correodelcaroni.com/sociedad/ambiente/sos-orinoco-pide-transparencia-ante-posible-exportacion-de-oro-venezolano-a-estados-unidos2/)
Liberaron a 29 presos políticos vinculados al caso Mibiturven, pasaron más de un año detenidos (https://tucaraotica.com/venezuela/liberaron-a-29-presos-politicos-vinculados-al-caso-mibiturven-pasaron-mas-de-un-ano-detenidos/)</t>
  </si>
  <si>
    <t xml:space="preserve">
Mediante el Decreto Nº 5.046 del 25 de noviembre de 2024 y publicado en la Gaceta Oficial No. 43.014 de la misma fecha , se nombró a Raúl Alfonzo Paredes, como Presidente encargdo de CONSTRUPATRIA, S.A., Empresa del Estado, adscrita al Ministerio del Poder Popular para Hábitat y Vivienda.
Según Resolución No. 203 del 30 de abril de 2026 y publicada en la Gaceta Oficial No 43.366 mediante la cual se designa al ciudadano Miguel Ángel Ramones Galviz, como PRESIDENTE DE CONSTRUPATRIA, S.A, Empresa adscrita al Ministerio del Poder Popular para Hábitat y Vivienda.
Según Resolución No. 204 del 30 de abril de 2026 y publicada en la Gaceta Oficial No 43.366 mediante la cual se designa al ciudadanoEdgar Antonio Zambrano 
Jurado, como VICEPRESIDENTE DE CONSTRUPATRIA, S.A, Empresa adscrita al Ministerio del Poder Popular para Hábitat y Vivienda.</t>
  </si>
  <si>
    <t>El General de División (Guardia Nacional Bolivariana) Raúl Alfonzo Paredes. es Ministro del Poder Popular de Obras Públicas. Egresado de la Escuela de Formación de Oficiales de las Fuerzas Armadas de Cooperación -EFOFAC- el 05/07/1987, ocupando el número 10 en el orden de mérito entre los 90 integrantes de la promoción.Fue designado ministro del Poder Popular de Obras Públicas el 12 de agosto de 2019.Además, desde diciembre de 2017, se desempeña como presidente de la Fundación Gran Misión Barrio Nuevo Barrio Tricolor, adscrita al Ministerio del Poder Popular para Habitat y Vivienda. En septiembre de 2015, es designado por la Gobernadora del Estado Monagas, Yelitza Santaella, como Secretario del Poder Popular para la Gestión Pública.El 03 de julio de 2015, asciende al grado de General de División, ocupando el puesto número 7 de 9 generales ascendidos.Entre otros cargos ocupados previamente, figura el de comandante del Comando Zona No. 51 Monagas de la Guardia Nacional (2014-2015).
Miguel Ángel Ramones Galviz,  es militar de carrera perteneciente al Ejército de la FANB (egresado de la promoción de comando de 1996). En julio de 2024, fue promovido dentro de los ascensos masivos a los grados de Generales de la institución. Su designación en Construpatria el 30 de abril de 2026 complementa directamente otro cargo de altísima relevancia que recibió apenas unos días antes, unificando bajo su mando tanto el diseño de políticas de producción como la distribución logística de materiales de construcción a nivel nacional. Asumió de forma encargada la Dirección General de la Oficina de Planificación y Presupuesto del Ministerio del Despacho de la Presidencia y Seguimiento de la Gestión de Gobierno. Simultáneamente, fue nombrado Director Ejecutivo del "Fondo Negro Primero", un servicio desconcentrado adscrito al Ministerio de la Defensa dedicado al bienestar social del personal militar. Tras la salida repentina de la empresa estadounidense AT&amp;T del mercado venezolano, el Tribunal Supremo de Justicia (TSJ) dictó una medida cautelar sobre los activos de Galaxy Entertainment de Venezuela (DirecTV). Ramones Galviz fue designado por el tribunal como miembro y Vicepresidente de la junta directiva ad hoc encargada de restituir y gestionar temporalmente el servicio. Consolidó su posición dentro de los comandos estratégicos de la FANB al figurar en la lista de ascensos a Generales de Comando del Ejército, manteniendo presencia activa en el sector institucional militar antes de su transición definitiva al área de infraestructura.Mediante el Decreto N° 5.326 (Gaceta Oficial N° 43.360), el Ejecutivo Nacional lo nombró Viceministro de Industrias para Hábitat y Vivienda. Este viceministerio es el encargado de articular con las industrias básicas (cemento, acero, agregados) el flujo de insumos para la edificación pública.
El perfil del ciudadano Edgar Antonio Zambrano Jurado sigue una línea institucional muy cercana a la del presidente de la empresa (el General Ramones Galviz). Se trata de un oficial de la Fuerza Armada Nacional Bolivariana —con el rango de Coronel— que ha desarrollado la mayor parte de su carrera pública en el ala administrativa, de planificación y de recursos humanos dentro del Poder Ejecutivo.En 2019, Fue designado como Director General (Encargado) de la Oficina de Planificación y Presupuesto del Ministerio del Despacho de la Presidencia, asumió la Dirección General (Encargado) de la Oficina de Gestión Humana del mismo despacho ministerial. Al hacer equipo con el General Ramones Galviz, el Ministerio de Hábitat y Vivienda consolida un esquema de control militar e institucional en la cadena de distribución de insumos básicos (cemento, acero, bloques) para los planes de infraestructura habitacional del país.</t>
  </si>
  <si>
    <r>
      <rPr>
        <b/>
        <sz val="12"/>
        <color rgb="FF000000"/>
        <rFont val="Calibri"/>
      </rPr>
      <t>Presidente</t>
    </r>
    <r>
      <rPr>
        <sz val="12"/>
        <color rgb="FF000000"/>
        <rFont val="Calibri"/>
      </rPr>
      <t>: Pedro Luis Malaver Ruiz, según resolución No.. DM/012/2019,  en calidad de Encargado, de la Corporación de Desarrollo Agrícola, S.A.,, publicado en la Gaceta Nº 41.637 del 21 de mayo de 2019 
Mediante Resolución  DM/No. 050-2025 del Ministerio del Poder Popular para la Agricultura Productiva y Tierras y publicada en la Gaceta Oficial No.  43.147 del 11 de junio de 2025, se designa a María Alejandra Terán Pérez, como Presidenta de la Corporación de Desarrollo Agrícola, S.A. (CODEAGRO)</t>
    </r>
    <r>
      <rPr>
        <sz val="12"/>
        <color rgb="FF000000"/>
        <rFont val="Calibri"/>
        <family val="2"/>
      </rPr>
      <t xml:space="preserve">
Según Resolución No. DM/ 021/2026 del 18 de mayo de 2026 y publicada ebn la Gaceta Oficial No. 42.439  del 20 de mayo de 2026, se designa al ciudadano Jorge Luis Valbuena Ferrer, como Presidente de la CORPORACIÓN DE DESARROLLO AGRÍCOLA, S.A., adscrita al Ministerio del Poder Popular para la Agricultura Productiva y Tierras.</t>
    </r>
  </si>
  <si>
    <t xml:space="preserve">Pedro Malaver, fue presidente del Fondo para el Desarrollo Agrario Socialista (Fondas)  y  presidente de la Empresa de Propiedad Social Agropatria, S.A., entes adscritos al Ministerio del Poder Popular para la Agricultura Productiva y Tierras.
No se consiguieron datos de  María Alejandra Terán Pérez.
Dentro del ecosistema de empresas públicas y la administración del Estado en Venezuela, el ciudadano Jorge Luis Valbuena Ferrer tiene un perfil marcadamente militar y una trayectoria previa gestionando la producción de alimentos desde el sector defensa.  Es General de Brigada de la Fuerza Armada Nacional Bolivariana (FANB).Su perfil se alinea con la política del gobierno venezolano de colocar a oficiales de alto rango de la FANB al frente de sectores estratégicos, particularmente en la gestión alimentaria y agrícola.2. Antes de su designación de mayo de 2026 en la Corporación de Desarrollo Agrícola, S.A., Valbuena Ferrer ocupó cargos de alta dirección en el sector empresarial militar. Fue nombrado en mayo de 2021  como Presidente de la Empresa Agropecuaria de la Fuerza Armada Nacional Bolivariana (AGROFANB). Poco antes de asumir AGROFANB, en enero de 2021  fue designado como Director Suplente de la junta directiva de la Compañía Anónima Venezolana de Industrias Militares (CAVIM). El salto de Valbuena Ferrer desde AGROFANB (sector militar) a la Corporación de Desarrollo Agrícola, S.A. (sector civil, bajo el Ministerio de Agricultura Productiva y Tierras) representa una continuidad en su rol técnico-militar de gestión de tierras y producción a gran escala.  </t>
  </si>
  <si>
    <t>Mediante el Decreto N° 3.145,  se nombró a Héctor Vicente Rodríguez Castro, como Presidente de la Corporación de Desarrollo de la Cuenca del Río Tuy «Francisco de Miranda», S.A, (CORPOMIRANDA, S.A.), en calidad de Encargado, publicado en la Gaceta Nº 41.270  del 2 de noviembre de 2017.
Mediante Decreto Nº 5.333 de la Presidencia de la República del 27 de abril de 2026 y  publicado en la  Gaceta Nº 43.363  del 27 de abril de 2026  , se nombra al ciudadano Elio José Serrano Carpio, como Presidente de la Corporación de Desarrollo de la Cuenca del Río Tuy “Francisco de Miranda”, S.A., (CORPOMIRANDA, S.A.), en calidad de Encargado.</t>
  </si>
  <si>
    <t>Actual gobernador del estado Miranda por el Gran Polo Patriótico electo el 15 de octubre de 2017. Se trata de una de las figuras más jóvenes dentro del Gobierno Nacional. Fue diputado a la Asamblea Nacional, electo por voto lista en los comicios del 6 de diciembre de 2015 por el Partido Socialista Unido de Venezuela (Psuv) para el período 2016-2021 y anunciado como el jefe de bancada del bloque oficialista. Fue ministro de Educación, de Deporte y de la Juventud. Profesor universitario, fundador y coordinador nacional de la Juventud del Psuv. Sus declaraciones más polémicas y recordadas las hizo en febrero de 2014 cuando dijo: “(…) No es que vamos a sacar a la gente de la pobreza para llevarlas a la clase media y que después aspiren a ser escuálidos”, mensaje que fue rechazado por usuarios en las redes sociales.
Elio José Serrano Carpio  es ingeniero electricista, lo cual aporta un perfil técnico para la gestión de proyectos de infraestructura y servicios públicos asignados tradicionalmente a corporaciones de desarrollo regional como Corpomiranda. Fue diputado a la Asamblea Nacional por el estado Miranda durante múltiples periodos consecutivos. En el parlamento nacional destacó por su participación e integración en la Comisión Permanente de Administración y Servicios, estrechamente vinculada con los objetivos de desarrollo e infraestructura de la corporación.  Ges Cuenta con un amplio recorrido en la administración local y regional dentro de la misma entidad geográfica que atiende la corporación, habiendo sido concejal, alcalde del municipio Paz Castillo (2000-2008), Viceministro de Gestión para Planificación de Infraestructura del Ministerio de Obras Públicas y Vivienda (2009), y posteriormente Gobernador del estado.</t>
  </si>
  <si>
    <r>
      <rPr>
        <b/>
        <sz val="12"/>
        <color theme="1"/>
        <rFont val="Calibri"/>
      </rPr>
      <t>Presidente Encargado</t>
    </r>
    <r>
      <rPr>
        <sz val="12"/>
        <color theme="1"/>
        <rFont val="Calibri"/>
      </rPr>
      <t xml:space="preserve">: Jean Pierre Rivas Nobrega según resolución N° 246 del 13 de septiembre de 2022, publicada en la Gaceta Oficial N° 42.480 del 10 de octubre de 2022
</t>
    </r>
    <r>
      <rPr>
        <b/>
        <sz val="12"/>
        <color theme="1"/>
        <rFont val="Calibri"/>
      </rPr>
      <t>Directores principales</t>
    </r>
    <r>
      <rPr>
        <sz val="12"/>
        <color theme="1"/>
        <rFont val="Calibri"/>
      </rPr>
      <t xml:space="preserve">: Gerardo Briceño, Juan Gomes, Gregorio Sánchez, Ramón Perdomo. 
</t>
    </r>
    <r>
      <rPr>
        <b/>
        <sz val="12"/>
        <color theme="1"/>
        <rFont val="Calibri"/>
      </rPr>
      <t>Directores suplentes</t>
    </r>
    <r>
      <rPr>
        <sz val="12"/>
        <color theme="1"/>
        <rFont val="Calibri"/>
      </rPr>
      <t xml:space="preserve">: Hector Prada, Adriana Merchan, Ricardo Molina, Susana Guevara
</t>
    </r>
    <r>
      <rPr>
        <b/>
        <sz val="12"/>
        <color theme="1"/>
        <rFont val="Calibri"/>
      </rPr>
      <t>Gerente General (E), de la Oicina de Gestión Administrativa</t>
    </r>
    <r>
      <rPr>
        <sz val="12"/>
        <color theme="1"/>
        <rFont val="Calibri"/>
      </rPr>
      <t xml:space="preserve"> según Providencia Nº 005 de fecha 15/02/2021 en Gaceta Oficial Nº 42.070 de fecha 18/2/2021: Yaritza Natalia Ramírez Jaen
</t>
    </r>
    <r>
      <rPr>
        <b/>
        <sz val="12"/>
        <color theme="1"/>
        <rFont val="Calibri"/>
      </rPr>
      <t>Auditora Interna</t>
    </r>
    <r>
      <rPr>
        <sz val="12"/>
        <color theme="1"/>
        <rFont val="Calibri"/>
      </rPr>
      <t xml:space="preserve"> (Interina): Guadalupe del Carmen Gascón García
Mediante Decreto Presidencial No.  5.223 del 21 de enero de 2026 y publicado en la Gaceta Ordinaria No. de la misma fecha se designa a MARÍA GABRIELA
PULIDO CUMANA,  como </t>
    </r>
    <r>
      <rPr>
        <b/>
        <sz val="12"/>
        <color theme="1"/>
        <rFont val="Calibri"/>
        <family val="2"/>
      </rPr>
      <t>PRESIDENTA</t>
    </r>
    <r>
      <rPr>
        <sz val="12"/>
        <color theme="1"/>
        <rFont val="Calibri"/>
      </rPr>
      <t xml:space="preserve"> DE LA CORPORACIÓN DESERVICIOS DEL ESTADO “VENEZOLANA DE SERVICIOSTECNOLÓGICOS PARA EQUIPOS DE SALUD, S.A. (VENSALUD, S.A.)
	Mediante Resolución No. 350 del de 2 de junio de 2026   y publicada en la Gaceta Oficial No.43.390  del   4 de junio de 2026  ,  se designa a las ciudadanas y ciudadanos que en ella se mencionan, como Miembros de la Junta Directiva de la Empresa del Estado “CORPORACIÓN DE SERVICIOS DEL ESTADO “VENEZOLANA DE SERVICIOS TECNOLÓGICOS PARA EQUIPOS DE SALUD, S.A. (VENSALUD, S.A)”, ente adscrito al Ministerio del Poder Popular para la Salud.
</t>
    </r>
    <r>
      <rPr>
        <b/>
        <sz val="12"/>
        <color theme="1"/>
        <rFont val="Calibri"/>
        <family val="2"/>
      </rPr>
      <t>Presidenta</t>
    </r>
    <r>
      <rPr>
        <sz val="12"/>
        <color theme="1"/>
        <rFont val="Calibri"/>
      </rPr>
      <t xml:space="preserve">: María Gabriela Pulido Cumana 
</t>
    </r>
    <r>
      <rPr>
        <b/>
        <sz val="12"/>
        <color theme="1"/>
        <rFont val="Calibri"/>
        <family val="2"/>
      </rPr>
      <t>Directores principales</t>
    </r>
    <r>
      <rPr>
        <sz val="12"/>
        <color theme="1"/>
        <rFont val="Calibri"/>
      </rPr>
      <t xml:space="preserve">: Juan Enrique Gómez Vieira, Norelys Lucia Bracho Jiménez, Oswalda María Pérez de Betancourt, Liumar de Jesús Aquias Martínez 
</t>
    </r>
    <r>
      <rPr>
        <b/>
        <sz val="12"/>
        <color theme="1"/>
        <rFont val="Calibri"/>
        <family val="2"/>
      </rPr>
      <t>Directora suplente</t>
    </r>
    <r>
      <rPr>
        <sz val="12"/>
        <color theme="1"/>
        <rFont val="Calibri"/>
      </rPr>
      <t>: Yusmila Josefina Martínez</t>
    </r>
  </si>
  <si>
    <t>Corrupción en pandemia. La tragedia de Venezuelamás allá de la COVID-19 (file:///C:/Users/Usuario/Downloads/Corrupcio%CC%81n-en-pandemia-la-tragedia-de-Venezuela-mas-alla-de-la-COVID-19-.pdf)</t>
  </si>
  <si>
    <r>
      <t xml:space="preserve">Según Decreto Nº 4.991 de fecha 3/9/2024 de la Presidencia de la República publicado  en Gaceta Oficial Nº 42.955 de la misma fecha se designa a la siguiente Junnta Directiva
</t>
    </r>
    <r>
      <rPr>
        <b/>
        <sz val="12"/>
        <color rgb="FF000000"/>
        <rFont val="Calibri"/>
      </rPr>
      <t>Presidente</t>
    </r>
    <r>
      <rPr>
        <sz val="12"/>
        <color rgb="FF000000"/>
        <rFont val="Calibri"/>
      </rPr>
      <t>: José Luis Betancourt González,</t>
    </r>
    <r>
      <rPr>
        <b/>
        <sz val="12"/>
        <color rgb="FF000000"/>
        <rFont val="Calibri"/>
      </rPr>
      <t xml:space="preserve"> Miembros Principales</t>
    </r>
    <r>
      <rPr>
        <sz val="12"/>
        <color rgb="FF000000"/>
        <rFont val="Calibri"/>
      </rPr>
      <t xml:space="preserve">: Freddy Claret  Brito Maestre, Yurima Elena, Gil Trias, José adelina Ornelas Ferreira, Vianney Miguel Rojas García, Luis Aberto Vede Coronado, Miguel Angel Ramones Galvis,  Gustavo Rafael Núñez Díaz,  </t>
    </r>
    <r>
      <rPr>
        <b/>
        <sz val="12"/>
        <color rgb="FF000000"/>
        <rFont val="Calibri"/>
      </rPr>
      <t>Directores Su</t>
    </r>
    <r>
      <rPr>
        <sz val="12"/>
        <color rgb="FF000000"/>
        <rFont val="Calibri"/>
      </rPr>
      <t xml:space="preserve">plentes: María Gabriela González Urbaneja, Edgar Antonio Zambrano Jurado, Stalin Agustín Da Silva, Ingeborg Susana Herrera Poleo, Abraham Rafael Chirinos Farfán, Alberto Gabriel Pérez Pérez, Luis José Sarmiento Machado
Mediante el Decreto N° 5.330 de la Presidencia de la República del 23 de abril de 2026 y publicado en la Gaceta Oficial No. 43361 de la misma fecha,  se nombra a los Miembros de la Junta Directiva de la empresa del Estado Corporación Eléctrica Nacional, S.A. (CORPOELEC), adscrita al Ministerio del Poder Popular para la Energía Eléctrica, quedando conformada por las ciudadanas y ciudadanos que en él se mencionan:
José Luis Betancourt González – Presidente de la Junta Directiva
</t>
    </r>
    <r>
      <rPr>
        <b/>
        <sz val="12"/>
        <color rgb="FF000000"/>
        <rFont val="Calibri"/>
        <family val="2"/>
      </rPr>
      <t>Miembros principales</t>
    </r>
    <r>
      <rPr>
        <sz val="12"/>
        <color rgb="FF000000"/>
        <rFont val="Calibri"/>
      </rPr>
      <t xml:space="preserve">: Freddy Claret Brito Maestre, Martha Evelia Tovar Zerpa, Rodolfo Federico Vílchez Sevilla Vianney Miguel Rojas García, Carlos Alfredo González, Paola Carolina Gómez Rivero, Gustavo Rafael Núñez Díaz 
</t>
    </r>
    <r>
      <rPr>
        <b/>
        <sz val="12"/>
        <color rgb="FF000000"/>
        <rFont val="Calibri"/>
        <family val="2"/>
      </rPr>
      <t>Miembros suplentes</t>
    </r>
    <r>
      <rPr>
        <sz val="12"/>
        <color rgb="FF000000"/>
        <rFont val="Calibri"/>
      </rPr>
      <t xml:space="preserve">: Pedro Alcides Tineo Díaz  y  Vicepresidente, Francisco Martín Mayora, Yelitza Josefina Hernández Tovar, José Gregorio Duque Peña,  Tania Elizabeth Masea Linares, Abraham Rafael Chirinos Farfán, José Martín Milano Rincones , Luis Alfredo Galarraga </t>
    </r>
  </si>
  <si>
    <t>Ing. José Luis Betancourt González, fue Gerente de Proyectos y Vicepresidente de  CORPOELEC, sustituyó a Igor Gavidia
José Luis Betancourt González (Presidente de Corpoelec) y Freddy Claret Brito Maestre (quien fue Ministro de Energía Eléctrica y de Ciencia y Tecnología) poseen perfiles primordialmente técnicos y gerenciales en la administración pública civil, enfocados en la ingeniería y el desarrollo de proyectos.
Paola Carolina Gómez Rivero y Martha Evelia Tovar Zerpa son funcionarias de carrera en la administración del Estado, vinculadas estrechamente a ministerios de infraestructura, finanzas y petróleo (Gómez Rivero, por ejemplo, fue Inspectora Presidencial para Asuntos Eléctricos y Presidenta de la Fundación Oro Negro).
Vianney Miguel Rojas García: Es militar. Ha figurado en diversas resoluciones oficiales de ascensos dentro de la FANB. Paralelamente a sus funciones en el sector eléctrico (donde llegó a ser Viceministro de Finanzas y Asuntos Administrativos del Ministerio de Energía Eléctrica y Gerente General de Finanzas de Corpoelec), ha ocupado cargos como Director Suplente en la Junta Directiva del Banco de la Fuerza Armada Nacional Bolivariana (BANFANB).
Gustavo Rafael Núñez Díaz: Es militar. En los registros y gacetas oficiales de la FANB figura históricamente con el rango de Teniente (Ejército), habiéndose desempeñado formalmente en el pasado como Secretario del Ministro de la Defensa. Posteriormente pasó al área de gestión pública civil, asumiendo cargos como el de Director General de la Oficina de Tecnología de la Información y la Comunicación en el Ministerio de Energía Eléctrica.</t>
  </si>
  <si>
    <r>
      <rPr>
        <sz val="12"/>
        <color rgb="FF000000"/>
        <rFont val="Calibri"/>
      </rPr>
      <t>EE UU advierte sobre “corrupción pública generalizada” en Venezuela (http://www.el-nacional.com/noticias/mundo/advierte-sobre-corrupcion-publica-generalizada-venezuela_204518)
Departamento del Tesoro identificó a empresas venezolanas y sancionan a funcionarios del Gobierno (https://www.lapatilla.com/2017/09/28/departamento-del-tesoro-identico-a-empresas-venezolanas-y-sancionan-a-funcionarios-del-gobierno/)
Casos de corrupción en PDVSA y Corpoelec superan los 60 mil millones de dólares (http://notitotal.com/2016/03/31/casos-corrupcion-pdvsa-corpoelec-superan-los-60-mil-millones-dolares/)
Corpoelec reconoció que pésimo servicio eléctrico provocó que más de 10 estados de Venezuela quedaran sin luz #17Abr (https://www.lapatilla.com/2022/04/17/corpoelec-reconocio-que-pesimo-servicio-electrico-provoco-que-mas-de-10-estados-de-venezuela-quedaran-sin-luz-17abr/)
Denuncian que Corpoelec tapa “corrupción” de contratistas  (http://www.laverdad.com/economia/113999-denuncian-que-corpoelec-tapa-corrupcion-de-contratistas.html)
Conspiración Veroes-Motta Domínguez: ¿Cómo funcionó el mecanismo de corrupción en Corpoelec? (https://transparencia.org.ve/conspiracion-veroes-motta-dominguez-como-funciono-el-mecanismo-de-corrupcion-en-corpoelec/)
Jesús Armas: Incremento de apagones en Caracas ocurre por corrupción en Corpoelec (https://www.elnacional.com/venezuela/jesus-armas-incremento-de-apagones-en-caracas-ocurren-por-corrupcion-en-corpoelec/)
Corrupción eléctrica se aceleró desde 2014 (https://elestimulo.com/la-corrupcion-electrica-no-se-detuvo-en-2014/)
La corrupción eléctrica deja a Venezuela en la oscuridad (https://elpolitico.com/la-corrupcion-electrica-deja-a-venezuela-en-la-oscuridad/)
Hijo del general Manuel Quevedo y los árabes metidos en  la corrupción que acaba con Corpoelec (http://www.noticiasjr.com/hijo-del-general-manuel-quevedo-y-los-arabes-metidos-en-la-corrupcion-que-acaba-con-corpoelec)
EE.UU. señala a exfuncionarios venezolanos por "corrupción" en la Corporación Eléctrica Nacional (https://www.vozdeamerica.com/venezuela/eeuu-designa-exfuncionarios-venezolanos-por-corrupcion-en-la-corporacion-electrica)
¡ENCHUFE ROJITO! Los exorbitantes montos que depositó Corpoelec a Jesús Ramón Veroes y Luis Alberto Chacín (Acusados de corrupción en EEUU) (https://maduradas.com/enchufe-rojito-los-exorbitantes-montos-deposito-corpoelec-jesus-ramon-veroes-luis-alberto-chacin-acusados-corrupcion-eeuu/)
Exministro de Maduro, investigado por lavado de dinero en Estados Unidos (https://www.dw.com/es/exministro-de-maduro-investigado-por-lavado-de-dinero-en-estados-unidos/a-49384631)
CASOS DE ESTUDIO Sector Eléctrico (https://transparencia.org.ve/wp-content/uploads/2018/11/CASOS-sector-el%C3%A9ctrico.pdf)
Decadencia de Corpoelec, en evidencia luego que trabajador se electrocutara por carecer de implementos de seguridad (https://www.lapatilla.com/2022/07/18/decadencia-de-corpoelec-en-evidencia-luego-que-trabajador-se-electrocutara-por-carecer-de-implementos-de-seguridad/)
Planta termoeléctrica Josefa Camejo, un elefante rojo que mantiene a oscuras a la Península de Paraguaná (https://bit.ly/3DMk7fR #RegionesLaPatilla)
Cedice Libertad: en agosto se registraron 16.404 fallas eléctricas en el país ( https://cedice.org.ve/observatoriogp/portfolio-items/monitoreo-de-servicios-publicos-en-venezuela-agosto-2022</t>
    </r>
    <r>
      <rPr>
        <sz val="12"/>
        <color rgb="FF1155CC"/>
        <rFont val="Calibri"/>
      </rPr>
      <t>/)</t>
    </r>
    <r>
      <rPr>
        <sz val="12"/>
        <color rgb="FF000000"/>
        <rFont val="Calibri"/>
      </rPr>
      <t>, (https://talcualdigital.com/cedice-libertad-en-agosto-se-registraron-16-404-fallas-electricas-en-el-pais/)
Grupo Orinoco: recuperación del sistema eléctrico supera los 15.000 millones de dólares (https://www.lossinluzenlaprensa.com/grupo-orinoco-recuperacion-del-sistema-electrico-supera-los-15-000-millones-de-dolares/?utm_source=rss&amp;utm_medium=rss&amp;utm_campaign=grupo-orinoco-recuperacion-del-sistema-electrico-supera-los-15-000-millones-de-dolares)
Venezuela a oscuras: el angustiante registro que revela cómo se encuentra el servicio eléctrico (https://jvlaq.gigbitz.com/?p=499070)
Corpoelec raciona la luz en Nueva Esparta y mantiene a habitantes bajo angustia e incertidumbre (https://bit.ly/3UGu8jY #RegionesLaPatilla)
Análisis sobre la sistuación del Sector Eléctrico en noviembre de 2022: https://youtu.be/MarOMSXl_7w
En Venezuela las fallas eléctricas aumentaron 6% en octubre, afirma ONG (https://monitoreamos.com/venezuela/en-venezuela-las-fallas-electricas-aumentaron-6-en-octubre-afirma-ong)
 Las horas oscuras (https://lashorasoscuras.prodavinci.com/14/?home)
Las fallas eléctricas en Venezuela aumentaron un 22 % en 2022 (https://bit.ly/3jZHbQh)
Servicio eléctrico es el más ineficiente, según el estudio de Cedice (https://puntodecorte.net/servicio-electrico-segun-cedice/)
Monitor Ciudad advirtió que el Sistema Eléctrico Nacional funciona solo a un 30% (https://ovxp.mcehc.com/2023/02/23/monitor-ciudad-advirtio-que-el-sistema-electrico-nacional-funciona-solo-a-un-30/)
Comité de Afectados por Apagones: Fallas eléctricas aumentaron 16% en enero (https://www.el-carabobeno.com/comite-afectados-apagones-fallas-electricas-aumentaron-16-por-ciento-enero/)
En un mes se registraron casi 3.300 interrupciones del servicio eléctrico en Venezuela (https://eldiario.com/2023/03/04/casi-3300-interrupciones-de-servicio-electrico-en-un-mes-en-venezuela/)
OGP de Cedice | El occidente es la región del país en donde más apagones se reportan (https://puntodecorte.net/ogp-de-cedice-el-occidente-es-la-region-mas-apagones/)
Falla eléctrica causó retrasos en vuelos en el aeropuerto Simón Bolívar (https://www.analitica.com/actualidad/actualidad-nacional/falla-electrica-causo-retrasos-en-vuelos-en-el-aeropuerto-simon-bolivar/)
Cortes del servicio eléctrico no dan tregua en ocho estados de Venezuela (https://talcualdigital.com/cortes-del-servicio-electrico-no-dan-tregua-en-ocho-estados-de-venezuela/)
Energía y Libertad: El presente y el futuro del sector energético en Venezuela (https://www.youtube.com/watch?v=cw3KgdRF7Mg)
Exdirector de Corpoelec entregó $18 millones para rebajar pena por corrupción en EEUU (https://talcualdigital.com/exdirector-de-finanzas-de-la-edc-entrego-parte-de-su-fortuna-para-rebajar-pena-en-eeuu/)
Termoeléctrica de Punta de Mata, otro proyecto empañado por la corrupción “rojita” (https://www.lapatilla.com/2023/08/13/termoelectrica-de-punta-de-mata-otro-proyecto-empanado-por-la-corrupcion-rojita/)
“CORTO-elec” jugando con los botones: reportan fluctuaciones en la Gran Caracas #13Sep  (https://www.lapatilla.com/2023/09/13/corto-elec-jugando-con-los-botones-reportan-fluctuaciones-en-la-gran-caracas-13sep/)
OVSP: 80% del parque termoeléctrico venezolano está fuera de servicio #15Sep (https://www.elimpulso.com/2023/09/15/ovsp-80-del-parque-termoelectrico-venezolano-esta-fuera-de-servicio-15sep/)
El caos eléctrico: un ingrediente más de la profunda crisis en Venezuela (https://www.lapatilla.com/2023/09/19/el-caos-electrico-un-ingrediente-mas/)
Venezuela registró casi 400 protestas en agosto, la mayoría por falta de agua y electricidad (https://www.lapatilla.com/2023/09/29/venezuela-registro-casi-400-protestas-en-agosto-la-mayoria-por-falta-de-agua-y-electricidad/)
En VIDEO: así se inundó turbina de la represa en Caruachi, otro foco de la crisis eléctrica (https://gitx.awsccs2.com/2023/09/29/en-video-asi-se-inundo-turbina-de-la-represa-en-caruachi-otro-foco-de-la-crisis-electrica/)
Persiste silencio estatal sobre condiciones de represas hidroeléctricas y aumentan las fallas de electricidad (https://www.el-carabobeno.com/persiste-silencio-estatal-sobre-condiciones-de-represas-hidroelectricas-y-aumentan-las-fallas-de-electricidad/)
Cortes eléctricos ponen en jaque la operatividad del sector agroindustrial de Venezuela (https://www.el-carabobeno.com/cortes-electricos-ponen-jaque-operatividad-sector-agroindustrial-2/)
Cedice: 6 de cada 10 venezolanos reportó empeoramiento del servicio eléctrico en septiembre (https://runrun.es/noticias/510707/cedice-6-de-cada-10-venezolanos-reporto-empeoramiento-del-servicio-electrico-en-septiembre/)
Fallas eléctricas en Venezuela aumentaron entre enero y septiembre en un 25% (https://www.lapatilla.com/2023/11/04/fallas-electricas-en-venezuela-aumentaron-entre-enero-y-septiembre-en-un-25/)
VOA: Los apagones pueden ser “cuello de botella” para la economía en Venezuela (https://talcualdigital.com/voa-los-apagones-pueden-ser-cuello-de-botella-para-la-economia-en-venezuela/#google_vignette)
Nuevos datos del OVSP: 76,7% de encuestados en 12 ciudades percibió negativamente la calidad del servicio eléctrico (https://www.observatoriovsp.org/nuevos-datos-del-ovsp-767-de-encuestados-en-12-ciudades-percibio-negativamente-la-calidad-del-servicio-electrico/)
Luz, agua y telecomunicaciones siguen siendo los peores servicios, según Cedice (https://www.radiofeyalegrianoticias.com/electricidad-y-agua-siguen-siendo-los-peores-servicios-publicos-segun-cedice/)
ONG: servicio eléctrico falla a diario en 52 centros de salud (https://www.analitica.com/actualidad/actualidad-nacional/ong-servicio-electrico-falla-a-diario-en-52-centros-de-salud/)
Venezolanos califican de “muy ineficiente” la prestación del servicio eléctrico, según Cedice (https://www.lapatilla.com/2024/01/19/venezolanos-califican-de-muy-ineficiente-la-prestacion-del-servicio-electrico-segun-cedice/)
Zulia no sale de la oscuridad: Se intensificarán cortes eléctricos en los próximos días (https://www.lapatilla.com/2024/01/22/zulia-no-sale-de-la-oscuridad-se-intensificaran/)
Apagones no dan tregua en el Zulia y marcan un inicio de año precario (https://storage.googleapis.com/qurium/cronica.uno/apagones-siguen-haciendo-estragos-en-el-zulia.html)
Sectores de Mérida siguen siendo severamente afectados por racionamientos eléctricos  (https://buff.ly/48WxCGw #RegionesLaPatilla)
Reportaron intensos bajones de luz en varias regiones de Venezuela este #29Ene (https://buff.ly/3UeOcNd)
Apagones aumentan a frecuencia diaria con duración de hasta 9 horas, según Observatorio de Servicios Públicos (https://mundour.com/2024/01/30/apagones-aumentan-a-frecuencia-diaria-con-duracion-de-hasta-9-horas-segun-observatorio-venezolano-de-servicios-publicos/)
Cortes eléctricos en Maracaibo: una tortura que mina la salud física y mental (https://buff.ly/3w4m3OK)
Si no es el apocalipsis, se acerca bastante: cotidianidad de los zulianos trastocada por prolongados apagones (https://buff.ly/3ugushI #RegionesLaPatilla)
En Venezuela un gerente acudió a la Fiscalía para impedir las denuncias por corrupción y negligencia en el servicio eléctrico (https://www.infobae.com/venezuela/2024/02/25/en-venezuela-un-gerente-acudio-a-la-fiscalia-para-impedir-las-denuncias-por-corrupcion-y-negligencia-en-el-servicio-electrico/)
Cinco años después, el «mega apagón» continúa en Venezuela (https://talcualdigital.com/cinco-anos-despues-el-mega-apagon-continua-en-venezuela/)
OVSP: Interrupciones eléctricas continúan afectando a ciudadanos en 12 urbes del país (https://www.observatoriovsp.org/ovsp-interrupciones-electricas-continuan-afectando-a-ciudadanos-en-12-urbes-del-pais/)
A cinco años del "mega apagón nacional", otra fluctuación eléctrica afectó varios estados de Venezuela este #7Mar (https://buff.ly/3vbYbIO)
Bajón eléctrico afectó el servicio en múltiples estados de Venezuela este #9Mar (https://buff.ly/3v4r9ua)
Denuncian fallas de Internet en varios estados venezolanos tras fluctuaciones eléctricas (https://buff.ly/3PbJvQQ)
Efraín Carrera: La descentralización es clave para atender eficientemente las necesidades del sistema eléctrico (https://www.analitica.com/seminarios-y-foros/efrain-carrera-la-descentralizacion-es-clave-para-atender-eficientemente-las-necesidades-del-sistema-electrico/)
Estas son las 12 ciudades más afectadas por la crisis eléctrica en Venezuela https://buff.ly/3vlkY53
Análisis FODA del sector energético venezolano 2024 (https://www.lapatilla.com/2024/03/19/analisis-foda-del-sector-energetico-venezolano-2024/)
Detallada y convincente explicación técnica de Corpoelec sobre el racionamiento eléctrico en Venezuela. (https://x.com/fogondpalo/status/1771149179382837604
tia creciente por los apagones: la crisis eléctrica que consume a Venezuela (https://www.lapatilla.com/2024/04/07/angustia-creciente-por-los-apagones/)
Angustia creciente por los apagones: la crisis eléctrica que consume a Venezuela (https://www.lapatilla.com/2024/04/07/angustia-creciente-por-los-apagones/)
Monitor de Cedice Libertad: Servicios públicos continúan deteriorándose (https://www.descifrado.com/2024/04/25/monitor-de-cedice-libertad-servicios-publicos-continuan-deteriorandose/)
Falla en Planta Centro dejó sin luz a todo el estado Falcón durante dos horas (https://www.lapatilla.com/2024/07/16/falla-en-planta-centro-dejo-sin-luz-a-todo-el-estado-falcon-durante-dos-horas/#google_vignette)
CVG y la Guayana industrial: alternativa no petrolera que existió y que el chavismo destrozó  (https://correodelcaroni.com/opinion/cvg-y-la-guayana-industrial-alternativa-no-petrolera-que-existio-y-que-el-chavismo-destrozo/)
“¡Sape gato!”: apagón masivo ocasionó sobrecarga y explosiones en celdas de Venalum (VIDEO) (https://www.lapatilla.com/2024/08/31/sape-gato-apagon-masivo-ocasiono-sobrecarga-y-explosiones-en-celdas-de-venalum-video/#google_vignette&gt;)
La interminable crisis eléctrica venezolana. El enemigo anterior, el enemigo exterior y el enemigo interior (https://alnavio.es/la-interminable-crisis-electrica-venezolana-el-enemigo-anterior-el-enemigo-exterior-y-el-enemigo-interior/)
Apagón en Venezuela: al menos 20 de los 24 estados del país sufren cortes del servicio eléctrico y de la conexión a internet (https://www.infobae.com/venezuela/2024/08/30/apagon-en-venezuela-al-menos-20-de-los-24-estados-del-pais-sufren-cortes-del-servicio-electrico-y-de-la-conexion-a-internet/?outputType=amp-type)
Venezuela a oscuras: el masivo apagón expuso la devastadora crisis eléctrica tras años de mala gestión de Maduro (https://www.lapatilla.com/2024/08/31/venezuela-a-oscuras-el-masivo-apagon-expuso-la-devastadora-crisis-electrica-tras-anos-de-mala-gestion-de-maduro/)
El problema es que el sistema eléctrico nacional está obsoleto, dijo Paulo de Oliveira (https://www.costadelsolfm.org/2024/09/01/el-problema-es-que-el-sistema-electrico-nacional-esta-obsoleto-dijo-paulo-de-oliveira/)
Falla en Planta Centro deja sin luz a Falcón, Yaracuy y Carabobo (https://www.lapatilla.com/2024/09/16/falla-en-planta-centro-deja-sin-luz-a-falcon-yaracuy-y-carabobo/)
Nuevo bajón eléctrico afecta a varios estados de Venezuela este lunes 16Sep (https://puntodecorte.net/nuevo-bajon-electrico-afecta-a-varios-estados-de-venezuela-este-lunes-16sep/)
Treinta días desaparecidos llevan cuarenta trabajadores del Guri. (https://x.com/AlfredoARamos/status/1840738129650585862?t=ABNBoJwYv4oSGZuw6wo-3g&amp;s=19)
Las turbias negociaciones del hermano de Hugo Chávez al frente de Corpoelec (Parte II) (https://www.venezuelapolitica.info/las-turbias-negociaciones-del-hermano/?tztc=1)
En Lara: Activos por la Luz reporta aumento significativo en cortes eléctricos durante el fin de semana #25Nov (https://www.elimpulso.com/2024/11/25/en-lara-activos-por-la-luz-reporta-aumento-significativo-en-cortes-electricos-durante-el-fin-de-semana-25nov/#google_vignette()
En estos momentos que Margarita está sufriendo de apagones de más de 12 horas diaria (https://x.com/zuricht94/status/1858116584084009131?t=fBtWM1avgAfFyGeBNSI9rA&amp;s=08)
Desesperación en Nueva Esparta: Isla de Margarita afronta cortes de electricidad hasta de 12 horas (https://puntodecorte.net/desesperacion-en-nueva-esparta-por-cortes-de-electricidad/)
ONG y líderes políticos indican que racionamiento eléctrico expone crisis y corrupción en Venezuela (https://puntodecorte.net/racionamiento-electrico-expone-crisis-y-corrupcion/)
Alerta 🚨 caos en @CorpoelecInfo  se desaparecieron en solo un año de gestión la módica suma de 460.000.000$  (https://x.com/vebreaking/status/1905016608361226629?s=46)
David Morán Bohórquez: La “crisis climática”, la mentira eléctrica del chavismo (https://www.lapatilla.com/2025/03/28/david-moran-bohorquez-la-crisis-climatica-la-mentira-electrica-del-chavismo/)
Ingeniero José Aguilar: Corpoelec secó los embalses e indujo la crisis eléctrica en Los Andes (https://elpitazo.net/regiones/ingeniero-jose-aguilar-corpoelec-seco-los-embalses-e-indujo-la-crisis-electrica-en-los-andes/)
Crisis en Venezuela: la petrolera estatal PDVSA reducirá su horario laboral en oficinas para ahorrar energía (https://www.infobae.com/venezuela/2025/03/28/crisis-en-venezuela-la-petrolera-estatal-pdvsa-reducira-su-horario-laboral-en-oficinas-para-ahorrar-energia/)
Tras una fuerte fluctuación eléctrica, varios sectores de Mérida quedaron sin luz este #17Sep (https://lapatilla.com/2025/09/17/tras-una-fuerte-fluctuacion-electrica-varios-sectores-de-merida-quedaron-sin-luz-este-17sep/)
Cortes eléctricos afectarán a casi el 70 % de las empresas venezolanas en el segundo trimestre de 2025 (https://lapatilla.com/2025/10/09/cortes-electricos-afectaron-a-casi-70-de-las-empresas-venezolanas-en-el-segundo-trimestre-de-2025/)
Ejecutivos advierten que fallas en sistema eléctrico impiden elevar producción de petróleo en Venezuela (https://albertonews.com/nacionales/ejecutivos-advierten-que-fallas-en-sistema-electrico-impiden-elevar-produccion-de-petroleo-en-venezuela/)
Inestabilidad crítica: Bajones eléctricos aumentaron en Lara en lo que va de 2026 #11Mar (https://www.elimpulso.com/2026/03/11/inestabilidad-critica-bajones-electricos-aumentaron-en-lara-en-lo-que-va-de-2026-11mar/)
Reportan racionamientos eléctricos de «grandes proporciones» en diversos sectores del país (https://alertas24.com/reportan-racionamientos-electricos-de-grandes-proporciones-en-diversos-sectores-del-pais/)
Se registró mega BAJÓN eléctrico en varios estados de Venezuela este #23Mar ( https://acortar.link/pGvhpC)
En Mérida recrudece crisis eléctrica: algunos sectores pasaron hasta ocho horas sin luz (https://talcualdigital.com/en-merida-recrudece-crisis-electrica-algunos-sectores-pasaron-hasta-ocho-horas-sin-luz/)
Ernesto Villegas acusa a Venevisión de intentar “calentar las calles” tras reporte sobre fallas eléctricas en Caracas (https://fronteradigital.com.ve/index.php/entrada/70885)
La luz que nunca llega (https://www.analitica.com/el-editorial/la-luz-que-nunca-llega/)
La nueva campaña del chavismo para culpar a los venezolanos por la nula generación eléctrica en el país (VIDEO) (https://lapatilla.com/2026/04/05/la-nueva-campana-del-chavismo-para-culpar-a-los-venezolanos-por-la-nula-generacion-electrica-en-el-pais-video/)
 el Despacho de Carga en Maracaibo (ubicado en la vía al aeropuerto) sigue bajo control de asesores cubanos (son 6 cubanos) a través de la fundación 'UniCuba', contratada por la corrupción chavo-castrista.  (https://x.com/GRRuizVE/status/2028886657601343591)
VALENCIA A OSCURAS: VECINOS DEL SUR PROTESTAN POR CONSTANTES APAGONES Y FALLAS ELÉCTRICAS (https://mundo24.net/2026/04/12/valencia-a-oscuras-vecinos-del-sur-protestan-por-constantes-apagones-y-fallas-electricas/)
Nuevo apagón: gran parte del estado Zulia amanece sin energía eléctrica (https://albertonews.com/nacionales/nuevo-apagon-gran-parte-del-estado-zulia-amanece-sin-energia-electrica/)
Vecinos de San Carlos protestan en Corpoelec con sus electrodomésticos quemados (https://elpitazo.net/regiones/vecinos-de-san-carlos-protesta-en-corpoelec-con-sus-electrodomesticos-quemados/)
Más de 24 horas sin electricidad en Canoabo/Occidente del estado Carabobo.  Los propios vecinos, cansados de tanta desidia, solidarios y con conocimiento del oficio, asumen la tarea del incompetente CORPOELEC.  (https://x.com/ferinconccs/status/2045510079835701602?s=20)
Cámara de Comercio de Cumaná denunció alzas desmedidas en tarifas eléctricas (https://lapatilla.com/2026/04/24/camara-de-comercio-de-cumana-denuncio-alzas-desmedidas-en-tarifas-electricas/)
Gran falla eléctrica deja a oscuras el sur del estado Bolívar (https://www.noticialdia.com/nacionales/gran-falla-electrica-deja-a-oscuras-el-sur-del-estado-bolivar/)
¿Qué esconde Corpoelec? Cobran deudas millonarias bajo la sombra del misterio y sin facturas, Prof. Edward Rodríguez  (https://theelnews.org/2026/06/15/que-esconde-corpoelec-cobran-deudas-millonarias-bajo-la-sombra-del-misterio-y-sin-facturas-prof-edward-rodriguez/)
Venezuela se abre a la inversión privada en el sistema eléctrico (https://elpais.com/america/2026-06-04/venezuela-se-abre-a-la-inversion-privada-en-el-sistema-electrico.html)
DENUNCIA DE CORRUPCIÓN EN EL SISTEMA ELÉCTRICO (https://www.instagram.com/p/DZ5_rqiDQV0/)
Los proveedores de energía dudan mientras Venezuela busca reparaciones de la red sin garantías de pago. (https://www.reuters.com/sustainability/climate-energy/power-suppliers-hesitate-venezuela-seeks-grid-repairs-without-payment-guarantees-2026-05-04/)
#VivirAOscuras| El humo de las plantas eléctricas podría afectar la salud de carabobeños (https://cronica.uno/humo-de-las-plantas-electricas-salud-carabobenos/)
Se intensifica el deterioro eléctrico en Lara: Aumentan fallas y horas sin servicio #5May (https://www.elimpulso.com/2026/05/05/se-intensifica-el-deterioro-electrico-en-lara-aumentan-fallas-y-horas-sin-servicio-5may/)
Fuerte fluctuación eléctrica afecta zonas del país (https://correodelcaroni.com/sociedad/fuerte-fluctuacion-electrica-afecta-zonas-del-pais/)
Los 45 días del Plan de Ahorro Energético terminan pero los apagones y racionamientos se extienden #6May (https://www.elimpulso.com/2026/05/06/los-45-dias-del-plan-de-ahorro-energetico-terminan-pero-los-apagones-y-racionamientos-se-extienden-6may/)
Reportan fuerte fluctuación eléctrica en Caracas y varios estados del país (https://www.eluniversal.com/venezuela/233204/reportan-fuerte-fluctuacion-electrica-en-caracas-y-varios-estados-del-pais)
La comunidad de La Popita en Táchira tiene cuatro días sin electricidad (https://talcualdigital.com/la-comunidad-de-la-popita-en-tachira-tiene-cuatro-dias-sin-electricidad/)
Comunidad Los Manantiales en Aragua lleva seis días sin electricidad: les piden «esperar» (https://talcualdigital.com/comunidad-los-manantiales-en-aragua-lleva-seis-dias-sin-electricidad-les-piden-esperar/)
Ingeniero Julián Gutiérrez: Sólo 8 mil megavatios está produciendo el Bajo Caroní para suministrar electricidad a Venezuela (https://lossinluzenlaprensa.com/ingeniero-julian-gutierrez-solo-8-mil-megavatios-esta-produciendo-el-bajo-caroni-para-suministrar-electricidad-a-venezuela/)</t>
    </r>
    <r>
      <rPr>
        <sz val="12"/>
        <color theme="1"/>
        <rFont val="Calibri"/>
      </rPr>
      <t xml:space="preserve">
Apagones en Tumeremo: sur de Bolívar sigue afectado por cortes eléctricos (https://elpitazo.net/regiones/apagones-en-tumeremo-sur-de-bolivar-sigue-afectado-por-cortes-electricos/)
Cámara de Comercio: los cortes eléctricos son una total improvisación en Monagas (https://elpitazo.net/regiones/camara-de-comercio-los-cortes-electricos-son-una-total-improvisacion-en-monagas/)
Lacava explica que inestabilidad del sistema eléctrico hace inviable un cronograma en Carabobo (https://www.el-carabobeno.com/lacava-cronogramas-electrico-inestabilidad-sistema-de-carga/)
ector empresarial al borde del colapso por falta de voluntad política para atender emergencia eléctrica (https://buff.ly/Ne9GDNl)
Fallas eléctricas en Lara: Más de 90 horas de interrupción afectan a 23 sectores #13May (https://www.elimpulso.com/2026/05/13/fallas-electricas-en-lara-mas-de-90-horas-de-interrupcion-afectan-a-23-sectores-13may/)
Sector empresarial al borde del colapso por falta de voluntad política para atender emergencia eléctricahttps://lapatilla.com/2026/05/14/sector-empresarial-al-borde-del-colapso-por-falta-de-voluntad-politica-para-atender-emergencia-electrica/)
Reportan fuerte bajón eléctrico en Caracas y cuatro estados este #14May (https://efectococuyo.com/la-humanidad/reportan-fuerte-bajon-electrico-caracas-cuatro-estados-14may/)
Pdvsa dio patente de corso a unos intermediarios que le quedaron debiendo (https://storage.googleapis.com/qurium/armando.info/pdvsa-dio-patente-de-corso-a-unos-intermediarios-que-le-quedaron-debiendo.html?fbclid=IwY2xjawS_Pz9leHRuA2FlbQIxMABzcnRjBmFwcF9pZBAyMjIwMzkxNzg4MjAwODkyAAEeBOKFoD1s2qfgPx8LvJXtmT9ymoR8xnlJpOT06OlYMukAmBUuPI02rUOCgLs_aem_GN6oot0LektrmaZa_E1UQA)
📣 Muchos de los intermediarios que vendieron el crudo venezolano desde 2019 hasta 2022 no tenían experiencia en el negocio energético, fueron registrados apresuradamente en jurisdicciones opacas y escondieron empresarios afines al chavismo (https://www.facebook.com/story.php?story_fbid=1499939358171482&amp;id=100044662966668&amp;post_id=100044662966668_1499939358171482&amp;rdid=FR7VLfZrj89fU0hH#)
Crece el malestar en el interior del Venezuela: infografía revela apagones de hasta 12 horas diarias en regiones clave (https://morfema.press/economia/crece-el-malestar-en-el-interior-del-venezuela-infografia-revela-apagones-de-hasta-12-horas-diarias-en-regiones-clave/))
En el Estado 51 no hay #Luz y la inflación es de &gt; 600% anualizada- Ah! y la gente no baila de felicidad en la calle (https://x.com/morandavid/status/2055980061707133303)
Fallas eléctricas agravan las colas por combustible en Barquisimeto y Cabudare (https://puntodecorte.net/fallas-electricas-colas-combustible-barquisimeto-cabudare/)
Sin luz ni transporte: caos en Lara por estaciones de servicio inoperativas durante racionamientos eléctricos (https://elpitazo.net/regiones/sin-luz-ni-transporte-caos-en-lara-por-estaciones-de-servicio-inoperativas-durante-racionamientos-electricos/)
Los 45 días del Plan de Ahorro Energético terminan pero los apagones y racionamientos se extienden (https://elpitazo.net/economia/los-45-dias-del-plan-de-ahorro-energetico-terminan-pero-los-apagones-y-racionamientos-se-extienden/)
Crisis eléctrica en Lara: Se registraron más de 150 apagones durante la última semana #18May (https://www.elimpulso.com/2026/05/18/crisis-electrica-en-lara-se-registraron-mas-de-150-apagones-durante-la-ultima-semana-18may/)
80% de colegios en Carabobo pierden entre 10 a 20 horas de clases a la semana por cortes eléctricos #19May (https://www.elimpulso.com/2026/05/19/80-de-colegios-en-carabobo-pierden-entre-10-a-20-horas-de-clases-a-la-semana-por-cortes-electricos-19may/)
Apagones someten a los venezolanos a un estado de "supervivencia emocional" (https://lapatilla.com/2026/05/21/apagones-someten-a-los-venezolanos-a-un-estado-de-supervivencia-emocional/)
Racionamiento eléctrico le quita al comercio de Valencia el 50% de su horario laboral #21May (https://www.elimpulso.com/2026/05/21/racionamiento-electrico-le-quita-al-comercio-de-valencia-el-50-de-su-horario-laboral-21may/)
Apagones de hasta 10 horas padecen habitantes de varios sectores de San Fernando y Biruaca en Apure (https://lapatilla.com/2026/05/19/apagones-de-hasta-10-horas-padecen-habitantes-de-varios-sectores-de-san-fernando-y-biruaca-en-apure/)
Chevron denuncia pérdidas petroleras en Venezuela por constantes interrupciones eléctricas (https://correodelcaroni.com/laboral-economia/chevron-denuncia-perdidas-petroleras-en-venezuela-por-constantes-interrupciones-electricas/)
Cavecol: Comercio entre Venezuela y Colombia cayó 16% en primer bimestre de 2026 por fallas eléctricas (https://www.bancaynegocios.com/cavecol-comercio-entre-venezuela-y-colombia-cayo-16-porciento-en-primer-bimestre-de-2026-por-fallas-electricas/)
Más de 68 horas sin electricidad acumularon sectores de Lara durante la jornada del 30 de mayo #31May (https://www.elimpulso.com/2026/05/31/mas-de-68-horas-sin-electricidad-acumularon-sectores-de-lara-durante-la-jornada-del-30-de-mayo-31may/)
Fallas eléctricas mantienen a los venezolanos bajo estrés constante, advierte psicóloga social (https://lapatilla.com/2026/06/01/fallas-electricas-mantienen-a-los-venezolanos-bajo-estres-constante-advierte-psicologa-social/)
Encuesta de Meganalisis mayo 2026 (https://drive.google.com/file/d/1fKZSrXoIS8BmBcAT-cVmXe_WZSKWI4sl/view)
Colapso eléctrico en Lara: Los cortes aumentaron un 556% en mayo respecto al año pasado #2Jun (https://www.elimpulso.com/2026/06/02/colapso-electrico-en-lara-los-cortes-aumentaron-un-556-en-mayo-respecto-al-ano-pasado-2jun/)
En Barinas están "mamados" de tantos apagones y fueron a protestar a la sede de Corpoelec (https://lapatilla.com/2026/06/04/en-barinas-estan-mamados-de-tantos-apagones-y-fueron-a-protestar-a-la-sede-de-corpoelec/)
Bolívar | Falla en línea de Macagua genera otro apagón en zonas mineras (https://elpitazo.net/regiones/guayana/bolivar-falla-en-linea-de-macagua-genera-otro-apagon-en-zonas-mineras/)
Táchira | Alcalde sobre muerte de joven electrocutada: «Corpoelec y el ministerio deben atender la situación» (https://elpitazo.net/sucesos/tachira-alcalde-sobre-muerte-de-joven-electrocutada-corpoelec-y-el-ministerio-deben-atender-la-situacion/)
En Carabobo las máquinas se encienden pero los apagones las detienen (https://runrun.es/rr-es-plus/610589/en-carabobo-las-maquinas-se-encienden-pero-los-apagones-las-detienen/)
Cortes eléctricos empeoran la escasez de agua en el país (https://lapatilla.com/2026/06/09/cortes-electricos-empeoran-la-escasez-de-agua-en-el-pais/)
Transparencia Venezuela: “Antes de firmar con Impsa deben explicar qué ocurrió con Tocoma en 2014” (https://correodelcaroni.com/laboral-economia/transparencia-venezuela-antes-de-firmar-con-impsa-deben-explicar-que-ocurrio-con-tocoma-en-2014/)
Ajuste silencioso de la tarifa eléctrica: en un año el aumento alcanza hasta 750% (https://elpitazo.net/economia/ajuste-silencioso-de-la-tarifa-electrica-en-un-ano-el-aumento-alcanza-hasta-750/)
Transparencia Venezuela: “Antes de firmar con Impsa deben explicar qué ocurrió con Tocoma en 2014” (https://www.elnacional.com/2026/06/transparencia-venezuela-antes-de-firmar-con-impsa-deben-explicar-que-ocurrio-con-tocoma-en-2014/) 
Fondos venezolanos de origen corrupto adquirieron IMPSA para el contrato Tocoma / La falsa inversión estadounidense y la ausencia de debida diligencia (https://latablablog.wordpress.com/2026/06/17/fondos-venezolanos-de-origen-corrupto-adquirieron-impsa-para-el-contrato-tocoma-la-falsa-inversion-estadounidense-y-la-ausencia-de-debida-diligencia/)
VENEZUELA: Entre apagones y las falsas promesas de Delcy Rodríguez | Ing. Miguel Lara lo explica (https://www.youtube.com/watch?v=N7EelWeAkqg)</t>
    </r>
  </si>
  <si>
    <t xml:space="preserve">Microjuris
http://www.corpoelec.gob.ve/
https://poderopediave.org/?s=CORPOELEC
https://transparencia.org.ve/project/epe-ii-estudio-sector-electrico/
La Fuerza Armada venezolana tiene luz propia en la corrupción (https://transparencia.org.ve/wp-content/uploads/2018/06/La-Fuerza-Armada-Venezolana-tiene-luz-propia-en-la-corrupci%C3%B3n.pdf)
https://transparencia.org.ve/wp-content/uploads/2020/10/Los-militares-y-su-rol-en-las-Empresas-Propiedad-del-Estado.pdf
https://transparencia.org.ve/wp-content/uploads/2020/07/III-PODER-MILITAR-CRIMEN-Y-CORRUPCIOON.pdf
CEDICE (Monitoreo de Servicios Públicos en Venezuela (Agosto 2022)
Analítica: Entrevista a Efrain Carrera sonbre el Sector Eléctrico (https://www.youtube.com/live/GpiotuNoNoI)
VivirAOscuras (https://cronica.uno/tag/viviraoscuras/)
</t>
  </si>
  <si>
    <t>Según la Resolución DM/099/2016 publicada en la Gaceta Nº 40.934 del 29 de junio de 2016, se designó al Coronel Alfredo Mora Álvarez, como Presidente de la empresa del Estado Corporación Venezolana del Café, S.A., en calidad de Encargado; y a la vez Presidente de su Junta Directiva.
Mediante Resolución  DM/No. 049-2025 del Ministerio del Poder Popular para la Agricultura Productiva y Tierras y publicada en la Gaceta Oficial No.  43.147 del 11 de junio de 2025, se designa a Josmary Leicely Borjas Morales, como Presidenta de la CORPORACIÓN VENEZOLANA DEL CAFÉ, S.A.
Según Resolución DM/No.  022/2026 del 18 de mayo de 2026 publicada en la Gaceta Oficial No.  43.379 del 20 de mayo de 2026,  se designa a la ciudadana Franedith Carolina Ortega Sánchez, como Presidenta de la CORPORACIÓN VENEZOLANA DEL CAFÉ, S.A., empresa del Estado, adscrita a la Corporación de Desarrollo Agrícola, S.A.</t>
  </si>
  <si>
    <t>Trabajadores denunciaron la paralización del Canal del Orinoco (https://primicia.com.ve/trabajo/trabajadores-denunciaron-paralizacion-de-la-gerencia-del-canal-del-orinoco/)
Trabajadores de las empresas básicas en Guayana marchan exigiendo incremento salarial (VIDEO) (https://lapatilla.com/2026/03/12/trabajadores-de-las-empresas-basicas-en-guayana-marchan-exigiendo-incremento-salarial-video/)
Guayana: Sin desmontar la corrupción no habrá recuperación (https://www.analitica.com/el-editorial/guayana-sin-desmontar-la-corrupcion-no-habra-recuperacion/)
Trabajadores de las empresas básicas de la CVG se movilizan para exigir la derogación del Memorándum 2792 (https://soynuevaprensadigital.com/npd/trabajadores-de-las-empresas-basicas-de-la-cvg-se-movilizan-para-exigir-la-derogacion-del-memorandum-2792/?shem=dsdf,sharefoc,agadiscoversdl,,sh/x/discover/m1/4)</t>
  </si>
  <si>
    <r>
      <rPr>
        <b/>
        <sz val="12"/>
        <color rgb="FF000000"/>
        <rFont val="Calibri"/>
      </rPr>
      <t>Presidente:</t>
    </r>
    <r>
      <rPr>
        <sz val="12"/>
        <color rgb="FF000000"/>
        <rFont val="Calibri"/>
      </rPr>
      <t xml:space="preserve"> Según la Resolución No. 053130 del 12/12/2023  publicada en la Gaceta Oficial No. 42.735 del 16/12/2022 : Mayor General Renier Enrique Urbáez Ferrmín
 Se designaron también como
</t>
    </r>
    <r>
      <rPr>
        <b/>
        <sz val="12"/>
        <color rgb="FF000000"/>
        <rFont val="Calibri"/>
      </rPr>
      <t>Vicepresidente</t>
    </r>
    <r>
      <rPr>
        <sz val="12"/>
        <color rgb="FF000000"/>
        <rFont val="Calibri"/>
      </rPr>
      <t xml:space="preserve">:  General de División Jorge Luis Valbuena Ferrer
</t>
    </r>
    <r>
      <rPr>
        <b/>
        <sz val="12"/>
        <color rgb="FF000000"/>
        <rFont val="Calibri"/>
      </rPr>
      <t>Directores Principales</t>
    </r>
    <r>
      <rPr>
        <sz val="12"/>
        <color rgb="FF000000"/>
        <rFont val="Calibri"/>
      </rPr>
      <t xml:space="preserve">: General de División Franscisco Javier Piña Mora, Guido Guillermo García Chacín, José Gregorio Rodríguez Vivas
</t>
    </r>
    <r>
      <rPr>
        <b/>
        <sz val="12"/>
        <color rgb="FF000000"/>
        <rFont val="Calibri"/>
      </rPr>
      <t>Directores Suplentes</t>
    </r>
    <r>
      <rPr>
        <sz val="12"/>
        <color rgb="FF000000"/>
        <rFont val="Calibri"/>
      </rPr>
      <t xml:space="preserve">: General de Brigada Euclides Ramón Valecillos Montilla, Teniente Coronel Germán Segundo Ríos Corona, Jhovana Carolina Camargo Rodríguez
</t>
    </r>
    <r>
      <rPr>
        <b/>
        <sz val="12"/>
        <color rgb="FF000000"/>
        <rFont val="Calibri"/>
      </rPr>
      <t>Secretaria</t>
    </r>
    <r>
      <rPr>
        <sz val="12"/>
        <color rgb="FF000000"/>
        <rFont val="Calibri"/>
      </rPr>
      <t xml:space="preserve">: Capitán de Corbeta  Deysy Alejandra Mendoza Cordero 
Según Resolución No. 058875 del 11 de marzo de 2025 del Ministerio del Poder Popular para la Defensa y publicada en la Gaceta Oficial No. 43.088 del 17 de marzo de 2025, se nombra como Miembros de la Junta Directiva de la Empresa Agropecuaria de la Fuerza Armada Nacional Bolivariana (AGROFANB) C.A., del Despacho del Viceministro de Planiicación y Desarrollo
para la Defensa, integrada por los siguientes  profesionales militares: 
</t>
    </r>
    <r>
      <rPr>
        <b/>
        <sz val="12"/>
        <color rgb="FF000000"/>
        <rFont val="Calibri"/>
      </rPr>
      <t>Presidente</t>
    </r>
    <r>
      <rPr>
        <sz val="12"/>
        <color rgb="FF000000"/>
        <rFont val="Calibri"/>
      </rPr>
      <t xml:space="preserve">: Mayor General Henry David Rodríguez Martínez
</t>
    </r>
    <r>
      <rPr>
        <b/>
        <sz val="12"/>
        <color rgb="FF000000"/>
        <rFont val="Calibri"/>
      </rPr>
      <t>Vicepresidente</t>
    </r>
    <r>
      <rPr>
        <sz val="12"/>
        <color rgb="FF000000"/>
        <rFont val="Calibri"/>
      </rPr>
      <t xml:space="preserve">: General de División Jorge Luis Valbuena Ferrer
</t>
    </r>
    <r>
      <rPr>
        <b/>
        <sz val="12"/>
        <color rgb="FF000000"/>
        <rFont val="Calibri"/>
      </rPr>
      <t>Directores principales</t>
    </r>
    <r>
      <rPr>
        <sz val="12"/>
        <color rgb="FF000000"/>
        <rFont val="Calibri"/>
      </rPr>
      <t xml:space="preserve">:General de División José Darío Monsalve Maldonado, Coronel Guido Guillermo García Chacín, Coronel Germán Segundo Ríos Corona
</t>
    </r>
    <r>
      <rPr>
        <b/>
        <sz val="12"/>
        <color rgb="FF000000"/>
        <rFont val="Calibri"/>
      </rPr>
      <t>Directores suplentes</t>
    </r>
    <r>
      <rPr>
        <sz val="12"/>
        <color rgb="FF000000"/>
        <rFont val="Calibri"/>
      </rPr>
      <t xml:space="preserve">: General de División Euclides Ramón Valecillos Montilla, Teniente Coronel Luis Miguel Villalobos Valbuena, Teniente Coronel Wilmer Israel Díaz Rodríguez
</t>
    </r>
    <r>
      <rPr>
        <b/>
        <sz val="12"/>
        <color rgb="FF000000"/>
        <rFont val="Calibri"/>
      </rPr>
      <t>Secretaria</t>
    </r>
    <r>
      <rPr>
        <sz val="12"/>
        <color rgb="FF000000"/>
        <rFont val="Calibri"/>
      </rPr>
      <t xml:space="preserve">: Capitán de Corbeta Deysy Alejandra Mendoza Cordero
Mediante la Resolución No. 000407 del 5 de mayo de 2026 y publicada en la Gaceta Oficial No. 43.377 del 18 de mayo de 2026,  se nombra al ciudadano General de División Enio Javier Flores León, como </t>
    </r>
    <r>
      <rPr>
        <b/>
        <sz val="12"/>
        <color rgb="FF000000"/>
        <rFont val="Calibri"/>
        <family val="2"/>
      </rPr>
      <t>Presidente de la Empresa</t>
    </r>
    <r>
      <rPr>
        <sz val="12"/>
        <color rgb="FF000000"/>
        <rFont val="Calibri"/>
      </rPr>
      <t xml:space="preserve"> Agropecuaria de la Fuerza Armada Nacional Bolivariana (AGROFANB), C.A., Dirección General de Industria Militar, del Despacho del Viceministro de Planificación y Desarrollo para la Defensa.
</t>
    </r>
  </si>
  <si>
    <t xml:space="preserve">El Mayor General Renier Enrique Urbáez Ferrmín del Ejército, fue designado, en julio de 2021, comandante de la REDI Occidental cuya jurisdicción comprende los estados Falcón, Lara y Zulia. Cargos desempeñados previamente: presidente del Instituto de Previsión Social de la Fuerza Armada -IPSFA- (2019-2021); director de la Academia Militar del Ejército Bolivariano (2017-2019), director del Hospital Militar Doctor Carlos Arvelo (2016-2017). Entre los cargos en la administración civil se incluyen: viceministro de Comercio Interior del Ministerio de Comercio Interior (2015) y vicepresidente de la Corporación Socialista del Cemento, S.A. (2014-2015). (https://www.controlciudadano.org/fan_y_poder/renier-enrique-urbaez-fermin/) 
El Mayor General del Ejército Henry David Rodríguez Martínez, hasta el año 2024, fue Comandante de la ZODI Nro. 11 del estado Zulia. En octubre de 2024 es designado  Viceministerio de Planificación y Desarrollo para la Defensa. Henry David Rodríguez Martínez: es el número 15 de la promoción Páez 1994 y asciende a División de Nr. 3. Desde agosto de 2020 es el comandante de la 43 Brigada de Artillería de Campaña. Hasta septiembre de 2019 fue director de la Escuela de Artillería “Cnel. Diego Jalón” (.https://www.infobae.com/america/venezuela/2022/07/05/quienes-son-los-nuevos-generales-de-division-del-ejercito-venezolano-y-por-que-maduro-privilegia-a-los-oficiales-de-la-guardia-de-honor-y-de-la-direccion-de-inteligencia/)
La trayectoria del General de División (Ejército) Enio Javier Flores León se caracteriza por un perfil netamente operativo y de comando de tropas en zonas neurálgicas del país, antes de dar el salto a la gestión corporativa de empresas estatales. Egresó en el puesto número 94 de la promoción de 1994 del Ejército. En 2019 fue ascendido al grado de General de Brigada por el Ejecutivo Nacional.  El 5 de julio de 2022 fue promovido al rango de General de División (ocupando el puesto número 8 en la lista de ascensos de su componente).  Antes de asumir jefaturas regionales, ejerció como comandante de la 11 Brigada Blindada "General de Brigada Pedro José Ruiz Rondón" del Ejército y formó parte del estado mayor de la Región Estratégica de Defensa Integral (REDI) Capital. El 2 de abril de 2023 asumió la jefatura de la Zona Operativa de Defensa Integral del estado Bolívar, reemplazando al G/D Julmer Rafael Ochoa Romero (quien fue transferido a la junta interventora de la CVG tras los escándalos de corrupción de ese período). Flores León fue ratificado en julio de 2023 en este puesto, un territorio de altísima sensibilidad política y económica debido al control del Arco Minero, el contrabando de combustible y la seguridad de las industrias básicas.  A diferencia de otros funcionarios que hacen carrera en ministerios de finanzas o despachos civiles, Flores León posee un perfil de "oficial de comando" </t>
  </si>
  <si>
    <t>Mediante Resolución DM/No.053/2025 del  20 de agosto de 2025 y publicada  en la Gaceta Oficial No. 43.197 del 22 de agosto de 2025,  se designa a la ciudadana Josmary Leicely Borjas Morales, como Presidenta de la EMPRESA CAFÉ VENEZUELA, S.A., adscrita a la Corporación de Desarrollo Agrícola S.A., y esta a su vez al Ministerio del Poder Popular para la Agricultura Productiva y Tierras, en condición de Encargada. 
Según Resolución DM/No.  024/2026 del  18 de mayo de 2026 y publicada en la Gaceta Oficial No.  43.379 del 20 de mayo de 2026,  se designa a la ciudadana Franedith Carolina Ortega Sánchez, como Presidenta encargada deEmpresa  Café Venezuela, S.A., empresa del Estado, adscrita a la Corporación de Desarrollo Agrícola, S.A.</t>
  </si>
  <si>
    <t>Josmary Leicely Borjas Morales es  una profesional del sector agrícola, con una carrera enfocada en el desarrollo y fortalecimiento de la producción de café en Venezuela. que ha desempeñado cargos directivos en empresas estatales, principalmente dentro del sector agroalimentario. Entre sus cargos más destacados se encuentran:
Presidenta de la EMPRESA GRANNACIONAL DE CAFÉ VENEDOM, S.A., una filial del Estado (designada mediante Resolución en noviembre de 2009).
Presidenta de la EMPRESA CAFÉ VENEZUELA, S.A., adscrita a la Corporación de Desarrollo Agrícola S.A. y al Ministerio del Poder Popular para la Agricultura Productiva y Tierras (designada en condición de Encargada en agosto de 2025).
Coordinadora de la Comisión de Enlace de la SOCIEDAD MERCANTIL FAMA DE AMÉRICA S.A., con funciones de representación para la realización de actos.
Franedith Carolina Ortega Sánchez cuenta con un perfil técnico-civil orientado a la gestión corporativa y la administración de empresas estatales. Su trayectoria en la administración pública venezolana muestra una notable versatilidad, habiendo transitado por juntas directivas de sectores industriales, tecnológicos y, finalmente, agroproductivos. Durante el año 2014, Ortega Sánchez ocupó múltiples cargos de nivel directivo dentro de los conglomerados de manufactura del Ministerio del Poder Popular para las Industrias, bajo el paraguas de la Corporación de Industrias Intermedias de Venezuela, S.A. (CORPIVENSA).  Fue designada Directora Principal de la Junta Directiva de la Corporación Venezolana del Plástico, S.A. (Coveplast). Ejerció como Directora de Venezolana de Industria Tecnológica, C.A. (VIT), la empresa estatal de ensamblaje de herramientas informáticas. Se desempeñó como Directora Principal I en la Fábrica para Procesamiento de Sábila de Venezuela, S.A. (SABILVEN). En el año 2015, formalizó su paso al sector agrícola al ser incorporada al Ministerio del Poder Popular para la Agricultura y Tierras:  Directora Principal del Consejo Directivo de la Fundación Tierra Fértil, un ente enfocado en el desarrollo técnico, capacitación y soporte de proyectos socioproductivos en el campo venezolano. De acuerdo con registros de la seguridad social e institucionales, para agosto de 2021 estuvo vinculada a Agropecuaria Atibana, C.A., una empresa comercializadora e importadora privada/mixta dedicada a la distribución de insumos agrícolas, proyectos de ingeniería del campo y fertilizantes (como la marca Agrotime Fertilizer). Esta experiencia le otorgó un fogueo directo en la logística y comercialización de insumos clave para la siembra.</t>
  </si>
  <si>
    <t>Mediante Resolución DM/No.070/2025 del 20,de agosto de 2025 y publicada en la Gaceta Oficial No.   42.439mediante la cual se designa a la ciudadana Josmary Leicely Borjas Morales,
como Presidenta de la EMPRESA CENTRAL CAFETALERO VALLE VERDE C.A., filialde la Corporación Venezolana del Café, S.A., adscrita a la Corporación de Desarrollo Agrícola S.A., y esta a su vez al Ministerio del Poder Popular para la Agricultura Productiva y Tierras, en condición de Encargada.
Según Resolución DM/No. 029/2026 del 18 de mayo de 2026 publicada en la Gaceta Oficial No.  43.379 del 20 de mayo de 2026,  se designa a la ciudadana Franedith Carolina Ortega Sánchez, como Presidenta encargada deEmpresa Central Cafetalero Valle Verde, C.A., empresa del Estado, adscrita a la Corporación de Desarrollo Agrícola, S.A.</t>
  </si>
  <si>
    <r>
      <t xml:space="preserve">Mediante el Decreto N° 4.913 de la Presidencia de la República publicado en la Gaceta Nº 42.182 del 2 de febrero de-2024, se nombró a Neider Yocse Lara Graterol como Presidente de la Empresa de Propiedad Social Algodones del Orinoco, C.A.
Según Resolución No. 029 del 1 de noviembre de 2025 y publicada en la Gaceta Oficial No. 43.279 del 17 de diciembre de 2025, se designa a las siguientes personas como miembros de la Junata Directiva: 
</t>
    </r>
    <r>
      <rPr>
        <b/>
        <sz val="12"/>
        <color rgb="FF000000"/>
        <rFont val="Calibri"/>
        <family val="2"/>
      </rPr>
      <t>PRESIDENTE</t>
    </r>
    <r>
      <rPr>
        <sz val="12"/>
        <color rgb="FF000000"/>
        <rFont val="Calibri"/>
        <family val="2"/>
      </rPr>
      <t xml:space="preserve">: EDUARDO ALEXANDER VILLAFRANCA ALBORNOZ, C.I. V.-26.951.561.
</t>
    </r>
    <r>
      <rPr>
        <b/>
        <sz val="12"/>
        <color rgb="FF000000"/>
        <rFont val="Calibri"/>
        <family val="2"/>
      </rPr>
      <t>DIRECTORES PRINCIPALES</t>
    </r>
    <r>
      <rPr>
        <sz val="12"/>
        <color rgb="FF000000"/>
        <rFont val="Calibri"/>
        <family val="2"/>
      </rPr>
      <t>:  MANUEL HENRIQUE ÁLVAREZ ZARIKIAN, C.I. V-6.509.682, FRANQUI ESTIBEN BLANCO ANGULO, C.I. V-10.114.051, DIEGO ARTURO OCHOA CARVAJAL, C.I. V-25.689.403,  ALBERTO JOSÉ WIERMAN CORREA, C.I. V-6.165.495.</t>
    </r>
    <r>
      <rPr>
        <b/>
        <sz val="12"/>
        <color rgb="FF000000"/>
        <rFont val="Calibri"/>
        <family val="2"/>
      </rPr>
      <t xml:space="preserve">
DIRECTORES SUPLENTES</t>
    </r>
    <r>
      <rPr>
        <sz val="12"/>
        <color rgb="FF000000"/>
        <rFont val="Calibri"/>
        <family val="2"/>
      </rPr>
      <t xml:space="preserve">:  SANDY CAROLINA PEÑA ANTELIZ, C.I. V-13.493.587, ISIDORO LUZARDO LEDEZMA PERAZA, C.I. V-14.031.598, EDGAR ORLANDO PIÑERO DÁVILA, C.I. V-17.908.117, EUFRANCIS CONCEPCIÓN RODRÍGUEZ LÓPEZ, C.I. V-8.996.189.
Mediante Resolución No, 045/2026 del 24 de abril de 2026 y publicada en la Gaceta Oficial No. 43.368 del 5 de mayo de 2025, se designa al ciudadano Neider Yocse Lara Graterol, como Presidente de la EMPRESA DE PROPIEDAD SOCIAL ALGODONES DEL ORINOCO, C.A., ente adscrito al Ministerio del Poder Popular de Industrias y Comercio Nacional, en condición de Encargado.	</t>
    </r>
  </si>
  <si>
    <t xml:space="preserve">En el año 2020, Neider Yocse Lara Graterol fue candidato lista a la Asamblea Nacional por el PSUV.
Villafranca Albornoz figura como Presidente en una de las juntas directivas clave relacionadas con la gestión de activos del Estado, de acuerdo con los documentos oficiales analizados. En su equipo de gestión se encuentran figuras de peso como Manuel Henrique Álvarez Zarikian y Alberto José Wierman Correa, ambos con amplia experiencia en el sector empresarial y hotelero.
Neider Yocse Lara Graterol posee un perfil de marcada trayectoria política, legislativa y de liderazgo de base, especialmente consolidado en el estado Carabobo. Su recorrido institucional ha estado muy ligado a la organización partidista juvenil antes de pasar a ocupar escaños parlamentarios de alcance nacional. En 2017
fue electo como miembro constituyentista para la ANC en representación territorial del Municipio Bejuma del estado Carabobo, marcando su ingreso formal a la deliberación legislativa de alto nivel. Se desempeñó como Vicepresidente de la Juventud del Partido Socialista Unido de Venezuela (JPSUV) para la región que comprende los estados Aragua y Carabobo. Desde ese rol coordinó las estructuras de movilización estudiantil y comunitaria, además de perfilarse como candidato para los comicios parlamentarios. Tras las elecciones parlamentarias, asumió formalmente como Diputado Principal a la V Legislatura de la Asamblea Nacional de 2021 por el estado Carabobo (perteneciente a la bancada del PSUV / Gran Polo Patriótico). Durante este periodo ejerció funciones de control, debate y representación regional en el Palacio Federal Legislativo.
</t>
  </si>
  <si>
    <r>
      <rPr>
        <b/>
        <sz val="12"/>
        <color theme="1"/>
        <rFont val="Calibri"/>
      </rPr>
      <t>Presidente</t>
    </r>
    <r>
      <rPr>
        <sz val="12"/>
        <color theme="1"/>
        <rFont val="Calibri"/>
      </rPr>
      <t xml:space="preserve"> según Resolución Nº 052 de fecha 7/12/2021 en Gaceta Oficial Nº 42.272 de fecha 8/12/2021: Miriam Liseth Álvarez Cantor 
Mediante Resolución No. 064/2026 del 28 de mayo de 2026 publicada en la Gaceta Oficial No. 43.387 del  1 de junio de 2026, se nombra al ciudadano José Javier Hernández Castillo, como Presidente de la Empresa Maderas del Orinoco, C.A., adscrita al Ministerio del Poder Popular de Industrias y Comercio Nacional,en condición de encargado. </t>
    </r>
  </si>
  <si>
    <t>Los antecedentes de José Javier Hernández Castillo lo ubican como un cuadro gerencial de estricta confianza dentro de la estructura central del Ministerio de Industrias y Comercio Nacional. Su llegada a la presidencia de la maderera estatal (encargada, entre otras áreas, del manejo del bosque de Uverito) se ejecutó en el marco de una reestructuración de la directiva, tras la destitución de la gestión previa encabezada por la presidenta saliente Liseth Álvarez y su gerencia de finanzas.De manera inmediata y concurrente a sus funciones, se ha desempeñado como Viceministro de Gestión Industrial y Comercial dentro de la misma cartera de Industrias y Comercio Nacional. En el desempeño de su viceministerio, ha estado a cargo de la articulación de la agenda industrial internacional y automotriz del país. Durante los meses de abril y mayo de 2026, lideró las mesas de trabajo técnicas con la Embajada de la República de Belarús y la Corporación Socialista del Sector Automotor, C.A. (Corsoauto) para coordinar proyectos conjuntos enfocados en el ensamblaje de camiones, vehículos de carga y tractores en plantas operativas del estado Barinas.</t>
  </si>
  <si>
    <t>Intervención por denuncias de corrupción genera pugna en Maderas del Orinoco (http://ns4.correodelcaroni.com/index.php/laboral/item/29849-intervencion-por-denuncias-de-corrupcion-genera-pugna-en-maderas-del-orinoco)
Trabajadores de Maderas del Orinoco denuncian suspensión de beneficios y presuntos hechos de corrupción (https://cronica.uno/trabajadores-de-maderas-del-orinoco-denuncian-suspension-de-beneficios-y-presuntos-hechos-de-corrupcion/)
Monagas - Trabajadores de Madera del Orinoco exigen sus pagos - VPItv (https://www.youtube.com/watch?v=8Uxo30zZwEY)
Bolívar - Empleados de Maderas del Orinoco continúan en protestas por despidos - VPItv (https://www.youtube.com/watch?v=zCXrf_EeeY4)
Venezuela- Trabajadores de Maderas del Orinoco llevan 15 días protestando en Puerto Ordaz -VPItv (https://www.youtube.com/watch?v=OtL6hpUsejU)
Bolívar - Despidieron a más de mil empleados de Maderas del Orinoco - VPItv (https://www.youtube.com/watch?v=3e9QJ0dObKo)
Se queman maquinarias de Maderas del Orinoco en Monagas (https://efectococuyo.com/la-humanidad/se-queman-maquinarias-de-maderas-del-orinoco-en-monagas/)
Más de 1.700 trabajadores de Maderas del Orinoco exigen su reenganche (https://talcualdigital.com/mas-de-1-700-trabajadores-de-maderas-del-orinoco-exigen-su-reenganche/)
https://armando.info/se-hizo-el-turco-para-serruchar-el-negocio-de-la-madera/
CVG toma represalias contra trabajadores integrantes de mesa de diálogo (CVG toma represalias contra trabajadores integrantes de mesa de diálogo)
Se hizo el turco para serruchar el negocio de la madera (https://armando.info/se-hizo-el-turco-para-serruchar-el-negocio-de-la-madera/)
Alertan incremento de muertes por enfermedades ocupacionales en la CVG (https://talcualdigital.com/alertan-incremento-de-muertes-por-enfermedades-ocupacionales-en-la-cvg/)
Trabajadores de Maderas del Orinoco denuncian abandono (https://puntodecorte.net/trabajadores-de-maderas-del-orinoco-denuncian-abandono/)
Dirigente sindical de Maderas del Orinoco denuncia desmejoras laborales e irregularidades en gestión de empresa (https://correodelcaroni.com/laboral-economia/dirigente-sindical-de-maderas-del-orinoco-denuncia-desmejoras-laborales-e-irregularidades-en-gestion-de-empresa/)
🚨🌳 El periodista independiente Fritz Sánchez alertó en la red social X, antes Twitter, sobre la ocurrencia de incendios en las plantaciones de pino Caribe de Maderas del Orinoco en el estado Monagas.
“Mal manejo, desinversion y trabajadores sin recursos logísticos y d seguridad intentan contener los focos en bosques d #Uverito”, aseguró Sánchez. (https://www.facebook.com/photo/?fbid=1501656857999732&amp;set=a.274982157333881)</t>
  </si>
  <si>
    <t>La última información obtenidad indica que el Presidente es Eric Ricardo Martínez Gómez; y el Vicepresidente:Javier Sánchez Quintana; y Margaret Gutiérrez Directora Suplente, según Resolución N° DM/N° 100/2014 publicado en la Gaceta Nº 40.532 del 3 de noviembre de 2014.
Otra información relacionada es la aparecidad en la Resolución Nº DM/150/2016, mediante la cual se designa a los Miembros de la Junta Directiva de la empresa Café Venezuela, S.A., filial de la Corporación Venezolana del Café, S.A., adscrita a la Corporación de Desarrollo Agrícola, S.A., del Ministerio del Poder Popular para la Agricultura Productiva y Tierras, la cual queda integrada por los ciudadanos y ciudadanas: Randolfo E. Fernández P., Pedro J. Khalil P., María M. Sosa R., Antonio R. Caldera T., entre otros), publicada en G.O. Nº 41.009 del 14/10/2016.
Mediante Resolución DM/No.  065/2025 del 20 de agosto de 2025 y publicada en la Gaceta Ofical No. 43.197 del 22 de agosto de 2023  la cual se designa se designa a la ciudadana Josmary Leicely Borjas Morales,
como Presidenta de la EMPRESA GRANNACIONAL DE CAFÉ VENEDOM, S.A., filialde la Corporación Venezolana del Café, S.A., adscrita a la Corporación de Desarrollo
Agrícola S.A., y esta a su vez al Ministerio del Poder Popular para la Agricultura Productiva y Tierras, en condición de Encargada. 
Según Resolución DM/No.  025/2026 del 18 de mayo de 2026 publicada en la Gaceta Oficial  No.43.379 del 20 de mayo de 2026,  se designa a la ciudadana Franedith Carolina Ortega Sánchez, como Presidenta encargada de la Empresa Grannacional de Café Venedom, S.A, empresa del Estado, adscrita a la Corporación de Desarrollo Agrícola, S.A.</t>
  </si>
  <si>
    <t xml:space="preserve">Eric Ricardo Martínez Gómez, fue Gerente de Sanidad Pesquera y Acuícola y Viceministro de  Agroindustria
Randolfo E. Fernández P ha sido como Director General del Despacho del Ministerio del Poder Popular para la Agricultura Productiva y Tierras
Josmary Leicely Borjas Morales es  una profesional del sector agrícola, con una carrera enfocada en el desarrollo y fortalecimiento de la producción de café en Venezuela. que ha desempeñado cargos directivos en empresas estatales, principalmente dentro del sector agroalimentario. Entre sus cargos más destacados se encuentran:
Presidenta de la EMPRESA GRANNACIONAL DE CAFÉ VENEDOM, S.A., una filial del Estado (designada mediante Resolución en noviembre de 2009).
Presidenta de la EMPRESA CAFÉ VENEZUELA, S.A., adscrita a la Corporación de Desarrollo Agrícola S.A. y al Ministerio del Poder Popular para la Agricultura Productiva y Tierras (designada en condición de Encargada en agosto de 2025).
Coordinadora de la Comisión de Enlace de la SOCIEDAD MERCANTIL FAMA DE AMÉRICA S.A., con funciones de representación para la realización de actos.
Franedith Carolina Ortega Sánchez cuenta con un perfil técnico-civil orientado a la gestión corporativa y la administración de empresas estatales. Su trayectoria en la administración pública venezolana muestra una notable versatilidad, habiendo transitado por juntas directivas de sectores industriales, tecnológicos y, finalmente, agroproductivos. Durante el año 2014, Ortega Sánchez ocupó múltiples cargos de nivel directivo dentro de los conglomerados de manufactura del Ministerio del Poder Popular para las Industrias, bajo el paraguas de la Corporación de Industrias Intermedias de Venezuela, S.A. (CORPIVENSA).  Fue designada Directora Principal de la Junta Directiva de la Corporación Venezolana del Plástico, S.A. (Coveplast). Ejerció como Directora de Venezolana de Industria Tecnológica, C.A. (VIT), la empresa estatal de ensamblaje de herramientas informáticas. Se desempeñó como Directora Principal I en la Fábrica para Procesamiento de Sábila de Venezuela, S.A. (SABILVEN). En el año 2015, formalizó su paso al sector agrícola al ser incorporada al Ministerio del Poder Popular para la Agricultura y Tierras:  Directora Principal del Consejo Directivo de la Fundación Tierra Fértil, un ente enfocado en el desarrollo técnico, capacitación y soporte de proyectos socioproductivos en el campo venezolano. De acuerdo con registros de la seguridad social e institucionales, para agosto de 2021 estuvo vinculada a Agropecuaria Atibana, C.A., una empresa comercializadora e importadora privada/mixta dedicada a la distribución de insumos agrícolas, proyectos de ingeniería del campo y fertilizantes (como la marca Agrotime Fertilizer). Esta experiencia le otorgó un fogueo directo en la logística y comercialización de insumos clave para la siembra
</t>
  </si>
  <si>
    <r>
      <t xml:space="preserve">Según Resolución N° 050588  de fecha 2/05/2023 en Gaceta Oficial N° 42.623 de fecha 8/05/2023
</t>
    </r>
    <r>
      <rPr>
        <b/>
        <sz val="12"/>
        <color rgb="FF000000"/>
        <rFont val="Calibri"/>
      </rPr>
      <t>Presidente</t>
    </r>
    <r>
      <rPr>
        <sz val="12"/>
        <color rgb="FF000000"/>
        <rFont val="Calibri"/>
      </rPr>
      <t xml:space="preserve">: Mayor General Danny Ramón Ferrer Sandrea
</t>
    </r>
    <r>
      <rPr>
        <b/>
        <sz val="12"/>
        <color rgb="FF000000"/>
        <rFont val="Calibri"/>
      </rPr>
      <t>Vicepresidente</t>
    </r>
    <r>
      <rPr>
        <sz val="12"/>
        <color rgb="FF000000"/>
        <rFont val="Calibri"/>
      </rPr>
      <t xml:space="preserve">: General de División José Miguel Montoya Rodríguez
</t>
    </r>
    <r>
      <rPr>
        <b/>
        <sz val="12"/>
        <color rgb="FF000000"/>
        <rFont val="Calibri"/>
      </rPr>
      <t xml:space="preserve">Directores Principales: </t>
    </r>
    <r>
      <rPr>
        <sz val="12"/>
        <color rgb="FF000000"/>
        <rFont val="Calibri"/>
      </rPr>
      <t xml:space="preserve">General de División Freddy Alberto Labarca Rincón, Vicealmirante Gustavo Adolfo Rojas Hernández, General de División Pedro Rafael Suárez Caballero, General de División Lenín Lorenzo  Ramírez Villasmil, General de División Rafael Antonio Parucho González
</t>
    </r>
    <r>
      <rPr>
        <b/>
        <sz val="12"/>
        <color rgb="FF000000"/>
        <rFont val="Calibri"/>
      </rPr>
      <t>Directores Suplentes</t>
    </r>
    <r>
      <rPr>
        <sz val="12"/>
        <color rgb="FF000000"/>
        <rFont val="Calibri"/>
      </rPr>
      <t xml:space="preserve">: General de Brigada Benjamín Rossel Ocaña, Contraalmirante Juan Carlos Sánchez Guerrero, General de Brigada Bruno Alejandro Hernaiz Gerig; Coronel Héctor Alexander Méndez Castro, Teniente Coronel Pedro Antonio Rojas Martínez
Según Resolución N° 057232 de fechac31/10/2024 publicada en Gaceta Oficial N° 43.087 de fecha 14/03/2025, se designa al ciudadano General de División Rafael Ángel Rodríguez Sánchez, como Presidente de la Empresa Militar de Transporte de la Fuerza Armada Nacional Bolivariana, S.A. (EMILTRA), de la Dirección General de Empresas y Servicios del Despacho del Viceministro de Servicios para la Defensa
Según Resolución N° 061278  de fecha 27/08/2025  en Gaceta Oficial N° 43.202 de fecha 29/08/2025
</t>
    </r>
    <r>
      <rPr>
        <b/>
        <sz val="12"/>
        <color rgb="FF000000"/>
        <rFont val="Calibri"/>
        <family val="2"/>
      </rPr>
      <t>Presidente</t>
    </r>
    <r>
      <rPr>
        <sz val="12"/>
        <color rgb="FF000000"/>
        <rFont val="Calibri"/>
        <family val="2"/>
      </rPr>
      <t xml:space="preserve">: Mayor General JOSÉ ALFREDO RIVERA BASTARDO
</t>
    </r>
    <r>
      <rPr>
        <b/>
        <sz val="12"/>
        <color rgb="FF000000"/>
        <rFont val="Calibri"/>
        <family val="2"/>
      </rPr>
      <t>Vicepresidente</t>
    </r>
    <r>
      <rPr>
        <sz val="12"/>
        <color rgb="FF000000"/>
        <rFont val="Calibri"/>
        <family val="2"/>
      </rPr>
      <t xml:space="preserve">: General de División RAFAEL ÁNGEL RODRÍGUEZ SÁNCHEZ 
</t>
    </r>
    <r>
      <rPr>
        <b/>
        <sz val="12"/>
        <color rgb="FF000000"/>
        <rFont val="Calibri"/>
        <family val="2"/>
      </rPr>
      <t>Directores Principales</t>
    </r>
    <r>
      <rPr>
        <sz val="12"/>
        <color rgb="FF000000"/>
        <rFont val="Calibri"/>
        <family val="2"/>
      </rPr>
      <t xml:space="preserve">: General de División FRANK ERNESTO PÉREZ GONZÁLEZ, Vicealmirante JAVIER MÉNDEZ GUERRERO, General de División PEDRO RAFAEL SUÁREZ CABALLERO, General de División RAFAEL ANTONIO PARUCHO GONZÁLEZ, General de División FREDDY ALBERTO LABARCA RINCÓN
</t>
    </r>
    <r>
      <rPr>
        <b/>
        <sz val="12"/>
        <color rgb="FF000000"/>
        <rFont val="Calibri"/>
        <family val="2"/>
      </rPr>
      <t>Directores Suplentes</t>
    </r>
    <r>
      <rPr>
        <sz val="12"/>
        <color rgb="FF000000"/>
        <rFont val="Calibri"/>
        <family val="2"/>
      </rPr>
      <t>: General de División LUIS MARCEL OJEDA ARAUJO, General de División JOSÉ ADALBERTO RANGEL LÓPEZ, Coronel MERVIN GREGORIO RINCÓN SIMONS, Coronel DAVID ARNALDO MENDOZA GARCÍA, Mayor EDUAR ALFREDO CASTILLO 
Según Resolución No.000098 del 7 de abril de 2026 y publicada en la Gaceta Oficial No. 43.362 del 24 de abril de 2026 se designa al ciudadano General de División Juan Carlos Agüero Médina, como Presidente  de la Empresa Militar de Transporte de la Fuerza Armada  Nacional Bolivariana, S.A. (EMILTRA)</t>
    </r>
  </si>
  <si>
    <t>El presidente anterior era Danny Ramón Ferrer Sandrea, Mayor General de la Guardia Nacional Bolivariana. También fue Viceministro de Servicios para la Defensa, había sido Comandante del Cuartel General del Segundo Comando y Jefatura de Estado Mayor de la Comandancia General de la Guardia Nacional Bolivariana.
El presidente actual es el General de División Rafael Ángel Rodríguez Sánchez de la Guardia Nacional Bolivariana. En el año 2020 fue jefe del destacamento de la GNB en #Monagas y en el 2019 jefe del Comando de la Zona N° 61 (Delta Amacuro). En el 2016 fue agregado militar de la embajada de Venezuela en Bolivia y Jefe de Ayudantia General  de  la Comandancia General de la Guardia Nacional. En 2015 fue Director Principal del Fondo de Inversión Misión Negro Primero S.A. Entre el 2008 y 2009 trabajó en el Despacho de la Vicepresidencia de la República en la Coordinación General y en la Dirección General. 
El Mayor General José Alfredo Rivera Bastardo es un militar venezolano perteneciente a la Guardia Nacional Bolivariana (GNB) de la Fuerza Armada Nacional Bolivariana (FANB). Según la información disponible, ha ocupado diversos cargos en su trayectoria militar y administrativa en Venezuela, incluyendo:
Presidente de la Corporación Venezolana del Café, SA (CVC) , según el contexto anterior.; Comandante de ZODI (Zona Estratégica de Defensa Integral) del Estado Falcón (rango de General de División); Comandante de Zona N° 41 de la GNB en el Estado Carabobo.; Comandante de Zona N° 71 en el Estado Nueva Esparta; y Director de la Academia Militar de la Guardia Nacional Bolivariana (AMGNB) .
General de División (GD) Juan Carlos Agüero Medina ha tenido los siguientes cargos:
Comandante de Zona N.° 71  (Nueva Esparta): Se desempeñó como comandante de este Comando de Zona de la Guardia Nacional Bolivariana (GNB) en el estado Nueva Esparta.  Comandante de Zona de la GNB (Lara): En el año 2021, con el rango de General de Brigada (GB), asumió la comandancia del Comando de Zona de la GNB en el estado Lara.  Segundo Comandante y Jefe de Estado Mayor (Falcón): Para el año 2019, ejerció las funciones de Segundo Comandante y Jefe de Estado Mayor del Comando de Zona de la GNB-13 en el estado Falcón.  Roles de Dirección Educativa y Preventiva: Ejerció también funciones con el rango de General de Brigada como director de una escuela orientada al tránsito, la concienciación vial y la educación en la prevención integral en el marco de programas de seguridad ciudadana del INTT</t>
  </si>
  <si>
    <t>Empresas propiciarán corrupción y desprofesionalización de FANB (http://www.solo-clic.com/empresas-propiciaran-corrupcion-y-desprofesionalizacion-de-fanb/)
Los clanes chavistas más poderosos de Venezuela (https://www.estrategiaynegocios.net/lasclavesdeldia/1086452-330/los-clanes-chavistas-m%C3%A1s-poderosos-de-venezuela)
Empresas propiciarán corrupción y desprofesionalización de FANB (http://www.solo-clic.com/empresas-propiciaran-corrupcion-y-desprofesionalizacion-de-fanb/)
La Fuerza Armada Venezolana tiene luz propia en la corrupción (https://transparencia.org.ve/wp-content/uploads/2018/06/La-Fuerza-Armada-Venezolana-tiene-luz-propia-en-la-corrupci%C3%B3n.pdf)
Vinculan a la Fuerza Armada Bolivariana con hechos ilícitos en el Arco Minero del Orinoco (https://cronica.uno/vinculan-a-la-fuerza-armada-bolivariana-con-hechos-ilicitos-en-el-arco-minero-del-orinoco/)
Reconfiguración de las empresas militares: la urgencia de eliminar la corrupción y la ineficiencia del sector castrense (https://www.venezuelapolitica.info/reconfiguracion-de-las-empresas-militares-la-urgencia-de-eliminar-corrupcion-y-la-ineficiencia-el-sector-castrense/)</t>
  </si>
  <si>
    <t>Producción marginal o paralización técnica total (estimada por debajo de los 200 bpd o inactiva por temporadas). La falta de mantenimiento en las líneas de recolección, el desmantelamiento de las pequeñas plantas de compresión locales y la inviabilidad de garantizar un flujo eléctrico continuo en una de las zonas más castigadas por la crisis eléctrica del Zulia arrastraron al activo a un cierre fáctico de la mayoría de sus pozos.</t>
  </si>
  <si>
    <t>Torre Empresarial Claret Av. 3 E and 78, piso 5, oficina 57, 
Cuenca del Lago de Maracaibo.
Área geográfica: Costa Occidental del Lago de Maracaibo, específicamente en el municipio Machiques de Perijá del estado Zulia, una zona caracterizada por su compleja topografía rural y su cercanía con la frontera colombiana.
Campos asignados: Le fueron otorgados los derechos de explotación sobre el campo maduro tradicional Colón (el cual agrupa estructuras históricas menores como Casigua, Cruces, El Rosario y Tarra Norte).</t>
  </si>
  <si>
    <r>
      <rPr>
        <b/>
        <sz val="12"/>
        <color theme="1"/>
        <rFont val="Calibri"/>
        <family val="2"/>
      </rPr>
      <t>PDVSA/Corporación Venezolana de Petróleo S.A</t>
    </r>
    <r>
      <rPr>
        <sz val="12"/>
        <color theme="1"/>
        <rFont val="Calibri"/>
        <family val="2"/>
      </rPr>
      <t xml:space="preserve">.: 60%
</t>
    </r>
    <r>
      <rPr>
        <b/>
        <sz val="12"/>
        <color theme="1"/>
        <rFont val="Calibri"/>
        <family val="2"/>
      </rPr>
      <t xml:space="preserve">Socios privados  (40%): </t>
    </r>
    <r>
      <rPr>
        <sz val="12"/>
        <color theme="1"/>
        <rFont val="Calibri"/>
        <family val="2"/>
      </rPr>
      <t xml:space="preserve">
* </t>
    </r>
    <r>
      <rPr>
        <b/>
        <sz val="12"/>
        <color theme="1"/>
        <rFont val="Calibri"/>
        <family val="2"/>
      </rPr>
      <t>Tecpetrol de Venezuela, S.A. (17,5%)</t>
    </r>
    <r>
      <rPr>
        <sz val="12"/>
        <color theme="1"/>
        <rFont val="Calibri"/>
      </rPr>
      <t xml:space="preserve">.  Es la división de energía e hidrocarburos del Grupo Techint, un poderoso conglomerado industrial de origen italo-argentino controlado por la familia Rocca. Tecpetrol es una operadora multinacional enfocada en la exploración y producción (E&amp;P) de petróleo y gas, además del transporte de energía. Tiene un peso operativo enorme en la región, siendo uno de los actores clave en el desarrollo de gas no convencional en el yacimiento de Vaca Muerta en Argentina, además de mantener bloques en operación en México, Ecuador y Colombia. Su presencia en el país data de la "Apertura Petrolera" de los años 90, cuando asumió la operación de campos maduros bajo los contratos de servicios del Bloque Colón. Durante el proceso de migración a empresas mixtas en 2006, la corporación validó su permanencia utilizando estructuras y vehículos financieros como Suizum-Serviços de Consultoria.
* </t>
    </r>
    <r>
      <rPr>
        <b/>
        <sz val="12"/>
        <color theme="1"/>
        <rFont val="Calibri"/>
        <family val="2"/>
      </rPr>
      <t>Vincler (22,5%.)</t>
    </r>
    <r>
      <rPr>
        <sz val="12"/>
        <color theme="1"/>
        <rFont val="Calibri"/>
      </rPr>
      <t xml:space="preserve">.  Representa el brazo de capital nacional dentro de la sociedad, con una evolución ligada a la ingeniería pesada y a los servicios petroleros en el país.Nacida originalmente como una de las contratistas de infraestructura y construcción civil más importantes de Venezuela (vinculada históricamente a la familia Clérico), la empresa dio el salto hacia el sector energético a mediados de los noventa aprovechando su experiencia en la ejecución de grandes obras y tendido de líneas operativas.Su participación más relevante y conocida de forma pública se dio a través de su alianza con la estadounidense Harvest Natural Resources, operando conjuntamente como Harvest-Vinccler en la Unidad Monagas Sur. Adicionalmente, el grupo ha mantenido intereses y cuotas accionarias en otras empresas mixtas del mapa petrolero nacional, tales como Petrocumarebo y Petromiranda.
Originalmente, el consorcio privado de Baripetrol incluía a la francesa Perenco (17,5%) y a Lundin Latina de Petróleos (5%). Tras los cambios en la composición y el repliegue de algunos capitales europeos, Vinccler pasó a absorber y consolidar los derechos e intereses de esa porción restante hasta alcanzar el 22,5% del paquete global.  </t>
    </r>
  </si>
  <si>
    <t>Argentina
Italia</t>
  </si>
  <si>
    <t>Empresa operativa
AN autoriza prórroga de 15 años a empresas mixtas Petroperijá y Boquerón para producir crudo y gas (https://efectococuyo.com/economia/an-autoriza-prorroga-15-anos-empresas-mixtas-petroperija-y-boqueron/)
Tras tocar mínimos históricos críticos debido a la falta de mantenimiento en las plantas de inyección de gas, el activo se encuentra en una fase de reactivación progresiva (estimada actualmente en un rango de 2.000 a 4.500 bpd). Con la nueva prórroga aprobada, el plan de inversión conjunto establece una meta ambiciosa de explotación para extraer un volumen acumulado de 23 millones de barriles de crudo y más de 269 mil millones de pies cúbicos de gas asociado.</t>
  </si>
  <si>
    <t>Avenida Los Próceres, Edificio PDVSA CVP, Torre A, Piso 1, Sector Tipuro, Maturín, Estado Monagas.
Cuenca Oriental de Venezuela.
Área geográfica: Ubicada en el norte del estado Monagas, una región caracterizada históricamente por sus yacimientos profundos de alta presión y productividad.
Campos asignados: Le fueron otorgados los derechos de explotación sobre el campo maduro Boquerón, el cual colinda y comparte linderos geológicos y operacionales con el gigantesco complejo de El Furrial.</t>
  </si>
  <si>
    <r>
      <t xml:space="preserve">Empresa mixta entre PDVSA/Corporación Venezolana de Petróleo S.A. 60%;
</t>
    </r>
    <r>
      <rPr>
        <b/>
        <sz val="12"/>
        <color theme="1"/>
        <rFont val="Calibri"/>
        <family val="2"/>
      </rPr>
      <t>Socios</t>
    </r>
    <r>
      <rPr>
        <sz val="12"/>
        <color theme="1"/>
        <rFont val="Calibri"/>
        <family val="2"/>
      </rPr>
      <t>:
* Petromost SRL (Rusia): 26,67%. Esta participación pertenecía originalmente a la británica BP, luego pasó a la estatal rusa Rosneft, y en 2020 fue transferida a Roszarubezhneft (compañía adscrita directamente al gobierno ruso) tras la reestructuración y salida formal de Rosneft de sus operaciones en Venezuela. Es una Sociedad de Responsabilidad Limitada con sede en Moscú que actúa como el vehículo corporativo directo de Roszarubezhneft. Esta última es una corporación estatal rusa creada en marzo de 2020 con un capital inicial de 4.060 millones de dólares, controlada por la Agencia Federal para la Gestión de la Propiedad Gubernamental (una división del Ministerio de Desarrollo Económico de Rusia). Petromost, es una firma con sede en Moscú, Rusia, que opera como una filial o vehículo de propósito especial bajo el control de la corporación estatal rusa Roszarubezhneft. : Roszarubezhneft fue creada en 2020 por una entidad adscrita al Ministerio de Desarrollo Económico de la Federación Rusa. Su propósito fundamental fue absorber la totalidad de los activos e intereses comerciales que la petrolera Rosneft poseía en Venezuela, protegiendo dichas operaciones luego de que agencias estadounidenses sancionaran directamente a los brazos comercializadores de Rosneft. En esta arquitectura, Petromost actúa como el ejecutor legal, técnico y firmante de los convenios con el Estado venezolano.
* OMV AG / PEI Venezuela GmbH (Austria): 13,33%. Es el brazo legal en Venezuela de OMV AG, la corporación integrada de petróleo, gas y petroquímica más grande de Europa Central, con sede en Viena y controlada conjuntamente por el Estado austriaco (a través del holding ÖBAG) y capitales de Abu Dabi (ADNOC).  Las siglas PEI corresponden a Preussag Energie International GmbH, una empresa petrolera de origen alemán con sede en Lingen. En el año 2003, OMV ejecutó una estrategia de expansión internacional y le compró a Preussag todo su portafolio de exploración y producción en el extranjero, el cual incluía contratos en Ecuador, Yemen y este 13,33% del Convenio Operativo Boquerón en Venezuela. OMV mantuvo la estructura legal de PEI Venezuela GmbH (registrada en Düsseldorf) para gestionar ese porcentaje.A diferencia del socio ruso, OMV funciona en Boquerón estrictamente como un socio financiero y no operador. Desde la década pasada, OMV reorientó su estrategia global hacia el Mar del Norte, el Medio Oriente y la transición a la química sostenible. En el contexto de sanciones y problemas de flujo de caja de PDVSA, su participación ha quedado prácticamente congelada en los libros contables: mantienen sus derechos sobre el papel, pero no a portan capital fresco ni intervienen en la ingeniería de campo.</t>
    </r>
  </si>
  <si>
    <t>Rusia
Austria</t>
  </si>
  <si>
    <t>Empresa operativa.  Esta empresa mixta explota el yacimiento B2-2X 70/80 en el Zulia.
Producción marginal o paralización técnica fáctica (estimada entre 0 y 200 bpd). El activo sucumbió ante el abandono generalizado de la flota lacustre de PDVSA (lanchas de personal, gabarras de mantenimiento y remolcadores). Al no contar con apoyo logístico estatal y estar las inversiones privadas congeladas, la inmensa mayoría de los pozos ubicados en el Lago fueron cerrados por razones de seguridad industrial o quedaron inactivos por fallas mecánicas insubsanables.</t>
  </si>
  <si>
    <t>Calle 77 (5 de Julio) entre Av. 3C Y 3D Torre financiera BOD Piso 9 Maracaibo, Zulia 
Cuenca del Lago de Maracaibo.
Área geográfica: Ubicada de forma íntegra en el espacio acuático (área offshore lacustre) del Lago de Maracaibo, en el estado Zulia.
Campos asignados: Le fueron otorgados los derechos de explotación sobre el bloque Bachaquero Sudoeste (un área de producción puramente lacustre que colinda con los campos en tierra de Petrozamora).</t>
  </si>
  <si>
    <r>
      <rPr>
        <b/>
        <sz val="12"/>
        <color theme="1"/>
        <rFont val="Calibri"/>
        <family val="2"/>
      </rPr>
      <t>PDVSA/Corporación Venezolana de Petróleo</t>
    </r>
    <r>
      <rPr>
        <sz val="12"/>
        <color theme="1"/>
        <rFont val="Calibri"/>
        <family val="2"/>
      </rPr>
      <t xml:space="preserve"> con 69% de las acciones,
Socios:
En la actualidad la composición accionaria es la siguiente:
*</t>
    </r>
    <r>
      <rPr>
        <b/>
        <sz val="12"/>
        <color theme="1"/>
        <rFont val="Calibri"/>
        <family val="2"/>
      </rPr>
      <t xml:space="preserve"> Integra Oil &amp; Gas</t>
    </r>
    <r>
      <rPr>
        <sz val="12"/>
        <color theme="1"/>
        <rFont val="Calibri"/>
        <family val="2"/>
      </rPr>
      <t>, Privado (Socio Minoritario), 6.35%. Es una corporación privada que forma parte de un holding internacional diversificado con inversiones en energía, minería, medios y servicios petroleros.Su capital y casa matriz provienen de Argentina, bajo el paraguas del grupo Integra Capital (liderado por los empresarios José Luis Manzano y Daniel Vila). Para sus operaciones de exploración y producción a nivel internacional, suelen estructurarse mediante firmas registradas en el extranjero, como Integra Oil and Gas SAS (con registros en Francia o Panamá).  Ese 22% perteneció originalmente a la brasileña Petrobras (a través de su división Petrobras Argentina). En 2016, la gigante argentina Pampa Energía compró esos activos y, posteriormente, en mayo de 2022, Pampa le transfirió formalmente todos sus derechos y participaciones en las empresas mixtas venezolanas al grupo Integra. Integra tiene un perfil interesante en el país porque combina la inversión financiera con capacidades de operación técnica directa en la rehabilitación de pozos (well services).
* E</t>
    </r>
    <r>
      <rPr>
        <b/>
        <sz val="12"/>
        <color theme="1"/>
        <rFont val="Calibri"/>
        <family val="2"/>
      </rPr>
      <t>hcopek Petróleo, S.A.</t>
    </r>
    <r>
      <rPr>
        <sz val="12"/>
        <color theme="1"/>
        <rFont val="Calibri"/>
        <family val="2"/>
      </rPr>
      <t xml:space="preserve"> , Privado (Socio Minoritario): 3.10%. Empresa privada venezolana de servicios técnicos, ingeniería de subsuelo y operaciones de campo. Pertenece en su totalidad al Grupo Moschella (GEMSA), uno de los conglomerados industriales y de servicios petroleros más antiguos, tradicionales y poderosos del estado Zulia (con sede matriz en Maracaibo). El Grupo Moschella (asociado también a firmas históricas de la región como Lukiven) ha sido por décadas un proveedor clave de PDVSA en Occidente, especializado en sistemas de levantamiento artificial (balancines), compresión de gas y transporte marítimo. Su inclusión en Lagopetrol respondió a la necesidad de contar con un socio local que tuviera infraestructura instalada, talleres en el sitio y conocimiento logístico directo para operar en las complejas condiciones de aguas someras del Lago de Maracaibo.
*</t>
    </r>
    <r>
      <rPr>
        <b/>
        <sz val="12"/>
        <color theme="1"/>
        <rFont val="Calibri"/>
        <family val="2"/>
      </rPr>
      <t xml:space="preserve"> Cartera de Inversiones Petroleras II, C.A. (CIP)</t>
    </r>
    <r>
      <rPr>
        <sz val="12"/>
        <color theme="1"/>
        <rFont val="Calibri"/>
        <family val="2"/>
      </rPr>
      <t>, Privado (Socio Minoritario), 1.55%. Vehículo financiero corporativo (holding de inversión de capital). Es la segunda división (CIP II) del brazo energético del banquero venezolano Víctor Vargas Irausquín (cabeza del Grupo Financiero BOD).  Al igual que en el caso de Petrocuragua, su función en Lagopetrol fue estrictamente financiera y de apalancamiento de capital. Su presencia refleja la política de la Apertura y posterior migración, donde el Ministerio de Energía buscaba incorporar cuotas de capital financiero nacional junto a los operadores técnicos.
Los tres socios privados componen el 31% restante del paquete accionario.. Como dato de contexto, Integra Oil &amp; Gas (del grupo Integra Capital) consolidó ese 26.35% tras la salida de la petrolera francesa Maurel &amp; Prom, que originalmente la había adquirido de Hocol.</t>
    </r>
  </si>
  <si>
    <t>Empresa operativa.   Petroboscan, entre Chevrón y CVP,  es una de las empresas mixtas más grandes.  Opera en el campo Boscan, en el Lago de Maracaibo, produciendo petróleo liviano de alta calidad. 
 Tras desplomarse a mínimos severos (por debajo de los 10.000 bpd) durante los años de sanciones y parálisis de exportaciones, la inyección de capital directo por parte de Chevron ha logrado una recuperación sostenida (estimada actualmente en un rango de 55.000 a 65.000 bpd). Es uno de los pocos campos convencionales en Venezuela que muestra una curva de crecimiento real gracias a las campañas agresivas de mantenimiento y reacondicionamiento de pozos (workovers).</t>
  </si>
  <si>
    <t>Avenida circunvalación 2,  Maracaibo
Cuenca del Lago de Maracaibo.
Área geográfica: Ubicada en tierra firme en la Costa Occidental del Lago, específicamente en el municipio Cañada de Urdaneta del estado Zulia.
Campos asignados: Le fueron otorgados los derechos de delimitación y explotación sobre el gigantesco campo maduro Boscán. A diferencia de los campos del Lago, al estar en tierra firme, su logística operacional es más económica y predecible, aunque está expuesta a las complejidades del entorno comunitario local</t>
  </si>
  <si>
    <r>
      <rPr>
        <b/>
        <sz val="12"/>
        <color theme="1"/>
        <rFont val="Calibri"/>
        <family val="2"/>
      </rPr>
      <t>PDVSA/CVP</t>
    </r>
    <r>
      <rPr>
        <sz val="12"/>
        <color theme="1"/>
        <rFont val="Calibri"/>
      </rPr>
      <t xml:space="preserve">: 60% 
</t>
    </r>
    <r>
      <rPr>
        <b/>
        <sz val="12"/>
        <color theme="1"/>
        <rFont val="Calibri"/>
        <family val="2"/>
      </rPr>
      <t>Socios</t>
    </r>
    <r>
      <rPr>
        <sz val="12"/>
        <color theme="1"/>
        <rFont val="Calibri"/>
      </rPr>
      <t xml:space="preserve">
* 39,20 % en manos de</t>
    </r>
    <r>
      <rPr>
        <b/>
        <sz val="12"/>
        <color theme="1"/>
        <rFont val="Calibri"/>
        <family val="2"/>
      </rPr>
      <t xml:space="preserve"> Chevron Corporation</t>
    </r>
    <r>
      <rPr>
        <sz val="12"/>
        <color theme="1"/>
        <rFont val="Calibri"/>
      </rPr>
      <t xml:space="preserve">. Supermayorista energética multinacional integrada de origen estadounidense, con sede central en California. Es una de las corporaciones petroleras más grandes e influyentes del planeta.La relación de Chevron con este activo es histórica, ya que la propia compañía descubrió el campo Boscán en 1946. Tras la migración obligatoria a empresa mixta en 2006, Chevron mantuvo su posición estratégica.  En la realidad de la industria, Chevron ejerce la gerencia técnica, financiera y comercial del proyecto. Respaldada por las autorizaciones y licencias especiales emitidas por la OFAC (las cuales mantienen su vigencia operativa), la corporación norteamericana se encarga de financiar la reactivación de pozos, administrar los procesos de procura pesada y liderar de forma exclusiva la comercialización de este crudo en los mercados internacionales, utilizando los flujos de caja para saldar deudas acumuladas.
* 0,80 % </t>
    </r>
    <r>
      <rPr>
        <b/>
        <sz val="12"/>
        <color theme="1"/>
        <rFont val="Calibri"/>
        <family val="2"/>
      </rPr>
      <t>Inemaka</t>
    </r>
    <r>
      <rPr>
        <sz val="12"/>
        <color theme="1"/>
        <rFont val="Calibri"/>
      </rPr>
      <t>. Es un vehículo corporativo instrumental privado diseñado para la participación y representación de capital nacional en proyectos de hidrocarburos. Es una filial directa de Inepetrol, que a su vez constituye el brazo de exploración y producción de Inelectra, el holding de ingeniería y construcción venezolano detrás de Petrolera Kaki. Este micro-porcentaje responde a la evolución de los contratos. Inepetrol ingresó originalmente como socio minoritario de Chevron en 1995 bajo el esquema de los Convenios Operativos. Al ejecutarse la migración forzosa a empresa mixta en 2006, las ponderaciones de capital, la inmensidad de las reservas del yacimiento y las inversiones requeridas diluyeron la cuota del socio local al 0,80% (registrada en algunos documentos oficiales de PDVSA bajo la figura de Ineboscán). Aunque su peso accionario es mínimo comparado con los dos gigantes de la sociedad, su permanencia le permite al capital de ingeniería venezolano mantener presencia institucional y visibilidad técnica en el bloque.</t>
    </r>
  </si>
  <si>
    <t>Empresa operativa.Esta empresa mixta opera los campos Cabimas, Tía Juana Tierra y las áreas exploratorias Cabimas este y Cabimas sur. 
 Estimada en un rango de 4.000 a 7.000 bpd. A pesar de las severas restricciones de flujo eléctrico crónicas que azotan a la Costa Oriental del Lago y el hurto de cables de cobre en las líneas de pozos, el esfuerzo conjunto ha permitido mantener activos los principales colectores y estaciones de flujo, situándose muy por debajo de su potencial pero lejos del cero absoluto de otras áreas lacustres.</t>
  </si>
  <si>
    <t>Edif. Petrocabimas, avenida intercomunal cruce con carretera F, Cabimas. Zulia.  
Cuenca del Lago de Maracaibo
Área geográfica: Costa Oriental del Lago, concentrada en el área urbana y periurbana del municipio Cabimas (estado Zulia.
Campos asignados: Le fueron otorgados los derechos de delimitación y explotación comercial sobre el campo maduro Cabimas (en sus porciones de tierra y áreas someras ribereñas). Al ser un campo abierto en la década de 1920 (famoso por el reventón del pozo Barroso II), la infraestructura está densamente integrada con el entramado de la ciudad.</t>
  </si>
  <si>
    <r>
      <rPr>
        <b/>
        <sz val="12"/>
        <color theme="1"/>
        <rFont val="Calibri"/>
        <family val="2"/>
      </rPr>
      <t>PDVSA/CVP</t>
    </r>
    <r>
      <rPr>
        <sz val="12"/>
        <color theme="1"/>
        <rFont val="Calibri"/>
        <family val="2"/>
      </rPr>
      <t xml:space="preserve">: 100%
Históricamente asignado un 40% de las acciones a la corporación venezolana Suelopetrol, S.A. (empresa de capital nacional con amplia trayectoria en servicios y producción de hidrocarburos). La situación legal entre Suelopetrol y Petrocabimas se centra en una disputa accionaria por la titularidad del 40% de la empresa mixta. </t>
    </r>
  </si>
  <si>
    <t>Empresa creada en 1997 bajo el nombre de Sincrudos de Oriente, C.A. (SINCOR); comenzó operaciones en 2000. La empresa tenía una vigencia de 35 años a partir del primer despacho de crudo sintético, realizado en marzo de 2002.
La composición accionaria de SINCOR era 47% de la empresa francesa Total, 38% de PDVSA y 15% de la empresa noruega Statoil.  La inversión inicial fue de 4,2 millardos de Dólares Americanos. 
En febrero de 2007 se publicó en la GO N° 38.632 el decreto N° 5.200 la Ley de Migración a Empresas Mixtas de los Convenios de Asociación de !a Faja Petrolífera del Orinoco; así como de los Convenios de Exploración a Riesgo y Ganancias Compartidas.
Esta ley generó el decreto N° 5664 de fecha 31 de octubre de 2007 del Ejecutivo Nacional que autoriza la creación de la Empresa Mixta PetroCedeño, publicada en la GO N° 38.801 del  01 de noviembre de 2007, con mayoría accionaria del Estado venezolano del 60%. Esta nueva empresa tiene vigencia por 25 años.
En el año 2020 se propuso una nueva estrategia de negocios con las empresas mixtas: conservar acciones, vender acciones hasta el 50,1%, Fusionar/Renegociar/Portafolio y pasar al licencia.
En julio de 2021, la petrolera francesa TotalEnergies SE y la noruega Equinor ASA manifestaron su salida de esta empresa clave en Venezuela, lo que se suma al éxodo de empresas extranjeras en los últimos años a medida que la industria energética del país se ha debilitado. Las empresas traspasaron a la estatal Petróleos de Venezuela SA, o PDVSA, participaciones en la empresa mixta de producción de petróleo Petrocedeño, según dos personas con conocimiento directo de la decisión. Total y Equinor, que tenían el 30% y el 10%, respectivamente, habían sido socios importantes de PDVSA desde la década de 1990. Se espera que su medida sea anunciada por funcionarios del gobierno venezolano. La gota que derramó el vaso para Total y Equinor fue que Pdvsa decidiera utilizar algunas de las plantas mejoradoras de Petrocedeño para refinar petróleo, con el fin de incrementar la producción de gasolina, ante la escasez de combustible que ha azotado al país en el último año. La decisión de Pdvsa fue unilateral y no habría consultado con las trasnacionales pese a tener participación importante en la compañía, según relataron a Bloomberg las fuentes con conocimiento del tema.</t>
  </si>
  <si>
    <t>Petrocedeño opera regularmente en en el bloque Junín de la Faja Petrolífera del Orinoco (FPO) y opera el mejorador para  diluir el petroleo producido en el complejo de Jose, estado Anzoategui, y producir,   mejorar y comercializar 180 MBD de crudo sintético Zuata Sweet.
La realidad operativa en este bienio sitúa las cifras muy por debajo del potencial de las instalaciones, aunque mostrando una estabilización respecto a los años de parálisis total:
* Producción real reciente: Oscila en un rango de 45.000 a 55.000 bpd extraídos en campo. El proyecto opera actualmente a un 25% - 28% de su capacidad nominal máxima de extracción.
*Capacidad efectiva del mejorador: Tras el incendio de finales de noviembre de 2025 y las limitaciones acumuladas en los trenes de servicios de vapor y agua industrial, el mejorador procesa cargas intermitentes de crudo para síntesis. El volumen restante de la producción se desvía directamente a fórmulas de mezcla rápida con diluentes para despachar crudo tipo Merey 16.</t>
  </si>
  <si>
    <t>Oficinas Administrativas: avenida Nueva Esparta con calle Cerro Sur, Centro Empresarial Bahía de Pozuelos, edificio c/d, piso 6, oficina 6s/03, Barcelona, estado Anzoátegui.
División de Producción: Estación Principal de Petrocedeño, San Diego de Cabrutica, estado Anzoátegui.
División de Mejoramiento: Complejo Industrial y Petroquímico “José Antonio Anzoátegui”, Parcela S-07, vía Barcelona, estado Anzoátegui.
Cuenca Oriental de Venezuela.
Área geográfica: Ubicada en el sur del estado Anzoátegui (División Ayacucho de la Faja del Orinoco).
Campos e infraestructura integrada: El crudo se extrae de formaciones de areniscas no consolidadas (principalmente de la Formación Oficina), localizadas a profundidades someras de aproximadamente 2.000 pies de profundidad vertical verdadera (TVD). Los derechos de explotación abarcan las poligonales de producción de crudo extrapesado en la Faja. Sin embargo, el activo más valioso e importante de Petrocedeño es su infraestructura de superficie extrapesada: el mejorador de Petrocedeño, ubicado en el Complejo Industrial José Antonio Anzoátegui (Jose), en la costa norte del estado.</t>
  </si>
  <si>
    <t>100% CVP filial de PDVSA
Originalmente, la empresa estaba conformada por un consorcio de altísimo nivel técnico: PDVSA (60%), la francesa TotalEnergies (30,32%) y la noruega Equinor (antigua Statoil, 9,68%). En 2021, tras años de parálisis operativa, falta de mantenimiento en el mejorador y un entorno regulatorio internacional adverso, TotalEnergies y Equinor decidieron abandonar el proyecto y ceder la totalidad de sus acciones (40% conjunto) a la CVP por un valor simbólico.</t>
  </si>
  <si>
    <t>Durante los años 90, el gobierno nacional suscribió 32 convenios operativos para la explotación de los campos de petróleo convencional, uno de los cuales fue el correspondiente a los campos Falcón Este y Falcón Oeste, en el estado Falcón.  En 2006 y 2007, las empresas suscritoras de los convenios operativos fueron obligadas a migrar a empresas mixtas, en las cuales CVP, filial de Pdvsa mantenía 60% de las acciones, y los accionistas privados, el 40% restante.  El 21 de julio de 2006 el gobierno de Hugo Chávez emitió el decreto No.  4.594, aparecido en la Gaceta Oficial No.  38.484 en el cual se creaba la empresa mixta Petrocumareblo, S.A. 
En el año 2020 se propuso una nueva estrategia de negocios con las empresas mixtas: conservar acciones, vender acciones hasta el 50,1%, Fusionar/Renegociar/Portafolio y pasar al licencia.</t>
  </si>
  <si>
    <t>Empresa operativa. Esta empresa opera en los campos Falcón Este y Falcón Oeste.  
Capacidad reciente / Producción real (2025 – Mediados 2026)
Volumen Real: 100 – 300 bpd. El activo se mantiene en un estado de producción marginal o de subsistencia. No hay inversión en nuevos taladros de perforación, por lo que este "goteo" constante se sostiene únicamente gracias a la presión natural remanente del yacimiento y a trabajos muy puntuales de mantenimiento correctivo en los pozos que siguen activos.
Producción de gas asociado
Volumen: 1 – 3 MMPCED (Millones de Pies Cúbicos Estándar por Día). Aunque el volumen de crudo es modesto, este caudal de gas es el que mantiene el equilibrio operativo en el campo. Se utiliza principalmente para el autoconsumo de la infraestructura local (sistemas de levantamiento artificial por gas) y para alimentar los requerimientos mínimos de las plantas de compresión de la zona conectadas al circuito del estado Falcón.</t>
  </si>
  <si>
    <t xml:space="preserve">Calle Buchivacoa con Callejón Las Flores,  Sector Chimpire,   antiguo Hotel Los Medanos. Coro
División Costa afuera occidental – Región Falcón (Cuenca de Falcón).
Se localiza en la franja noroccidental de Venezuela, abarcando una extensa zona principalmente terrestre (onshore) con ramificaciones en costeras someras en el norte y este del Estado Falcón. Su área total de asignación original es masiva, superando las 320.000 hectáreas (más de 800.000 acres).
Bloques y campos asignados
El patrimonio de subsuelo de esta empresa mixta está dividido legalmente en dos grandes bloques operativos, los cuales albergan los campos históricos de la cuenca:
Bloque Falcón Este (East Falcon Block):
Campo Cumarebo: El yacimiento insignia del bloque, ubicado en el municipio Zamora, aproximadamente a 42 km al este de Coro y a solo 5 km al sur de la línea costera del Mar Caribe. Es un campo maduro histórico (descubierto en 1931) que cuenta con múltiples arenas productoras (Formaciones Socorro y Caujarao del Mioceno).
Bloque Falcón Oeste (West Falcon Block):
Campo La Vela (La Vela de Coro): Ubicado al este de Coro y al noreste de Cumarebo, con estructuras terrestres y plataformas fijas someras en el mar. Es un nodo crucial del activo debido a sus descubrimientos de gas y condensados.
Prospectos de avanzada (Falcón Oeste): El contrato incluye estructuras satélites y áreas exploratorias terrestres (como los prospectos Mamón y zonas limítrofes) destinadas a campañas de reactivación mediante pozos someros.  </t>
  </si>
  <si>
    <r>
      <rPr>
        <b/>
        <sz val="12"/>
        <color theme="1"/>
        <rFont val="Calibri"/>
        <family val="2"/>
      </rPr>
      <t>PDVSA/CVP</t>
    </r>
    <r>
      <rPr>
        <sz val="12"/>
        <color theme="1"/>
        <rFont val="Calibri"/>
      </rPr>
      <t>: 60% 
Socio Privado (40%):</t>
    </r>
    <r>
      <rPr>
        <b/>
        <sz val="12"/>
        <color theme="1"/>
        <rFont val="Calibri"/>
        <family val="2"/>
      </rPr>
      <t xml:space="preserve"> Petrofalcón Oil &amp; Gas</t>
    </r>
    <r>
      <rPr>
        <sz val="12"/>
        <color theme="1"/>
        <rFont val="Calibri"/>
      </rPr>
      <t xml:space="preserve">
Petrofalcón Oil &amp; Gas (históricamente ligada a PetroFalcon Corporation y firmemente consolidada bajo el control del grupo nacional Vinccler) es el socio privado e independiente que posee el 40% de las acciones en la empresa mixta Petrocumarebo, S.A. (donde la CVP/PDVSA retiene el 60% restante).
A diferencia de los gigantes multinacionales o los consorcios estatales extranjeros, este actor representa el perfil de una operadora de escala "junior" o independiente con un fuerte arraigo e historia en la región noroccidental de Venezuela. 
PetroFalcon Corp. era una empresa júnior de capitales canadienses y estadounidenses que cotizaba en la Bolsa de Toronto (TSX). Su estrategia era asociarse con constructores locales para mitigar el riesgo operativo.
Con el paso de los años y la migración a Empresas Mixtas en 2006, la posición fue absorbida y consolidada por su socio local, Vinccler (un importante grupo venezolano de ingeniería, infraestructura y construcción liderado por la familia Clérico). Esto convirtió a Petrofalcón en una de las pocas empresas mixtas con un socio privado de fuerte ADN e intereses corporativos venezolanos.
</t>
    </r>
  </si>
  <si>
    <t>Empresa operativa. Esta empresa explota el campo Casma-Anaco, municipio Aguasay, estado Monagas
En el bienio reciente, el campo se encuentra en una situación de declinación severa y rezago operativo, registrando una producción real líquida marginal de menos de 200 bpd (con periodos donde los reportes consolidados de la División Oriente la ubican prácticamente en cero).</t>
  </si>
  <si>
    <t xml:space="preserve">Av. Los Proceres, Edificio sede CVP, Torre B, primer piso, Sector  Tipuro,  Maturín, Estado Monagas
Cuenca Oriental de Venezuela.
Área geográfica: Ubicada en tierra firme en el estado Anzoátegui, integrada operacionalmente en el área mayor de Anaco/El Tigre.
A la empresa mixta Petrocuragua, S.A. le fue asignado formalmente el Campo Casma-Anaco.  Este activo proviene de la migración obligatoria del antiguo esquema de "Convenios Operativos" (reactivación de campos maduros de los años 90) al modelo de empresas mixtas establecido tras la reforma de la Ley Orgánica de Hidrocarburos en 2006.   Hay dos precisiones geográficas y operacionales muy importantes sobre esta asignación: A pesar de llevar "Anaco" en su denominación histórica —lo que usualmente haría pensar en el eje gasífero del estado Anzoátegui—, el área poligonal delimitada y transferida por el Ministerio a Petrocuragua se encuentra ubicada en el suroeste del estado Monagas (en la zona administrativa de Monagas Sur).   Está clasificado tradicionalmente como un campo de explotación primaria enfocado en crudos livianos y medianos, además de estructuras de gas asociado. La transferencia de los derechos de explotación buscaba que el socio privado inyectara capital (vía Cartera de Inversionistas Petroleras) y capacidad de servicios en pozo (vía OPEN) para contrarrestar la declinación natural del área. </t>
  </si>
  <si>
    <r>
      <rPr>
        <b/>
        <sz val="12"/>
        <color theme="1"/>
        <rFont val="Calibri"/>
        <family val="2"/>
      </rPr>
      <t>PDVSA/CVP</t>
    </r>
    <r>
      <rPr>
        <sz val="12"/>
        <color theme="1"/>
        <rFont val="Calibri"/>
      </rPr>
      <t xml:space="preserve">: 60%
En la actualidad este 40% se distribuye de la siguiente manera:
* </t>
    </r>
    <r>
      <rPr>
        <b/>
        <sz val="12"/>
        <color theme="1"/>
        <rFont val="Calibri"/>
        <family val="2"/>
      </rPr>
      <t>Cartera de Inversionistas Petroleras</t>
    </r>
    <r>
      <rPr>
        <sz val="12"/>
        <color theme="1"/>
        <rFont val="Calibri"/>
      </rPr>
      <t xml:space="preserve"> (28%): Es un vehículo corporativo de inversión (holding financiero) diseñado específicamente para movilizar capitales hacia proyectos de explotación primaria de hidrocarburos. En los registros oficiales de PDVSA y la SEC de EE. UU. suele aparecer indistintamente como Oil Investment Portfolio CIP o Cartera de Inversiones Petroleras I y II. Se constituyó a mediados de la década de los 2000 como parte del holding Cartera de Inversiones Venezolanas, C.A., que agrupaba todos los negocios no bancarios de Víctor Vargas en el país. Fungía principalmente como el músculo financiero y de apalancamiento de capital para la participación privada en el proyecto, sirviendo de puente para inversionistas locales vinculados al entorno del banco.
* </t>
    </r>
    <r>
      <rPr>
        <b/>
        <sz val="12"/>
        <color theme="1"/>
        <rFont val="Calibri"/>
        <family val="2"/>
      </rPr>
      <t>OPEN - Operaciones de Producción y Exploración Nacionales, C.A.</t>
    </r>
    <r>
      <rPr>
        <sz val="12"/>
        <color theme="1"/>
        <rFont val="Calibri"/>
      </rPr>
      <t xml:space="preserve"> (12%): Es una compañía de servicios técnicos, ingeniería y operaciones de campo en el sector petrolero.
 Fue creada por el mismo grupo empresarial de Vargas, pero con un propósito operativo diferente al de la administradora de cartera. Mientras Cartera de Inversionistas Petroleras aportaba la estructura financiera, OPEN estaba concebida para ser el brazo ejecutor en el terreno: el proveedor de servicios específicos, mantenimiento de pozos y asistencia técnica directa en la ingeniería del yacimiento.
El dato más importante es que  ambos socios pertenecen exactamente al mismo grupo económico. Se trata del brazo energético del banquero y empresario venezolano Víctor Vargas Irausquín, conocido históricamente por ser la cabeza del Grupo Financiero BOD (Banco Occidental de Descuento). este caso es un ejemplo clásico de los llamados "bancos con botas": corporaciones financieras locales que aprovecharon la salida de las multinacionales tradicionales durante la nacionalización parcial de 2006 para diversificarse hacia el sector petrolero. Con la crisis posterior del Grupo BOD, la liquidación de sus filiales en el Caribe (como el Banco del Orinoco en Curazao) y la absorción de la banca comercial venezolana por parte del BNC en 2022, el flujo de caja y los derechos de estas filiales petroleras pasaron a formar parte de los intrincados esquemas de liquidación de deudas y reestructuración de activos del holding en el extranjero.</t>
    </r>
  </si>
  <si>
    <t>Empresa operativa.  Petrodelta explota los campos Temblador (162,98 km2), El Isleño (117,82 km2), El Monagas Sur (244,23 km2) y El Salto (475 km2), en el estado Monagas.
Volumen actual: Oscila entre 12.000 y 15.000 barriles por día (bpd) de crudo pesado y mediano (entre 16° y 18° API): Dependiendo de la disponibilidad de diluentes (esenciales para movilizar el crudo de la zona) y las condiciones de infraestructura, la producción ha promediado en periodos estables entre 15.000 y 20.000 bpd.</t>
  </si>
  <si>
    <t> Edificio Petrodelta,  Av.  Alirio Ugarte Pelayo,  diagonal a la sede de Pdvsa,  Planta Baja, Ala Norte. Maturín. 
Cuenca Oriental de Venezuela.
Área geográfica: Ubicada en el eje sur del estado Monagas y extendiéndose hacia las áreas pantanosas e fluviales del estado Delta Amacuro.
Campos asignados: Es un mega-bloque de campos maduros y nuevos de alta productividad que incluye: Uracoa, Bombal, Tucupita, El Salto, Temblador e Isla. Al estar distribuidos entre tierra firme y zonas de difícil acceso geográfico (caños del Delta), su logística requiere un alto componente de transporte fluvial y barcazas</t>
  </si>
  <si>
    <r>
      <t>PD</t>
    </r>
    <r>
      <rPr>
        <b/>
        <sz val="12"/>
        <color theme="1"/>
        <rFont val="Calibri"/>
        <family val="2"/>
      </rPr>
      <t>VSA/Corporación Venezolana de Petróleo</t>
    </r>
    <r>
      <rPr>
        <sz val="12"/>
        <color theme="1"/>
        <rFont val="Calibri"/>
      </rPr>
      <t xml:space="preserve"> con 60% de las acciones
Socio Privado (40%): Controlado formalmente por el consorcio </t>
    </r>
    <r>
      <rPr>
        <b/>
        <sz val="12"/>
        <color theme="1"/>
        <rFont val="Calibri"/>
        <family val="2"/>
      </rPr>
      <t>PD Delta Finance</t>
    </r>
    <r>
      <rPr>
        <sz val="12"/>
        <color theme="1"/>
        <rFont val="Calibri"/>
      </rPr>
      <t xml:space="preserve"> (vinculado al grupo empresarial de Oswaldo Cisneros), tras un largo e intrincado historial de traspasos:
 El 40% pertenecía inicialmente a la empresa estadounidense Harvest Natural Resources y a la corporación argentina Pluspetrol.Tras severas disputas con el gobierno venezolano por la negativa de la CVP a permitir la venta de los activos y el impago de dividendos, Harvest liquidó sus operaciones y demandó formalmente a PDVSA en tribunales de EE. UU.
La composición accionaria del 40% de Petrodelta ha pasado por una metamorfosis jurídica clave en la última década:
* La era Harvest: Originalmente, los campos de Petrodelta eran operados y financiados por la empresa estadounidense Harvest Natural Resources. Tras años de litigios y dificultades para repatriar dividendos, Harvest vendió sus activos en 2016.
* El Grupo Cisneros (CT Energy): El comprador de ese 40% fue el consorcio CT Energy Holding, liderado por el empresario venezolano Oswaldo Cisneros. Bajo esta gestión, se intentó un agresivo plan de financiamiento para reactivar los pozos.
* Transición a DP Delta Finance: Tras el fallecimiento de Cisneros en 2020 y las reestructuraciones exigidas por el entorno de sanciones internacionales y las leyes de hidrocarburos locales, la titularidad y los fideicomisos de ese 40% se reorganizaron bajo nuevos vehículos de inversión independientes, figurando DP Delta Finance en los registros y anuarios petroleros actuales (como Petroguía) como el tenedor oficial de las acciones privadas.
Al igual que otros actores privados emergentes en la industria petrolera nacional, DP Delta Finance no opera como una corporación petrolera transnacional tradicional integrada (estilo Chevron o Repsol).  Actúa como un vehículo financiero diseñado para la inyección de capital, la gestión de líneas de crédito y la procura de equipos críticos en el exterior. Aunque participa activamente en las juntas directivas y comités de presupuesto de Petrodelta para custodiar su inversión, la ejecución física de la producción en los campos recae sobre los brazos operativos de PDVSA y las contratistas especializadas de servicios petroleros que se contraten para el subsuelo.</t>
    </r>
  </si>
  <si>
    <t>La compañía petrolera japonesa Impex Corp vendió dos activos de petróleo y gas venezolanos a Sucre Energy Group, con sede en Caracas.
Sucre, que es una empresa privada de exploración y producción enfocada en mejorar los campos maduros en América Latina, compró la participación del 70% de Impex en la sociedad de gas natural Gas Guárico con la petrolera estatal PDVSA. También compró una participación del 30% de Petroguárico
Capacidad reciente / Producción actual (2025-2026): Durante el bienio reciente, bajo el modelo operativo  de Sucre Energy Group, la extracción de petróleo se mantiene en niveles mínimos defensivos y estabilizados que oscilan entre los 400 y 800 bpd (barriles por día).</t>
  </si>
  <si>
    <t>Valle La Pascua, estado Guárico
Subcuenca de Guárico (perteneciente al extremo occidental de la Cuenca Oriental de Venezuela).
Área geográfica: Ubicada en la región de los llanos centrales, específicamente en el estado Guárico (eje de las poblaciones de Las Mercedes del Llano y El Socorro).
Campos asignados: Le fueron otorgados los derechos de explotación sobre el área mayor de Guárico Oriental. El activo colinda geográficamente con el campo gasífero de Copa Macoya, sobre el cual el mismo socio japonés llegó a manejar licencias de gas libre no asociado.</t>
  </si>
  <si>
    <r>
      <rPr>
        <b/>
        <sz val="12"/>
        <color theme="1"/>
        <rFont val="Calibri"/>
        <family val="2"/>
      </rPr>
      <t>PDVSA /CVP</t>
    </r>
    <r>
      <rPr>
        <sz val="12"/>
        <color theme="1"/>
        <rFont val="Calibri"/>
        <family val="2"/>
      </rPr>
      <t>:</t>
    </r>
    <r>
      <rPr>
        <sz val="12"/>
        <color theme="1"/>
        <rFont val="Calibri"/>
      </rPr>
      <t xml:space="preserve"> 70%
</t>
    </r>
    <r>
      <rPr>
        <sz val="12"/>
        <color theme="1"/>
        <rFont val="Calibri"/>
        <family val="2"/>
      </rPr>
      <t xml:space="preserve">
</t>
    </r>
    <r>
      <rPr>
        <b/>
        <sz val="12"/>
        <color theme="1"/>
        <rFont val="Calibri"/>
        <family val="2"/>
      </rPr>
      <t>Servicio Integrados Sucre</t>
    </r>
    <r>
      <rPr>
        <sz val="12"/>
        <color theme="1"/>
        <rFont val="Calibri"/>
        <family val="2"/>
      </rPr>
      <t xml:space="preserve"> posee el 30% de las acciones, es el vehículo corporativo local de Sucre Energy Group, un conglomerado de capital privado venezolano que asumió un rol protagónico en el tablero energético nacional. Es un fondo de inversión y operadora independiente de energía liderada por profesionales y empresarios venezolanos (principalmente Santiago Fontiveros, Nicolás Faillace y Luis Zapata). El grupo cuenta con experiencia previa en la gestión de activos en la región (como en Ecuador) y alianzas estrechas con firmas internacionales como la francesa Maurel &amp; Prom.  En agosto de 2021, en pleno repliegue de varias corporaciones multinacionales debido al entorno de sanciones, la gigante japonesa INPEX Corporation (que operaba históricamente en el país bajo el nombre de Teikoku Oil) decidió vender y traspasar la totalidad de sus activos en Venezuela a Sucre Energy Group.</t>
    </r>
  </si>
  <si>
    <t>Empresa operativa. Esta empresa mixta entre Chevron y CVP,  opera el campo LL-652, en el Lago de Maracaibo.
La producción de Petroindependiente es modesta en comparación con los grandes bloques de la Faja del Orinoco. Para el período 2025-2026, la producción estimada oscila de manera estable entre 2.000 y 4.000 barriles por día (bpd).</t>
  </si>
  <si>
    <t>Dirección:  Kilómetro 2 ½ carretera vía Perijá. Urb.  Richmond, Maracaibo.
Se encuentra en la Cuenca del Lago de Maracaibo, en el occidente de Venezuela.
Área de explotación: Opera fundamentalmente el campo LL-652, un área madura ubicada directamente dentro del propio cuerpo de agua del Lago de Maracaibo (sector noreste del lago, Estado Zulia). Al ser una operación lacustre, su logística e infraestructura dependen fuertemente de plataformas e instalaciones flotantes o ancladas en el agua.</t>
  </si>
  <si>
    <r>
      <rPr>
        <b/>
        <sz val="12"/>
        <color theme="1"/>
        <rFont val="Calibri"/>
        <family val="2"/>
      </rPr>
      <t>PDVSA/CVP</t>
    </r>
    <r>
      <rPr>
        <sz val="12"/>
        <color theme="1"/>
        <rFont val="Calibri"/>
      </rPr>
      <t xml:space="preserve">: 74,8% 
</t>
    </r>
    <r>
      <rPr>
        <b/>
        <sz val="12"/>
        <color theme="1"/>
        <rFont val="Calibri"/>
        <family val="2"/>
      </rPr>
      <t>Chevron</t>
    </r>
    <r>
      <rPr>
        <sz val="12"/>
        <color theme="1"/>
        <rFont val="Calibri"/>
        <family val="2"/>
      </rPr>
      <t>:</t>
    </r>
    <r>
      <rPr>
        <sz val="12"/>
        <color theme="1"/>
        <rFont val="Calibri"/>
      </rPr>
      <t xml:space="preserve"> 25,20%. Es una empresa supermayorista energética multinacional integrada de origen estadounidense, con sede central en California. Es una de las corporaciones petroleras más grandes e influyentes del planeta.La relación de Chevron con este activo es histórica, ya que la propia compañía descubrió el campo Boscán en 1946. Tras la migración obligatoria a empresa mixta en 2006, Chevron mantuvo su posición estratégica.  En la realidad de la industria, Chevron ejerce la gerencia técnica, financiera y comercial del proyecto. Respaldada por las autorizaciones y licencias especiales emitidas por la OFAC (las cuales mantienen su vigencia operativa), la corporación norteamericana se encarga de financiar la reactivación de pozos, administrar los procesos de procura pesada y liderar de forma exclusiva la comercialización de este crudo en los mercados internacionales, utilizando los flujos de caja para saldar deudas acumuladas.</t>
    </r>
  </si>
  <si>
    <t>Empresa operativa. A diferencia de otros bloques que sufrieron caídas drásticas hasta paralizarse por completo, la gestión de la dupla Integra Oil &amp; Gas e Inversora Mata ha logrado mantener el campo en una banda de estabilización operativa muy regular: El flujo físico real extraído y bombeado desde el Distrito San Tomé oscila de manera sostenida entre los 7.000 y 9.500 bpd.Aunque representa aproximadamente el 35% de la capacidad teórica inicial de diseño, este volumen es considerado de "alta calidad comercial" por la corporación. Al ser crudo liviano y mediano, no requiere diluentes (nafta) para su movilización, lo que reduce drásticamente el costo por barril producido (lifting cost) en comparación con los proyectos de la Faja profunda.
Los ingenieros estiman que con la ejecución de una campaña dirigida a completar la reparación de sistemas de potencia en estaciones centrales (como la ZED-1) y la sustitución masiva de bombas electrosumergibles dañadas, el campo tiene una capacidad real latente para escalar rápidamente hacia los 12,000 bpd en el corto plazo, si se logran asegurar las líneas de financiamiento correspondientes.</t>
  </si>
  <si>
    <t>Edificio Técnico-Administrativo, Sector Las 5 vias, Base Leona,  Carretera  Nacional vía  San Tomé-  Oritupano, Municipio Pedro María Freites, Anzoátegui. 
Cuenca Oriental de Venezuela.
Estado Anzoátegui
Campos asignados: Su área medular de explotación y desarrollo es el Campo Kariña. Tradicionalmente, por su esquema de unificación e historia operativa en el bloque, se encuentra estrechamente vinculada y abarca asignaciones de producción en el Campo Mata (Bloque Mata), un área de crudos medianos y livianos característicos del área tradicional de San Tomé.</t>
  </si>
  <si>
    <r>
      <rPr>
        <b/>
        <sz val="12"/>
        <color theme="1"/>
        <rFont val="Calibri"/>
        <family val="2"/>
      </rPr>
      <t>PDVSA/CVP</t>
    </r>
    <r>
      <rPr>
        <sz val="12"/>
        <color theme="1"/>
        <rFont val="Calibri"/>
        <family val="2"/>
      </rPr>
      <t xml:space="preserve">: 69%
</t>
    </r>
    <r>
      <rPr>
        <b/>
        <sz val="12"/>
        <color theme="1"/>
        <rFont val="Calibri"/>
        <family val="2"/>
      </rPr>
      <t xml:space="preserve">Integra Oil </t>
    </r>
    <r>
      <rPr>
        <sz val="12"/>
        <color theme="1"/>
        <rFont val="Calibri"/>
        <family val="2"/>
      </rPr>
      <t xml:space="preserve">% Gas: 29,20%. Es una firma de capital independiente que, aunque opera corporativamente bajo registros internacionales (como sociedad simplificada de origen europeo/francés), se encuadra dentro de los nuevos esquemas de inversión y firmas de maletín o fondos de inversión enfocados en la reactivación de activos maduros y marginales en el país. Es una corporación privada que forma parte de un holding internacional diversificado con inversiones en energía, minería, medios y servicios petroleros. Su capital y casa matriz provienen de Argentina, bajo el paraguas del grupo Integra Capital (liderado por los empresarios José Luis Manzano y Daniel Vila). Para sus operaciones de exploración y producción a nivel internacional, suelen estructurarse mediante firmas registradas en el extranjero, como Integra Oil and Gas SAS (con registros en Francia o Panamá).  Ese 22% perteneció originalmente a la brasileña Petrobras (a través de su división Petrobras Argentina). En 2016, la gigante argentina Pampa Energía compró esos activos y, posteriormente, en mayo de 2022, Pampa le transfirió formalmente todos sus derechos y participaciones en las empresas mixtas venezolanas al grupo Integra. Integra tiene un perfil interesante en el país porque combina la inversión financiera con capacidades de operación técnica directa en la rehabilitación de pozos (well services).
</t>
    </r>
    <r>
      <rPr>
        <b/>
        <sz val="12"/>
        <color theme="1"/>
        <rFont val="Calibri"/>
        <family val="2"/>
      </rPr>
      <t>Inversora Mata, S.A.</t>
    </r>
    <r>
      <rPr>
        <sz val="12"/>
        <color theme="1"/>
        <rFont val="Calibri"/>
        <family val="2"/>
      </rPr>
      <t>: 10,80%. Es un consorcio de capital privado netamente venezolano.Funciona como un consorcio de inversionistas locales y técnicos de amplia trayectoria en el sector energético nacional. Su incorporación a la empresa mixta se consolidó para asumir los derechos y la continuidad operativa de los yacimientos (como el emblemático Campo Mata), tras la salida paulatina de operadores internacionales tradicionales que manejaban estas áreas en las décadas previas (como fue el caso histórico de la brasileña Petrobras).</t>
    </r>
  </si>
  <si>
    <t>Petro San Félix nació directamente de la nacionalización total de la emblemática Asociación Estratégica Petrozuata, y su propiedad quedó estructurada bajo el control absoluto de la Corporación Venezolana del Petróleo (CVP) / PDVSA al 100%.
 Línea de tiempo de la opacidad y los litigios del Estado:
1. El antecedente: Petrozuata (Apertura Petrolera)
Durante los años 90, el proyecto se constituyó como una Asociación Estratégica para explotar el Campo Zuata:
• ConocoPhillips: 50.1% (Socio operador internacional).
• PDVSA (a través de Corpoven/CVP): 49.9%.
• Infraestructura: Este proyecto incluyó no solo los pozos en la Faja, sino la construcción de una porción clave de lo que hoy es el mejorador de Petro San Félix (antiguo mejorador de Petrozuata) en Jose.
2. La migración forzosa (2007)
En el año 2007, bajo el Decreto Presidencial de Nacionalización (Nº 5.200), el Ejecutivo exigió que todas las asociaciones de la Faja migraran al modelo de Empresas Mixtas donde el Estado tuviera al menos el 60%. ConocoPhillips no aceptó las nuevas condiciones obligatorias y abandonó el país, lo que desató uno de los litigios arbitrales más largos y costosos contra la República ante el CIADI.
3. La etapa intermedia y el nacimiento de Petro San Félix (2013)
Tras la salida de ConocoPhillips, PDVSA asumió de facto el 100% del activo. Operó de manera provisional bajo el nombre de "Proyecto Petrozuata" hasta que en 2013, mediante el Decreto Nº 543, el Ejecutivo formalizó la creación de la Empresa Nacional del Poder Popular Petro San Félix, S.A. con la composición que mencionas: 100% capital estatal (CVP/PDVSA).
El caso de Petro San Félix / Petrozuata ilustra un ciclo completo de la política petrolera venezolana:
• De transnacional a estatal (1997 - 2013): Se pasó de una gestión compartida con estándares corporativos estadounidenses (ConocoPhillips) a un control 100% estatal ideologizado que terminó devorado por la falta de inversión y la opacidad fiscal.
• De estatal a "privatización velada" (2013 - 2024): Al colapsar el modelo de control exclusivo del Estado por la destrucción técnica del Campo Zuata, el Ejecutivo cerró el ciclo en 2024 entregándole esos mismos activos históricos de Petrozuata al consorcio privado nacional A&amp;B Oil and Gas bajo la figura de Petrolera Roraima.</t>
  </si>
  <si>
    <t>Pasó a ser Petro Roraima</t>
  </si>
  <si>
    <t>Empresa operativa. Esta empresa fue una de las nuevas empresas mixtas creadas en 2007 para explotar los petróleos pesadas en la Faja Petrolifera del Orinoco. 
1. Cuenca de Oriente (División Ayacucho / Faja del Orinoco)
Esta cuenca —que abarca los campos Guara Este, Ostra, Oritupano Norte, Soto, Mapiri y La Ceibita en el estado Anzoátegui— siempre fue concebida como el verdadero motor volumétrico de la empresa mixta.
Plan de producción inicial e histórico:
Meta promedio del plan: El compromiso volumétrico formal fijó una producción promedio de 17,2 MBD (miles de barriles diarios).
Pico proyectado: El plan técnico estimaba alcanzar un techo máximo de producción de 18,9 MBD.
Plan de gas asociado: Paralelamente, se proyectó una meta de aprovechamiento de gas asociado de 113,8 MMPC (millones de pies cúbicos diarios) para su entrega al mercado interno.
2. Cuenca de Occidente (Lago de Maracaibo)
Centrada en el Bloque X Lago Medio y el Bloque 2 Lagunillas (Estado Zulia), el objetivo de esta cuenca no era masivo, sino estratégico: aportar crudo liviano y mediano de alta gravedad API para mejorar el valor de la cesta comercial de la empresa.
Plan de producción inicial e histórico:
Meta del plan inicial: Se diseñó para estabilizar y mantener un aporte constante de entre 3.000 y 5.000 bpd.
Hitos Técnicos: Aunque los bloques eran maduros, la aplicación de tecnología bielorrusa de perforación profunda logró hitos importantes. Hacia 2014, pozos nuevos en Lago Medio llegaron a registrar tasas de flujo iniciales muy altas (superando los 2,000 bpd por pozo en fases tempranas de completación).
Actualmente es marginal o cercana a cero (menos de 300 bpd), encontrándose la mayoría de sus pozos bajo la categoría de "cierre diferido". </t>
  </si>
  <si>
    <t xml:space="preserve">Av. Jesús Subero (Vía El Tigre  – San José de Guanipa) con Prolongación Calle 19 Sur, Sector San Remo,  El Tigre,  Anzoátegui.
Cuenca del Lago de Maracaibo (Estado Zulia): Concentrada operacionalmente en el Bloque 2 Lagunillas (Costa Oriental del Lago). En esta zona, el esfuerzo técnico de la estatal bielorrusa se enfocó en la optimización de la producción en yacimientos maduros mediante tecnologías de perforación profunda y reparación de pozos.
Faja Petrolífera del Orinoco (Estados Anzoátegui y Monagas): Sus activos se adscribieron formalmente al Distrito San Tomé (Municipio Freites, Estado Anzoátegui). La asignación de bloques bajo este esquema bilateral incluyó:
* Guara Este: El campo inicial transferido al crearse la sociedad.
* Ostra y Oritupano Norte: Campos maduros y áreas asociadas que fueron incorporadas posteriormente para robustecer el volumen de producción asignado a la empresa mixta. </t>
  </si>
  <si>
    <r>
      <rPr>
        <b/>
        <sz val="12"/>
        <color theme="1"/>
        <rFont val="Calibri"/>
        <family val="2"/>
      </rPr>
      <t>PDVSA/CVP</t>
    </r>
    <r>
      <rPr>
        <sz val="12"/>
        <color theme="1"/>
        <rFont val="Calibri"/>
      </rPr>
      <t xml:space="preserve">: 60%
</t>
    </r>
    <r>
      <rPr>
        <b/>
        <sz val="12"/>
        <color theme="1"/>
        <rFont val="Calibri"/>
        <family val="2"/>
      </rPr>
      <t>Bielorusneft</t>
    </r>
    <r>
      <rPr>
        <sz val="12"/>
        <color theme="1"/>
        <rFont val="Calibri"/>
      </rPr>
      <t>: 40% .  Bielorusneft (State Production Association "Belorusneft") es la empresa estatal de petróleo y gas de la República de Bielorrusia. Fundada en 1975, opera como un monopolio público bajo el control directo de su gobierno central. A diferencia de otros socios de origen puramente geopolítico que pasaron por el portafolio de PDVSA, Bielorusneft sí cuenta con una trayectoria técnica real en su país de origen, especializada en la explotación de yacimientos maduros, servicios a pozos (oilfield services) y geología de subsuelo.</t>
    </r>
  </si>
  <si>
    <t>Empresa operativa. La empresa mixta Petrolera Guiria, S.A.  explota los yacimientos, conformados por 6,8 y 10 Campos Delfín 1x y Punta Sur, al norte de Pedernales,  ubicados en Paria Central, anteriormente explotados por convenios de exploración a riesgo.  En esta empresa mixta participa como socio extranjero la empresa italiana ENI, y una empresa de capital nacional INE-Paria.  
Capacidad reciente / Producción real (2025 – Mediados 2026)
 Al igual que Petrolera Paria, el activo está en cero absoluto. No existe capacidad instalada operativa en superficie que permita extraer, separar o almacenar crudo en este bloque actualmente. La empresa mixta no aporta un solo barril al conteo nacional y no tiene asignado ningún buque de almacenamiento (FSO) ni facilidades flotantes para operaciones intermitentes.</t>
  </si>
  <si>
    <t>Sede adminstrativa: Avenida Circunvalación del Sol, Centro Profesional Santa Paula, Torre Inelectra, Urbanización Santa Paula
Cuenca Oriental de Venezuela / Fachada Atlántica.
Área geográfica:
Bloque Geográfico Principal
Bloque: Golfo de Paria Central
Área: Abarca una extensión de aguas someras en la parte media del Golfo de Paria (División Costa Afuera de la Orinoquía / Dirección Oriente de PDVSA). Está ubicado exactamente en el "sándwich" marino entre el Bloque Oeste (de Petrosucre) y el Bloque Este (de Petrolera Paria).
Campos y estructuras asignadas
A diferencia de otros activos que tienen múltiples campos satélites delimitados, Petrolera Güiria tiene concentrado su potencial en una estructura principal descubierta antes de la migración a Empresa Mixta:
* Campo Punta Sur (Estructura Punta Sur): Es el yacimiento central de crudo y gas identificado en el bloque. 
* Estructuras exploratorias centrales: El contrato de la empresa mixta incluye los derechos sobre una serie de prospectos y anomalías sísmicas adyacentes a Punta Sur dentro del mismo límite del bloque central, los cuales quedaron mapeados pero jamás llegaron a ser perforados o desarrollados comercialmente.</t>
  </si>
  <si>
    <r>
      <rPr>
        <b/>
        <sz val="12"/>
        <color theme="1"/>
        <rFont val="Calibri"/>
        <family val="2"/>
      </rPr>
      <t>PDVSA/CVP</t>
    </r>
    <r>
      <rPr>
        <sz val="12"/>
        <color theme="1"/>
        <rFont val="Calibri"/>
        <family val="2"/>
      </rPr>
      <t xml:space="preserve">: 64,25% CVP
</t>
    </r>
    <r>
      <rPr>
        <b/>
        <sz val="12"/>
        <color theme="1"/>
        <rFont val="Calibri"/>
        <family val="2"/>
      </rPr>
      <t>ENI</t>
    </r>
    <r>
      <rPr>
        <sz val="12"/>
        <color theme="1"/>
        <rFont val="Calibri"/>
        <family val="2"/>
      </rPr>
      <t>: 19,50% e</t>
    </r>
    <r>
      <rPr>
        <b/>
        <sz val="12"/>
        <color theme="1"/>
        <rFont val="Calibri"/>
        <family val="2"/>
      </rPr>
      <t xml:space="preserve"> I</t>
    </r>
    <r>
      <rPr>
        <sz val="12"/>
        <color theme="1"/>
        <rFont val="Calibri"/>
        <family val="2"/>
      </rPr>
      <t>N</t>
    </r>
    <r>
      <rPr>
        <b/>
        <sz val="12"/>
        <color theme="1"/>
        <rFont val="Calibri"/>
        <family val="2"/>
      </rPr>
      <t>E Oil &amp; Gas INC</t>
    </r>
    <r>
      <rPr>
        <sz val="12"/>
        <color theme="1"/>
        <rFont val="Calibri"/>
        <family val="2"/>
      </rPr>
      <t>: 16,25%.
ENI es la empresa multinacional energética más importante de Italia, con sede en Roma. Está catalogada globalmente como una de las siete Supermajors (las mayores petroleras integradas del mundo con cotización pública). En su estrategia global, Eni destaca por su agresiva transición hacia la descarbonización, priorizando la producción de gas natural sobre el petróleo crudo (proyectan que el gas represente el 60% de su portafolio para 2030) y el desarrollo de biorrefinerías, captura de carbono y energías renovables (Plenitude).: Son líderes mundiales en exploración en aguas profundas (deepwater) y en la puesta en marcha rápida de proyectos complejos de hidrocarburos (fast-track developments). Eni opera en el país desde 1998. Su estrategia actual (período 2025-2026) está totalmente alineada con la de Repsol: ambas corporaciones coordinan acciones ante la OFAC y PDVSA para operar bajo esquemas de compensación de deuda (oil-for-debt) y comercialización directa de cargamentos, lo que les permite recuperar capital e inyectar Opex mínimo en sus campos
INE Oil &amp; Gas Inc, es el socio minoritario del tramo privado, operando bajo la figura de una compañía petrolera independiente (junior). Con un 8% de participación, su papel dentro de Petrolera Paria es principalmente de acompañamiento financiero e institucional. Al no poseer el músculo técnico de Sinopec ni el control político de PDVSA, su posición está alineada a las decisiones macro que tome el socio corporativo chino para la eventual reactivación o comercialización de los volúmenes del bloque. El socio menor de Petrolera Paria, S.A. registrado formalmente bajo el vehículo contractual Ine Oil &amp; Gas, es  una empresa privada e independiente  venezolana fundada en 1997. Cuando el Ejecutivo ordenó en 2007 la migración obligatoria al formato de Empresas Mixtas (donde el Estado por ley debe retener el 60%), esta empresa, al ser una operadora local e independiente, no tenía el músculo financiero ni tecnológico de miles de millones de dólares para asumir en solitario el desarrollo de pozos costa afuera (offshore). Para salvar su participación, Inepetrol se asoció con Sinopec, cediéndoles el 32% del proyecto a los chinos a cambio de su respaldo técnico, mientras ellos retenían el 8% restante..</t>
    </r>
  </si>
  <si>
    <t>Empresa Operativa en la Faja Petrolifera del Orinoco.   Empresa mixta entre la empresa estatal de la India Oil and Natural Gas Corporation Limeted, ONGC, Videsh Limited,  y la Corporación Venezolana del Petróleo, CVP, filial de Petróleos de Venezuela PDVSA.   
}Producción reciente estimada (2025 - Primer Semestre 2026)
Volumen actual: Entre $3.000$ y $5.000$ bpd. El campo opera a un porcentaje muy bajo de su capacidad instalada (aproximadamente entre el 8% y el 12%). La mayor parte de los pozos se encuentran cerrados, diferidos o en condiciones de "bombeo intermitente" debido a:
* Severas restricciones en el suministro confiable de energía eléctrica en el bloque geográfico de Junín.
* Falta de taladros activos de reacondicionamiento (workover) para restaurar la presión y limpiar pozos.
* Desvío prioritario de diluentes estatales hacia otros proyectos con mayor tasa de retorno inmediato o mayor participación comercial (como los proyectos operados bajo licencias específicas de empresas norteamericanas u otras europeas).
Capacidad recuperable / Meta de reactivación corto plazo
Con la entrada en vigencia de la Reforma de la Ley de Hidrocarburos en 2026 y las conversaciones en curso para que ONGC Videsh asuma la ejecución de las operaciones, los equipos técnicos apuntan a un plan de recuperación por fases.</t>
  </si>
  <si>
    <t>El Tigre, estado Anzoátegui.
Cuenca Geológica: Cuenca Oriental de Venezuela.
Se localiza en la Faja Petrolífera del Orinoco (FPO), específicamente en el área geográfica de la Subdivisión Zuata (Bloque Junín Norte).  
Campos asignados: El activo central y exclusivo es el Campo San Cristóbal, en las jurisdicciones de los estados Anzoátegui y Guárico.</t>
  </si>
  <si>
    <r>
      <rPr>
        <b/>
        <sz val="12"/>
        <color theme="1"/>
        <rFont val="Calibri"/>
        <family val="2"/>
      </rPr>
      <t>PDVSA/CVP</t>
    </r>
    <r>
      <rPr>
        <sz val="12"/>
        <color theme="1"/>
        <rFont val="Calibri"/>
        <family val="2"/>
      </rPr>
      <t xml:space="preserve">: 60% 
</t>
    </r>
    <r>
      <rPr>
        <b/>
        <sz val="12"/>
        <color theme="1"/>
        <rFont val="Calibri"/>
        <family val="2"/>
      </rPr>
      <t>ONGC Videsh Limited (OVL)</t>
    </r>
    <r>
      <rPr>
        <sz val="12"/>
        <color theme="1"/>
        <rFont val="Calibri"/>
        <family val="2"/>
      </rPr>
      <t>: 40% de las acciones. Esta entidad es el brazo de inversiones internacionales de la Oil and Natural Gas Corporation Limited, la corporación energética estatal más grande del gobierno de la India. Es una empresa pública clasificada bajo la categoría Navratna (un estatus de honor otorgado por el gobierno de la India a corporaciones estatales con alto rendimiento y autonomía financiera). Es la filial de propiedad absoluta de Oil and Natural Gas Corporation (ONGC), la compañía petrolera bandera de la India. Su razón de ser es la seguridad energética de su país. Debido a que la India importa más del 80% del petróleo que consume, OVL tiene el mandato gubernamental de adquirir, explorar y producir hidrocarburos en el extranjero (equity oil) para blindar el suministro de su economía doméstica frente a crisis globales. Controla participaciones en más de 32 activos distribuidos en 16 países (incluyendo Rusia, Brasil, Colombia, Vietnam y Mozambique), aportando aproximadamente el 20% de la producción global del grupo ONGC.</t>
    </r>
  </si>
  <si>
    <t>Empresa Operativa.  Capacidad reciente / Producción actual (2025-2026): En el bienio reciente, el campo experimenta un rezago estructural crítico, registrando una producción real neta que oscila únicamente entre los 500 y 800 bpd, caracterizada por una alta intermitencia operativa.</t>
  </si>
  <si>
    <t>Anaco, estado Anzoátegui
Cuenca Oriental de Venezuela
Abarca un bloque territorial ubicado en la zona central de la Cuenca Oriental, geográficamente situado entre el estado Anzoátegui (municipios de la zona centro-sur como Freites/Anaco) y el estado Monagas. Operativamente, responde a la División Oriental de PDVSA.
Campos asignados:
Campo Kaki.Es un campo maduro convencional cuya explotación formal comenzó a mediados del siglo XX. Sus reservorios están compuestos principalmente por arenas que contienen crudo liviano y mediano (generalmente de entre 24° y 30° API), acompañado de volúmenes significativos de gas asociado.</t>
  </si>
  <si>
    <r>
      <rPr>
        <b/>
        <sz val="12"/>
        <color theme="1"/>
        <rFont val="Calibri"/>
        <family val="2"/>
      </rPr>
      <t>PDVSA/ CVP</t>
    </r>
    <r>
      <rPr>
        <sz val="12"/>
        <color theme="1"/>
        <rFont val="Calibri"/>
      </rPr>
      <t>: 60%</t>
    </r>
    <r>
      <rPr>
        <sz val="12"/>
        <color theme="1"/>
        <rFont val="Calibri"/>
        <family val="2"/>
      </rPr>
      <t xml:space="preserve">
* </t>
    </r>
    <r>
      <rPr>
        <b/>
        <sz val="12"/>
        <color theme="1"/>
        <rFont val="Calibri"/>
        <family val="2"/>
      </rPr>
      <t>Inexpro</t>
    </r>
    <r>
      <rPr>
        <sz val="12"/>
        <color theme="1"/>
        <rFont val="Calibri"/>
        <family val="2"/>
      </rPr>
      <t xml:space="preserve"> (22,67%):  Es el brazo de inversión y operación petrolera de un consorcio de ingeniería y construcción. En las gacetas oficiales y solicitudes de prórroga ante el Ministerio aparece registrado bajo el nombre de Inemaka - Exploration &amp; Production Company LTD (INEXPRO), la cual es una filial internacional conectada directamente con Inepetrol e Inelectra. Su origen es venezolano y su casa matriz es Inelectra, una de las firmas de Ingeniería, Procura y Construcción (IPC) más importantes de la historia de Venezuela. En el ecosistema de Petrolera Kaki, este es el socio operativo. Inelectra creó Inepetrol en 1997 para participar en la Tercera Ronda de Convenios Operativos. Originalmente entraron al campo Kaki como socios minoritarios de la estadounidense ARCO (Atlantic Richfield Company). Cuando ARCO fue adquirida por BP en el año 2000 y decidió salir de Venezuela, Inepetrol (a través de su filial Inemaka) asumió la operación total del campo. Son los encargados de la ejecución técnica: sísmica 3D, perforación de pozos y la ingeniería de la planta compresora de Kaki para manejar crudo liviano (45° API) y Líquidos del Gas Natural (LGN).
</t>
    </r>
    <r>
      <rPr>
        <b/>
        <sz val="12"/>
        <color theme="1"/>
        <rFont val="Calibri"/>
        <family val="2"/>
      </rPr>
      <t>* Inversiones Polar</t>
    </r>
    <r>
      <rPr>
        <sz val="12"/>
        <color theme="1"/>
        <rFont val="Calibri"/>
        <family val="2"/>
      </rPr>
      <t xml:space="preserve"> (17,33%): Es el vehículo financiero y de gestión de activos globales del holding Empresas Polar. Aunque el público general asocia inmediatamente a Polar con la industria de alimentos, cerveza y refrescos, el grupo diversificó sus inversiones hacia sectores estratégicos en las décadas de los 80 y 90.Es un conglomerado venezolano fundado en 1941 por la familia Mendoza (liderado inicialmente por Lorenzo Mendoza Fleury) y tiene su sede principal en Caracas.  En Petrolera Kaki, actúa estrictamente como socio financiero y estratégico. Entraron al negocio petrolero en 1997 como aliados capitalistas en el consorcio original junto a ARCO e Inelectra. Cuando se dio la migración obligatoria a empresas mixtas en 2006, decidieron mantener su posición en el negocio de hidrocarburos convencionales.</t>
    </r>
  </si>
  <si>
    <t>Empresa Operativa.  
En febrero de 2025, la empresa china Sinopec acuerda vender a compañía de EEUU sus activos en PetroParia. La compañía estadounidense Amos Global Energy Management LLC (AGEM) firmó un acuerdo de compra y venta con la petrolera china Sinopec, para adquirir su participación en la empresa mixta PetroParia, cuya propiedad mayoritaria es de Petróleos de Venezuela (PDVSA), para la explotación de petróleo y gas en esa área.(https://www.diariolasamericas.com/america-latina/la-empresa-china-sinopec-acuerda-vender-compania-eeuu-sus-activos-petroparia-n5370895)
El activo se encuentra en cero técnico y comercial. No hay un flujo continuo de crudo saliendo de los pozos de Paria. A diferencia de Petrosucre, que cuenta con el FSO Nabarima para almacenar y reactivar operaciones de manera intermitente, Petrolera Paria no tiene la infraestructura logística de superficie activa para procesar, almacenar o despachar cargamentos en este momento.</t>
  </si>
  <si>
    <t>Sede administrativa: Av. Circunvalación del Sol, Centro Profesional Santa Paula, Torre Inelectra, Urbanización Santa Paula, Caracas, Miranda, Venezuela.
Zona central de la Peninsula de Paria
Área geográfica 
Eje costa afuera oriental (Offshore). Se localiza en las aguas someras de la cuenca del Golfo de Paria (Eje Atlántico), en la zona limítrofe marina con Trinidad y Tobago. Técnicamente abarca la fachada marítima sur del estado Sucre y la zona norte de la desembocadura fluvial del estado Delta Amacuro.
Bloques y campos asignados
El patrimonio del activo está delimitado formalmente por el bloque exploratorio original y los yacimientos descubiertos en su interior:
* Bloque Principal: Golfo de Paria Este (con una extensión vecina al bloque Punta Pescador).
* Campo Posa: Es el principal yacimiento de crudo descubierto y delimitado en el bloque.
* Campo Posa Norte: Estructura satélite identificada durante las campañas de sísmica 3D que expande el volumen original del campo.
* Bloque Norte (Extensión): Área reservada contemplada en la segunda fase del plan de desarrollo para la incorporación de reservas probadas adicionales.</t>
  </si>
  <si>
    <r>
      <rPr>
        <b/>
        <sz val="12"/>
        <color theme="1"/>
        <rFont val="Calibri"/>
        <family val="2"/>
      </rPr>
      <t>PDVSA/CVP</t>
    </r>
    <r>
      <rPr>
        <sz val="12"/>
        <color theme="1"/>
        <rFont val="Calibri"/>
      </rPr>
      <t xml:space="preserve">: 60% 
</t>
    </r>
    <r>
      <rPr>
        <b/>
        <sz val="12"/>
        <color theme="1"/>
        <rFont val="Calibri"/>
        <family val="2"/>
      </rPr>
      <t>Sinopec:</t>
    </r>
    <r>
      <rPr>
        <sz val="12"/>
        <color theme="1"/>
        <rFont val="Calibri"/>
      </rPr>
      <t xml:space="preserve"> 32% y</t>
    </r>
    <r>
      <rPr>
        <b/>
        <sz val="12"/>
        <color theme="1"/>
        <rFont val="Calibri"/>
        <family val="2"/>
      </rPr>
      <t xml:space="preserve"> INE Oil &amp; Gas INC</t>
    </r>
    <r>
      <rPr>
        <sz val="12"/>
        <color theme="1"/>
        <rFont val="Calibri"/>
        <family val="2"/>
      </rPr>
      <t>:</t>
    </r>
    <r>
      <rPr>
        <sz val="12"/>
        <color theme="1"/>
        <rFont val="Calibri"/>
      </rPr>
      <t xml:space="preserve"> 8%.
Sinopec (China Petrochemical Corporation) es un líder energético estatal chino, considerado una de las refinerías y corporaciones petroquímicas más grandes del planeta.A diferencia de CNPC (el otro gigante chino que lleva la voz cantante en la Faja con Sinovensa), Sinopec ha mantenido un perfil operativo mucho más discreto y de resguardo en el país. Su participación del 32% en Petrolera Paria responde a una visión de largo plazo centrada en asegurar reservas estratégicas de crudo liviano/mediano y gas natural en la fachada atlántica venezolana. Durante el período 2025-2026, la postura de Sinopec ha sido marcadamente conservadora: no están ejecutando grandes desembolsos de capital fresco (Capex), sino preservando sus derechos sobre el activo a la espera de un marco comercial y geopolítico que facilite la exportación segura hacia Asia.
INE Oil &amp; Gas Inc, es el socio minoritario del tramo privado, operando bajo la figura de una compañía petrolera independiente (junior). Con un 8% de participación, su papel dentro de Petrolera Paria es principalmente de acompañamiento financiero e institucional. Al no poseer el músculo técnico de Sinopec ni el control político de PDVSA, su posición está alineada a las decisiones macro que tome el socio corporativo chino para la eventual reactivación o comercialización de los volúmenes del bloque. El socio menor de Petrolera Paria, S.A. registrado formalmente bajo el vehículo contractual Ine Oil &amp; Gas, es  una empresa privada e independiente  venezolana fundada en 1997. Cuando el Ejecutivo ordenó en 2007 la migración obligatoria al formato de Empresas Mixtas (donde el Estado por ley debe retener el 60%), esta empresa, al ser una operadora local e independiente, no tenía el músculo financiero ni tecnológico de miles de millones de dólares para asumir en solitario el desarrollo de pozos costa afuera (offshore). Para salvar su participación, Inepetrol se asoció con Sinopec, cediéndoles el 32% del proyecto a los chinos a cambio de su respaldo técnico, mientras ellos retenían el 8% restante.</t>
    </r>
  </si>
  <si>
    <t>Empresa operativa.  
A pesar de haber sido una de las operaciones más resilientes de la Faja debido al flujo de caja y la asistencia técnica de CNPC, Sinovensa no quedó inmune al colapso del sistema eléctrico nacional, la falta de diluentes y las tensiones geopolíticas. Tras tocar mínimos históricos cercanos a los 40.000 bpd en los momentos de mayor crisis, para los últimos ciclos de monitoreo se estima una producción estabilizada en un rango que oscila entre los 70.000 y 90.000 bpd, operando muy por debajo de su capacidad instalada real pero manteniéndose como uno de los principales pulmones financieros de PDVSA.</t>
  </si>
  <si>
    <t> Av. Intercomunal Jorge Rodriguez,  Torre BVC, Piso  8, frente al MINFRA,  Barcelona, Edo. Anzoátegui. 
Área Geográfica: Faja Petrolífera del Orinoco Hugo Chávez, específicamente en el Bloque Miga y el Bloque Carabobo 1 (sector Merey).
Faja petrolífera del Orinoco
Los  campos de Sinovensa se ubican en el Bloque Carabobo (específicamente en el área originalmente denominada MPE-3), adscrito a la División Carabobo de la Faja Petrolífera del Orinoco (FPO). El centro de operaciones de extracción está localizado en el Campo Morichal, al sur del estado Monagas. Los yacimientos de este bloque contienen gigantescas reservas de crudo extrapesado
En Morichal se encuentra el Complejo Operacional Morichal, donde se recolecta el crudo de los pozos, se separa del agua de formación y del gas asociado, y se mezcla inicialmente con nafta o crudo liviano (diluente) para poder ser bombeado como Crudo Diluido (DCO) a través de oleoductos hacia la costa del Caribe.  
La asignación unificada Campo Morichal (MPE-3) + Planta de Mezcla Jose faculta a Sinovensa para controlar todo el circuito, desde el cabezal del pozo en el sur de Monagas hasta la entrega del cargamento comercial listo para exportar en el terminal marítimo de Jose.</t>
  </si>
  <si>
    <r>
      <rPr>
        <b/>
        <sz val="12"/>
        <color theme="1"/>
        <rFont val="Calibri"/>
        <family val="2"/>
      </rPr>
      <t>PDVSA/CVP</t>
    </r>
    <r>
      <rPr>
        <sz val="12"/>
        <color theme="1"/>
        <rFont val="Calibri"/>
      </rPr>
      <t xml:space="preserve">: 60% 
</t>
    </r>
    <r>
      <rPr>
        <b/>
        <sz val="12"/>
        <color theme="1"/>
        <rFont val="Calibri"/>
        <family val="2"/>
      </rPr>
      <t>CNPC (China National Petroleum Corporation)</t>
    </r>
    <r>
      <rPr>
        <sz val="12"/>
        <color theme="1"/>
        <rFont val="Calibri"/>
      </rPr>
      <t xml:space="preserve">: 40% . CNPC (China National Petroleum Corporation) es una corporación estatal china de energía, fundada en 1988, que se posiciona como una de las compañías integradas de petróleo y gas más grandes del mundo. En el mapa energético venezolano, funciona como el principal brazo operativo y financiero de Pekín, siendo uno de los socios históricos más importantes de PDVSA.
La presencia de CNPC en Venezuela no ha respondido únicamente a una lógica corporativa tradicional, sino a un acuerdo geopolítico macro. Entre 2007 y la década pasada, China otorgó a Venezuela más de 60.000 millones de dólares en créditos para proyectos de infraestructura y desarrollo.
El acuerdo operativo central establece que Venezuela paga el capital y los intereses de esa deuda mediante el envío masivo y constante de crudo, una operación donde CNPC ha fungido históricamente como el receptor y fiscalizador técnico de dichos volúmenes.
</t>
    </r>
  </si>
  <si>
    <t>La creación de la empresa Mixta Petrolera Vencupet, S.A.  fue autorizada por el gobierno del presidente Hugo Chávez, el 14 de abril de 2010, mediante el decreto No. 7.376, en la Gaceta Oficial No. 39.403. El 21 de abril de 2010 Pdvsa,  a través de la filial Corporación Venezolana del Petróleo (CVP), firmó con la empresa petrolera cubana Comercial CUPET, S.A. el contrato que rige la constitución y administración de una empresa mixta destinada a la exploración y producción de petróleo y gas en las áreas geográficas Adas, Lido, Limón y Oficina Central, ubicadas al sur de los estados Anzoátegui y Monagas. En 2016 Cupet cedió a Pdvsa sus acciones en Vencupet. La producción se paralizó entonces.
En el año 2020 se propuso una nueva estrategia de negocios con las empresas mixtas: conservar acciones, vender acciones hasta el 50,1%, Fusionar/Renegociar/Portafolio y pasar a licencia. En 2024 se conoció que la empresa Gold Pillar fue intermediaria en la incorporación de New Stratus Energy como socia de Vencupet. Sin embargo, este acuerdo se deshizo. El Fondo Internacional GoldPillar SPC Ltd es un fondo de inversión internacional privado , y las empresas de este tipo suelen estructurarse en jurisdicciones fiscales y legales favorables. Ha sido identificado con registro en las Islas Vírgenes Británicas
En agosto de 2023 se conoció que Goldpillar tiene acciones en empresas mixtas petroleras y en enero de 2024, New Stratus Energy (Canadá) adquirió 50% de las acciones de Goldpillar, que ya poseía 40% de las acciones de Vencupet. Las condiciones del acuerdo permiten suponer que Goldpillar tendrá el control operativo de Vencupet aunque no tiene mayoría accionarial.
En enero de 2024 Petrolera canadiense completa compra para operar con Pdvsa la empresa mixta Vencupet, la empresa canadiense New Stratus Energy Inc. anunció la compra de una participación indirecta del 50% en Goldpillar International Fund SPC Ltd., un fondo privado de las Islas Vírgenes Británicas, que llegó a adquirir una participación accionaria del 40% en la empresa mixta Petrolera Vencupet S.A., que posee los derechos de producción de los campos Adas, Lido, Limón, Leona, Oficina Norte y Oficina Central, todos ubicados en los estados Anzoátegui y Monagas. Petróleos de Venezuela (Pdvsa), a través de su filial Corporación Venezolana de Petróleo, posee el 60% restante del capital social. (https://talcualdigital.com/petrolera-canadiense-completa-compra-para-operar-con-pdvsa-la-empresa-mixta-vencupet/)</t>
  </si>
  <si>
    <t xml:space="preserve">Empresa Operativa. 
Capacidad reciente / Producción actual (2025-2026): En el bienio reciente, bajo la administración unilateral de PDVSA Oriente, el bloque registra una producción real neta que oscila entre los 500 y 1.200 bpd, concentrada casi en su totalidad en los pozos más nobles del eje Lido-Limón y Oficina Central
</t>
  </si>
  <si>
    <t>Av. Jesús Subero (Vía El Tigre-San José de Guanipa) con prolongación calle 19 sur, Sector San Remo,  El Tigre, Anzoátegui, Telf.  (0283) 2304460. 
Cuenca Oriental de Venezuela.
Área geográfica: El bloque se despliega en la zona centro-sur del estado Anzoátegui (con epicentro operativo e institucional en la ciudad de El Tigre, municipio Simón Rodríguez) y se extiende hacia sectores colindantes del estado Monagas.
Campos asignados: Posee los derechos de explotación sobre seis campos petroleros maduros en tierra firme: Adas, Lido, Limón, Leona, Oficina Norte y Oficina Central.</t>
  </si>
  <si>
    <r>
      <rPr>
        <b/>
        <sz val="12"/>
        <color theme="1"/>
        <rFont val="Calibri"/>
        <family val="2"/>
      </rPr>
      <t>PDVSA/CVP</t>
    </r>
    <r>
      <rPr>
        <sz val="12"/>
        <color theme="1"/>
        <rFont val="Calibri"/>
      </rPr>
      <t xml:space="preserve">: 60% 
</t>
    </r>
    <r>
      <rPr>
        <b/>
        <sz val="12"/>
        <color theme="1"/>
        <rFont val="Calibri"/>
        <family val="2"/>
      </rPr>
      <t>Gold Pilard International</t>
    </r>
    <r>
      <rPr>
        <sz val="12"/>
        <color theme="1"/>
        <rFont val="Calibri"/>
      </rPr>
      <t xml:space="preserve">: 40% . GoldPillar International Fund SPC Ltd. (frecuentemente referida en el ámbito hispano hablante como Gold Pilard International) es una institución de inversión estructurada como una compañía de cartera segregada (Segregated Portfolio Company o SPC), registrada y aprobada bajo las regulaciones financieras de las Islas Vírgenes Británicas (BVI).
La petrolera junior canadiense New Stratus Energy adquirió una participación indirecta en GoldPillar, convirtiéndose en el brazo técnico y estratégico que respalda y opera de la mano con este fondo en sus proyectos de hidrocarburos en América Latina.
</t>
    </r>
    <r>
      <rPr>
        <b/>
        <sz val="12"/>
        <color theme="1"/>
        <rFont val="Calibri"/>
        <family val="2"/>
      </rPr>
      <t xml:space="preserve">New Stratus Energy Inc. </t>
    </r>
    <r>
      <rPr>
        <sz val="12"/>
        <color theme="1"/>
        <rFont val="Calibri"/>
      </rPr>
      <t>es una compañía petrolera junior de origen canadiense, cotizada en la Bolsa de Valores de Toronto (TSX.V: NSE), enfocada en la exploración, desarrollo y operación de activos hidrocarburíferos en América Latina (con trayectoria previa en países como Colombia, Ecuador y México).</t>
    </r>
  </si>
  <si>
    <t xml:space="preserve"> Islas Vírgenes Británicas
Canadá</t>
  </si>
  <si>
    <t>Empresa Operativa.  
Capacidad reciente (Producción Real 2025-2026)
Extracción en Campo (Morichal): Oscila de forma estable entre 65.000 y 73.000 bpd de crudo extrapesado (8,5° API). En períodos de alta estabilidad del Sistema Eléctrico Nacional (SEN) y con taladros de mantenimiento activos, el campo ha alcanzado picos técnicos cercanos a los 75.000 bpd.</t>
  </si>
  <si>
    <t>En vía El Aceital pasando el aeropuerto de Morichal, antigua operadora Cerro Negro,  Anzoátegui. 
Cuenca Oriental de Venezuela.
Faja Petrolífera del Orinoco
Campos asignados: Explota el área asignada en el Bloque Carabobo (antiguo sector Cerro Negro), ubicado en el sur de los estados Monagas y Anzoátegui.
Infraestructura clave: Las operaciones están integradas verticalmente con el mejorador de Petromonagas, situado en el Complejo Industrial José Antonio Anzoátegui (Condominio Industrial de Jose).</t>
  </si>
  <si>
    <r>
      <rPr>
        <b/>
        <sz val="12"/>
        <color theme="1"/>
        <rFont val="Calibri"/>
        <family val="2"/>
      </rPr>
      <t>PDVSA/CVP</t>
    </r>
    <r>
      <rPr>
        <sz val="12"/>
        <color theme="1"/>
        <rFont val="Calibri"/>
      </rPr>
      <t xml:space="preserve">: 60%  
</t>
    </r>
    <r>
      <rPr>
        <b/>
        <sz val="12"/>
        <color theme="1"/>
        <rFont val="Calibri"/>
        <family val="2"/>
      </rPr>
      <t>Petromost, S.L.R. (a través de filiales)</t>
    </r>
    <r>
      <rPr>
        <sz val="12"/>
        <color theme="1"/>
        <rFont val="Calibri"/>
      </rPr>
      <t>: 40%  Petromost, es una firma con sede en Moscú, Rusia, que opera como una filial o vehículo de propósito especial bajo el control de la corporación estatal rusa Roszarubezhneft. : Roszarubezhneft fue creada en 2020 por una entidad adscrita al Ministerio de Desarrollo Económico de la Federación Rusa. Su propósito fundamental fue absorber la totalidad de los activos e intereses comerciales que la petrolera Rosneft poseía en Venezuela, protegiendo dichas operaciones luego de que agencias estadounidenses sancionaran directamente a los brazos comercializadores de Rosneft. En esta arquitectura, Petromost actúa como el ejecutor legal, técnico y firmante de los convenios con el Estado venezol</t>
    </r>
  </si>
  <si>
    <t>El 4 de mayo de 2006, la Asamblea Nacional aprobó la creación de la Empresa Mixta Petronado, S.A., con la participación de 60% de la CVP, filial de Pdvsa, y 40% las empresas Compañía General de Combustible, argentina, con 26%,  el Banco Popular del Ecuador, S.A. con 8,356%,  y la empresa coreana  Korean National Oil Corporation, con 5, 64%.  El acuerdo de la Asamblea Nacional fue publicado en la Gaceta Oficial el 22 de junio de 2006.  El nombre de esta empresa proviene de que opera el campo Onado.  
En el año 2020 se propuso una nueva estrategia de negocios con las empresas mixtas: conservar acciones, vender acciones hasta el 50,1%, Fusionar/Renegociar/Portafolio y pasar al licencia.</t>
  </si>
  <si>
    <t>Empresa Operativa
Capacidad reciente / Producción: Actualmente se encuentra en un estado de declinación severa o cierre técnico marginal, estimándose una producción real de menos de 500 bpd (frecuentemente reportada cerca de cero o en volúmenes nominales no consolidados en los reportes de la Cuenca Oriental).</t>
  </si>
  <si>
    <t>Av. Los Proceres, Edificio Sede  CVP, Torre B, 1er piso, Sector Tipuro, Maturin, Monagas.  
Cuenca Oriental de Venezuela.
Área asignada: Campo Onado, con una extensión aproximada de 158.9 kilómetros cuadrados, ubicado en la Cuenca de Maturín, en el estado Monagas.</t>
  </si>
  <si>
    <r>
      <rPr>
        <b/>
        <sz val="12"/>
        <color theme="1"/>
        <rFont val="Calibri"/>
        <family val="2"/>
      </rPr>
      <t>PDVSA/CVP</t>
    </r>
    <r>
      <rPr>
        <sz val="12"/>
        <color theme="1"/>
        <rFont val="Calibri"/>
      </rPr>
      <t xml:space="preserve">: 60%
</t>
    </r>
    <r>
      <rPr>
        <b/>
        <sz val="12"/>
        <color theme="1"/>
        <rFont val="Calibri"/>
        <family val="2"/>
      </rPr>
      <t>Compañía General de Combustibles (CGC) (Argentina)</t>
    </r>
    <r>
      <rPr>
        <sz val="12"/>
        <color theme="1"/>
        <rFont val="Calibri"/>
      </rPr>
      <t xml:space="preserve">: 26,004% (Socio privado mayoritario dentro del bloque minoritario). CGC es una empresa fundada en Argentina en 1920, es una de las empresas energéticas privadas con mayor trayectoria en su país.Desde el año 2013, el control mayoritario de CGC pertenece a Corporación América, un gigantesco holding multinacional diversificado (famoso globalmente por la gestión de aeropuertos y energía) liderado por la familia Eurnekian.CGC es lo que en la industria se conoce como un operador independiente regional. Está especializada en el desarrollo de bloques de petróleo y gas, tanto en yacimientos convencionales como en recursos no convencionales (shale y tight). Su corazón operativo está en Argentina, principalmente en la Cuenca Austral (provincia de Santa Cruz, en la Patagonia) y en la Cuenca Noroeste. Además, posee una participación estratégica clave en el negocio del transporte de gas a través de TGN (Transportadora de Gas del Norte). Tienen fama de ser operadores muy eficientes y disciplinados financieramente, con amplia experiencia en exprimir campos maduros o geológicamente complejos bajo condiciones logísticas adversas. CGC ingresó a Venezuela en la década de los 90 durante la "Apertura Petrolera" bajo la figura de Convenios Operativos para reactivar el Campo Onado. En 2006 aceptaron la migración al modelo de empresa mixta. Sin embargo, debido al contexto país y, sobre todo, al enorme éxito que CGC ha tenido en la última década desarrollando gas en la Patagonia argentina, la corporación replegó su atención estratégica de Venezuela. En el bienio reciente, CGC actúa prácticamente como un socio financiero no operativo (pasivo). No inyectan capital fresco ni despliegan personal técnico en Monagas, lo que ha dejado la gestión de los marginales volúmenes de producción de Petronado enteramente bajo la estructura de PDVSA.
</t>
    </r>
    <r>
      <rPr>
        <b/>
        <sz val="12"/>
        <color theme="1"/>
        <rFont val="Calibri"/>
        <family val="2"/>
      </rPr>
      <t>Empresa de Hidrocarburos de Ecuador</t>
    </r>
    <r>
      <rPr>
        <sz val="12"/>
        <color theme="1"/>
        <rFont val="Calibri"/>
      </rPr>
      <t xml:space="preserve">: 8,356% (Participación estatal ecuatoriana, ligada históricamente en sus inicios al fideicomiso del Banco Popular del Ecuador. La denominación institucional exacta de esta corporación estatal es Empresa Pública de Hidrocarburos del Ecuador (EP Petroecuador), la cual absorbió en su totalidad a Petroamazonas EP (la antigua filial estatal dedicada exclusivamente a la explotación y producción). Nació originalmente en 1972 bajo el nombre de CEPE (Corporación Estatal Petrolera Ecuatoriana) y fue refundada como Petroecuador en 1989. Es una empresa 100% propiedad del Estado ecuatoriano. Durante la década de 2010, el negocio estatal ecuatoriano estuvo dividido: Petroamazonas EP se encargaba de sacar el petróleo de la tierra (Upstream) y Petroecuador de refinarlo y comercializarlo (Downstream). Sin embargo, tras un proceso de optimización que culminó en 2021, Petroamazonas fue reabsorbida por EP Petroecuador, unificando toda la cadena de valor en una sola megaestructura estatal. Su personal técnico posee una altísima experiencia en la gestión de crudos pesados y medianos en zonas de alta sensibilidad ambiental (selva tropical), utilizando tecnologías de perforación en racimo y levantamiento artificial masivo. Al igual que ocurrió con la argentina CGC, los giros políticos en Ecuador y las severas crisis presupuestarias internas de su propia casa matriz obligaron a la empresa a concentrar todos sus recursos financieros y técnicos exclusivamente dentro de sus fronteras (atendiendo la declinación de sus propios campos en el Amazonas).
</t>
    </r>
    <r>
      <rPr>
        <b/>
        <sz val="12"/>
        <color theme="1"/>
        <rFont val="Calibri"/>
        <family val="2"/>
      </rPr>
      <t>Korea National Oil Corporation (KNOC) (Corea del Sur)</t>
    </r>
    <r>
      <rPr>
        <sz val="12"/>
        <color theme="1"/>
        <rFont val="Calibri"/>
      </rPr>
      <t>: 5,640 %. (Corporación estatal surcoreana). Esta corporación representa el brazo energético estatal de Corea del Sur y su presencia en el Campo Onado responde a una estrategia global de seguridad de suministro muy agresiva que el país asiático desplegó a principios de este siglo. Fundada en 1979, es una empresa 100% estatal, de propiedad del gobierno de la República de Corea (Corea del Sur). Corea del Sur es una de las economías más industrializadas del mundo, pero carece casi por completo de reservas domésticas de hidrocarburos. Por lo tanto, el mandato principal de KNOC es garantizar la seguridad energética del país. Esto lo hace a través de dos vías: adquiriendo activos de exploración y producción (E&amp;P) en el extranjero y administrando las masivas Reservas Estratégicas de Petróleo dentro de la península coreana. A lo largo de las últimas décadas, KNOC ha construido un portafolio internacional masivo con operaciones en el Mar del Norte (a través de su filial Dana Petroleum), América del Norte, el Medio Oriente (Irak y EAU), el Sudeste Asiático (Vietnam) y América Latina. Son expertos globales en logística de suministro, perforación costa afuera (offshore), desarrollo de bloques de gas y, sobre todo, en la ingeniería de grandes complejos de almacenamiento subterráneo de crudo.De los tres socios internacionales de Petronado, KNOC es el que ha adoptado la postura de repliegue más severa. Debido a las sanciones internacionales, las complejidades de la gobernanza local y un cambio en la estrategia de Seúl (que en los últimos años ha reorientado su presupuesto hacia la transición energética y proyectos en regiones de menor riesgo político), KNOC ha congelado por completo su actividad en Venezuela.</t>
    </r>
  </si>
  <si>
    <t>Empresa Operativa.  
AN autoriza prórroga de 15 años a empresas mixtas Petroperijá y Boquerón para producir crudo y gas (https://efectococuyo.com/economia/an-autoriza-prorroga-15-anos-empresas-mixtas-petroperija-y-boqueron/)
El activo sufrió un colapso dramático debido al vandalismo de instalaciones, el robo masivo de cables de cobre, el desmantelamiento de las estaciones de flujo y el severo racionamiento eléctrico que azota al estado Zulia. Tras tocar niveles de cero absoluto o producción marginal discontinua tras la salida de Total en 2021, los nuevos operadores privados han intentado reactivar pozos de forma artesanal mediante generadores eléctricos propios. Las estimaciones de producción real para los últimos ciclos sitúan el bombeo en niveles sumamente modestos, rondando apenas los 800 a 1.800 bpd.</t>
  </si>
  <si>
    <t>Sede administrativa Petroperijá: Av. 4 Bella Vista con calle 74, piso 2, Maracaibo, Zulia. 
Cuenca del Lago de Maracaibo.
Costa occidental del Lago de Maracaibo, específicamente en el Municipio Machiques de Perijá, estado Zulia.
Campos asignados: Se le otorgaron los derechos de explotación sobre el campo maduro en tierra firme denominado Campo Kilómetro 24 (también conocido operativamente como área de Perijá).</t>
  </si>
  <si>
    <r>
      <rPr>
        <b/>
        <sz val="12"/>
        <color theme="1"/>
        <rFont val="Calibri"/>
        <family val="2"/>
      </rPr>
      <t>PDVSA/CVP</t>
    </r>
    <r>
      <rPr>
        <sz val="12"/>
        <color theme="1"/>
        <rFont val="Calibri"/>
      </rPr>
      <t xml:space="preserve"> : 60%
</t>
    </r>
    <r>
      <rPr>
        <b/>
        <sz val="12"/>
        <color theme="1"/>
        <rFont val="Calibri"/>
        <family val="2"/>
      </rPr>
      <t>Petromost SRL</t>
    </r>
    <r>
      <rPr>
        <sz val="12"/>
        <color theme="1"/>
        <rFont val="Calibri"/>
        <family val="2"/>
      </rPr>
      <t xml:space="preserve"> : 40%. Petromost, es una firma con sede en Moscú, Rusia, que opera como una filial o vehículo de propósito especial bajo el control de la corporación estatal rusa Roszarubezhneft. : Roszarubezhneft fue creada en 2020 por una entidad adscrita al Ministerio de Desarrollo Económico de la Federación Rusa. Su propósito fundamental fue absorber la totalidad de los activos e intereses comerciales que la petrolera Rosneft poseía en Venezuela, protegiendo dichas operaciones luego de que agencias estadounidenses sancionaran directamente a los brazos comercializadores de Rosneft. En esta arquitectura, Petromost actúa como el ejecutor legal, técnico y firmante de los convenios con el Estado venezolano.
* Etapa Inicial: Originalmente, el campo estuvo vinculado a capitales británicos y ruso-británicos a través de BP y la alianza TNK-BP.
* La era Rosneft (2013): La estatal rusa Rosneft absorbió globalmente a TNK-BP y asumió el control directo del 40% de Petroperijá.
* El traspaso a Roszarubezhneft (2020): Ante la presión de las sanciones de Washington sobre las filiales de Rosneft, Moscú creó una corporación estatal "escudo" llamada Roszarubezhneft (adscrita al Ministerio de Desarrollo Económico de Rusia) para traspasarle todos los activos petroleros en Venezuela y proteger a Rosneft.
* La consolidación en Petromost SRL (2022 - Presente): Para blindar aún más la gobernanza operativa y financiera de estos proyectos, Roszarubezhneft transfirió formalmente las acciones de sus empresas mixtas venezolanas (Petroperijá, Boquerón y Petromonagas) a una de sus firmas subsidiarias directas basada en Moscú: Petromost SRL.es una Sociedad de Responsabilidad Limitada con sede en Moscú que actúa como el vehículo corporativo directo de Roszarubezhneft. Esta última es una corporación estatal rusa creada en marzo de 2020 con un capital inicial de 4.060 millones de dólares, controlada por la Agencia Federal para la Gestión de la Propiedad Gubernamental (una división del Ministerio de Desarrollo Económico de Rusia). </t>
    </r>
  </si>
  <si>
    <t>Empresa operativa.   A raíz de la negociación iniciada entre Estados Unidos y Venezuela, en el último trimestre de 2022 se levantaron sanciones para reanudar las operaciones de Petropiar. Posteriormente trascendió el nombramiento de un representante de Chevrón como gerente general y la cesión del control operativo a Chevrón, aunque no tiene mayoría accionarial.
Capacidad reciente / Producción actual (2025-2026): Durante el bienio reciente, bajo el régimen de co-gestión financiera y operativa de Chevron, Petropiar es el activo con mayor reactivación de la Faja, sosteniendo una producción real neta estabilizada que oscila entre los 75.000 y 85.000 bpd. Aunque opera a un 40% de su diseño original, duplica o triplica el volumen de casi cualquier otra empresa mixta de la región oriental.</t>
  </si>
  <si>
    <t xml:space="preserve">Barcelona, estado Anzoátegui
Cuenca Oriental de Venezuela.
Faja Petrolífera del Orinoco
Campos asignados: Tradicionalmente ha explotado el Campo Huyapari (Bloque Hamaca), situado en el sector sur del estado Anzoátegui.
</t>
  </si>
  <si>
    <r>
      <rPr>
        <b/>
        <sz val="12"/>
        <color theme="1"/>
        <rFont val="Calibri"/>
        <family val="2"/>
      </rPr>
      <t>PDVSA/CVP</t>
    </r>
    <r>
      <rPr>
        <sz val="12"/>
        <color theme="1"/>
        <rFont val="Calibri"/>
      </rPr>
      <t xml:space="preserve">: 70% 
</t>
    </r>
    <r>
      <rPr>
        <b/>
        <sz val="12"/>
        <color theme="1"/>
        <rFont val="Calibri"/>
        <family val="2"/>
      </rPr>
      <t>Chevron</t>
    </r>
    <r>
      <rPr>
        <sz val="12"/>
        <color theme="1"/>
        <rFont val="Calibri"/>
      </rPr>
      <t>: 30% . Chevron es líder mundial en la gestión de yacimientos complejos. En Petropiar —ubicado en el Bloque Ayacucho de la Faja Petrolífera del Orinoco— su conocimiento es vital para la extracción de crudo extrapesado de 8° a 9° API. El verdadero corazón de Petropiar es su planta mejoradora en el Complejo Industrial José Antonio Anzoátegui. Chevron aporta la ingeniería para operar este complejo proceso que transforma el crudo extrapesado en Hamaca Blend (un crudo sintético liviano de alta calidad) o en mezclas comerciales apetecibles para las refinerías del Golfo de México. 
Aunque PDVSA posee la mayoría accionaria legal, la licencia y los acuerdos comerciales le han otorgado a Chevron un control operativo y financiero muy robusto sobre el terreno en el bienio 2025-2026. Esto asegura que los fondos generados por la venta de crudo se reinviertan directamente en el mantenimiento de los pozos y el mejorador, además de cobrar la deuda histórica que PDVSA mantiene con la firma estadounidense.</t>
    </r>
  </si>
  <si>
    <t>En el marco de la apertura petrolera, política desarrollada por PDVSA durante los años 90, 
se firmó un convenio operativo entre PDVSA y  REPSOL YPF VENEZUELA. Posteriormente, dentro del proceso de migración de los convenios operativos a empresas mixtas se constituyó Petroquiriquire, S.A. el 5/5/2006, según Gaceta Oficial No. 38.430.  
Mediante resolución Nº 018 del 2/3/2007 se  otorga una Licencia de exploración y explotación de hidrocarburos gaseosos no asociados a la empresa mixta Quiriquire Gas, S.A., por un período de veinte (20) años en el Área Quiriquire Profundo, ubicada en el Municipio Punceres del Estado Monagas, con una superficie de 93,15 kilómetros cuadrados. El derecho a desarrollar y explotar tales descubrimientos corresponderá a la empresa mixta Petroquiriquire.
Mediante resolución Nº 192 del 7/12/2009, se delimita el área geográfica donde Petroquiriquire, S.A., constituida entre la CVP  y Repsol YPF Venezuela, S.A., realizará sus actividades primarias en el área denominada Barúa-Motatán, ubicada en el Municipio Baralt del Estado Zulia y en los Municipios La Ceiba, Sucre, Miranda y Andrés Bello del Estado Trujillo, con una superficie de cuatrocientos treinta y uno con ochenta y siete kilómetros cuadrados (431,87 Km2), conjuntamente con el Área Mene Grande, ubicada en el Municipio Baralt del Estado Zulia, con una superficie de ciento veintitrés con veintiséis kilómetros cuadrados (123,26 Km2), y Área Quiriquire, ubicada en los Municipios Piar, Punceres y Maturín del Estado Monagas, con una superficie de ochocientos treinta y seis con veintiséis kilómetros cuadrados (836,26 Km2).
En el año 2020 se propuso una nueva estrategia de negocios con las empresas mixtas: conservar acciones, vender acciones hasta el 50,1%, Fusionar/Renegociar/Portafolio y pasar al licencia.
Mediante Decreto No. 4.937 de la Presidencia de la República del  17 de abril de 2024 publicado en la Gaceta Oficial No. 6.801 de la misama fecaha se aprueba la creación de la Empresa Mixta Petroquiriquire, S.A.
La Asamblea Nacional autorizó una expansión de la poligonal de la empresa mixta en unos 377 kilómetros cuadrados, anexando de manera formal los campos estratégicos de Tomoporo y La Ceiba (en el estado Trujillo), los cuales quedan integrados bajo el nuevo esquema operativo manejado por Repsol.</t>
  </si>
  <si>
    <t>Empresa operativa. El 18 de diciembre de 2023 Pdvsa anunció la entrada en vigor de un Acuerdo Marco con Repsol para la gestión administrativa de de Petroquiriquire, luego de haber trascendido la noticia de que Repsol estaba presionando por mayor control operativo de la empresa de las empresas mixtas con Pdvsa.
1. Cuenca Oriental (Monagas) — Campo Quiriquire
Al tratarse de un campo maduro en su etapa final de declinación primaria/secundaria, su extracción actual de crudo se sitúa en un rango aproximado de 4,000 a 4,500 bppd. No obstante, su capacidad operativa actual se complementa fuertemente con el desarrollo y manejo de gas natural asociado y no asociado en el área de Quiriquire Profundo.
2. Cuenca del Lago de Maracaibo (Zulia/Trujillo) — Campos Barúa y Motatán A.  
Capacidad Actual (Bienio 2025-2026):Los activos occidentales (Barúa, Motatán y Mene Grande) constituyen el núcleo principal de extracción de la empresa mixta. De manera conjunta, toda la plataforma operativa de Petroquiriquire maneja una producción actual que ronda los 40,000 a 45,000 barriles diarios de petróleo (bppd), donde la cuenca del Lago de Maracaibo aporta el volumen mayoritario en comparación con el oriente.Bajo los acuerdos estratégicos vigentes en 2026 entre PDVSA y Repsol, se proyectan planes de expansión orientados a sumar unos 20,000 barriles diarios adicionales de crudo liviano mediante la reactivación y optimización de estos campos maduros occidentales.</t>
  </si>
  <si>
    <t xml:space="preserve">Quiriquire, estado Monagas.  También desarrolla actividades en el estado Zulia,  área denominada Barúa-Motatán.  Oficinas:  Av. Ugarte Pelayo Maturín.  Monagas 
La sede administrativa de la Empresa Mixta Petroquiriquire, S.A. (Occidente) en el estado Zulia está ubicada en la Calle 65 entre Avenida 3F y Avenida 4 (Bella Vista), Edificio Finisterre, Maracaibo
Petroquiriquire se caracteriza por tener una estructura geográfica inusual, operando simultáneamente en dos cuencas distintas del territorio nacional (Occidente y Oriente).
1. Cuenca Oriental (Monagas): Explota los yacimientos tradicionales de tierra firme en el Campo Quiriquire (norte del estado Monagas).
2. Cuenca del Lago de Maracaibo (Zulia/Trujillo): Opera campos maduros tradicionales como Barúa y Motatán (ubicados entre los estados Zulia y Trujillo).
</t>
  </si>
  <si>
    <r>
      <rPr>
        <b/>
        <sz val="12"/>
        <color theme="1"/>
        <rFont val="Calibri"/>
        <family val="2"/>
      </rPr>
      <t>PDVSA/ CVP</t>
    </r>
    <r>
      <rPr>
        <sz val="12"/>
        <color theme="1"/>
        <rFont val="Calibri"/>
      </rPr>
      <t xml:space="preserve">:  60%
</t>
    </r>
    <r>
      <rPr>
        <b/>
        <sz val="12"/>
        <color theme="1"/>
        <rFont val="Calibri"/>
        <family val="2"/>
      </rPr>
      <t>Repsol</t>
    </r>
    <r>
      <rPr>
        <sz val="12"/>
        <color theme="1"/>
        <rFont val="Calibri"/>
      </rPr>
      <t>: 40% . Repsol S.A. es una multinacional energética y petroquímica de origen español, con sede en Madrid, fundada en 1987. Es una de las corporaciones integradas de petróleo y gas más importantes de Europa y cuenta con una presencia operativa que abarca más de 20 países en cuatro continentes. Sus operaciones cubren todo el circuito industrial de los hidrocarburos. El área de Upstream (Exploración y Producción) mantiene proyectos clave en regiones de alta eficiencia como Estados Unidos, el Mar del Norte, Brasil y Venezuela. El área de Downstream gestiona refinerías de alta conversión energética en España y Perú (La Pampilla), además de una red de más de 4,400 estaciones de servicio. A diferencia de otros operadores europeos que han disminuido su exposición, Repsol mantiene un rol activo en Venezuela (donde opera ininterrumpidamente desde 1993). Su portafolio se gestiona bajo un marco regulatorio especial amparado en autorizaciones de la OFAC (como la Licencia General 50A), lo que le permite liderar operaciones esenciales en el país.</t>
    </r>
  </si>
  <si>
    <t>Empresa operativa. 
Capacidad / Producción actual: Tras el colapso de la infraestructura eléctrica en el Zulia, el vandalismo lacustre (robo de cables y tuberías) y la falta de inversión, la producción real cayó a mínimos alarmantes de entre 2.000 y 4.000 bpd. Tras la reactivación operativa y financiera liderada por Maurel &amp; Prom bajo su nuevo plan maestro, el bombeo ha mostrado una recuperación progresiva. Según los reportes del grupo, para inicios de 2026 la producción bruta de esta empresa mixta ronda los 21.000 barriles de petróleo por día (bopd).</t>
  </si>
  <si>
    <t>Av. 9b, Edificio Las Laras, Piso 1, Oficina 1, Urbanización 5 de Julio, Maracaibo, estado Zulia
Cuenca del Lago de Maracaibo.
Área geográfica: Aguas someras del Lago de Maracaibo, estado Zulia.
Campos asignados: Posee los derechos exclusivos de explotación sobre el Campo Urdaneta Oeste, una poligonal marina sumamente madura pero con un volumen considerable de reservas probadas remanentes.Bajo Grande, Lagunillas, Tarra, Urdaneta Oeste</t>
  </si>
  <si>
    <r>
      <rPr>
        <b/>
        <sz val="12"/>
        <color theme="1"/>
        <rFont val="Calibri"/>
        <family val="2"/>
      </rPr>
      <t>PDVSA/CVP</t>
    </r>
    <r>
      <rPr>
        <sz val="12"/>
        <color theme="1"/>
        <rFont val="Calibri"/>
      </rPr>
      <t xml:space="preserve">: 60%
</t>
    </r>
    <r>
      <rPr>
        <b/>
        <sz val="12"/>
        <color theme="1"/>
        <rFont val="Calibri"/>
        <family val="2"/>
      </rPr>
      <t>Maurel &amp; Prom Iberoamérica (M&amp;P)</t>
    </r>
    <r>
      <rPr>
        <sz val="12"/>
        <color theme="1"/>
        <rFont val="Calibri"/>
      </rPr>
      <t>: 40% (Socio extranjero, petrolera independiente con sede en Francia, controlada mayoritariamente por la estatal indonesia Pertamina). M&amp;P adquirió este 40% a finales de 2018 tras comprárselo a la anglo-holandesa Shell. Tras el endurecimiento de las sanciones, la empresa operó con fuertes restricciones hasta que obtuvo autorizaciones específicas del gobierno francés y licencias de la OFAC estadounidense, permitiéndole firmar a finales de 2023 un acuerdo marco para asumir el control operativo. Maurel &amp; Prom es una petrolera que cotiza en París, pero su accionista mayoritario es Pertamina, la empresa estatal de energía de Indonesia. Maurel &amp; Prom Iberoamérica (filial en un 80% del grupo francés Maurel &amp; Prom) es un actor europeo clave en el esquema actual de empresas mixtas en el occidente del país. Es una petrolera independiente de origen francés fundada históricamente en 1831 (originalmente en el sector naviero y comercial), cotizada en la bolsa Euronext París, y especializada desde finales del siglo XX en la exploración y producción de hidrocarburos.Desde 2017, el accionista mayoritario de Maurel &amp; Prom es PIEP (Pertamina Internasional Eksplorasi Produksi), una filial de la corporación estatal de energía de Indonesia (Pertamina). Esto le otorga el músculo financiero y técnico de un gigante estatal asiático, manteniendo su estructura operativa europea.
Maurel &amp; Prom Iberoamérica funciona como un socio estratégico de capital euro-asiático enfocado en la reactivación de pozos en el Lago de Maracaibo, respaldado por un esquema de cobro de deuda y una licencia regulatoria internacional que le permite operar con predictibilidad comercial.</t>
    </r>
  </si>
  <si>
    <t>Empresa operativa. 
Capacidad y producción real reciente (2025-2026)
En el bienio reciente, la madurez avanzada del yacimiento, combinada con la vulnerabilidad de la red eléctrica regional, ha obligado a sincerar el potencial real del campo:
Producción real actual: El flujo físico neto que Petroritupano logra bombear de manera consistente hacia el sistema troncal del Distrito San Tomé oscila en una banda de 9.000 a 13.000 bpd.
Capacidad operativa latente: Los equipos de ingeniería estiman que, con el inventario de pozos activos existentes y la infraestructura de superficie disponible hoy, el campo tiene una capacidad real y demostrada para levantar de inmediato hasta 15.000 - 16.000 bpd.</t>
  </si>
  <si>
    <t>Sede:Comunidad Los Próceres (Antiguo Campo Norte), San Tomé, Municipio Pedro María Freites
La empresa opera  el campo Oritupano-Leona se localiza entre los estados Anzoategui y Monagas, localizada en la provincia geológica de la cuenca oriental de Venezuela especificamente en la subcuenca de Maturin, en el se encuentran 23 campos petroleros, distribuidos en 8 conjuntos o unidades geográficas, la sección productiva en el área tiene un espesor promedio de 2500 pies
Cuenca Oriental de Venezuela (Subcuenca de Maturín).
Área geográfica: Región Oriental, abarcando una vasta extensión de aproximadamente 159,926 hectáreas situada geográficamente entre los límites del sur del estado Anzoátegui y el oeste del estado Monagas.
Campos asignados: Se le otorgaron los derechos de explotación sobre el tradicional bloque maduro en tierra firme denominado Área Oritupano-Leona.</t>
  </si>
  <si>
    <t xml:space="preserve"> Pedro María Freites</t>
  </si>
  <si>
    <r>
      <rPr>
        <b/>
        <sz val="12"/>
        <color theme="1"/>
        <rFont val="Calibri"/>
        <family val="2"/>
      </rPr>
      <t>PDVSA/CVP</t>
    </r>
    <r>
      <rPr>
        <sz val="12"/>
        <color theme="1"/>
        <rFont val="Calibri"/>
      </rPr>
      <t xml:space="preserve">: 60%
Originalmente, la brasileña Petrobras Energía poseía la mayoría del paquete minoritario (junto a socios menores como APC Venezuela y Corod Producción) sumando el 40%. Sin embargo, tras el colapso operativo y el retiro paulatino de Petrobras de varios activos en el país debido a litigios internacionales y arbitrajes, la participación accionaria entró en una fase de reorganización técnica. PDVSA incluyó a Petroritupano en los listados de empresas mixtas sujetas a un cambio de socios debido a los bajísimos rendimientos volumétricos (llegando a registrar menos de 800 barriles diarios en sus peores periodos). Bajo los nuevos esquemas no tradicionales y contratos de participación productiva vigentes, la identidad real de los operadores privados actuales o contratistas de servicios que manejan el flujo de caja en el terreno padece de un severo velo de opacidad corporativa.
Distribución accionaria actual:
* </t>
    </r>
    <r>
      <rPr>
        <b/>
        <sz val="12"/>
        <color theme="1"/>
        <rFont val="Calibri"/>
        <family val="2"/>
      </rPr>
      <t>Integra Oil &amp;Gas</t>
    </r>
    <r>
      <rPr>
        <sz val="12"/>
        <color theme="1"/>
        <rFont val="Calibri"/>
      </rPr>
      <t xml:space="preserve"> : 22%.  Es una firma de capital independiente que, aunque opera corporativamente bajo registros internacionales (como sociedad simplificada de origen europeo/francés), se encuadra dentro de los nuevos esquemas de inversión y firmas de maletín o fondos de inversión enfocados en la reactivación de activos maduros y marginales en el país. Es una corporación privada que forma parte de un holding internacional diversificado con inversiones en energía, minería, medios y servicios petroleros. Su capital y casa matriz provienen de Argentina, bajo el paraguas del grupo Integra Capital (liderado por los empresarios José Luis Manzano y Daniel Vila). Para sus operaciones de exploración y producción a nivel internacional, suelen estructurarse mediante firmas registradas en el extranjero, como Integra Oil and Gas SAS (con registros en Francia o Panamá).  Ese 22% perteneció originalmente a la brasileña Petrobras (a través de su división Petrobras Argentina). En 2016, la gigante argentina Pampa Energía compró esos activos y, posteriormente, en mayo de 2022, Pampa le transfirió formalmente todos sus derechos y participaciones en las empresas mixtas venezolanas al grupo Integra. Integra tiene un perfil interesante en el país porque combina la inversión financiera con capacidades de operación técnica directa en la rehabilitación de pozos (well services).
* </t>
    </r>
    <r>
      <rPr>
        <b/>
        <sz val="12"/>
        <color theme="1"/>
        <rFont val="Calibri"/>
        <family val="2"/>
      </rPr>
      <t>Venezuela US SRL</t>
    </r>
    <r>
      <rPr>
        <sz val="12"/>
        <color theme="1"/>
        <rFont val="Calibri"/>
      </rPr>
      <t>: 18%. Legalmente es una Sociedad de Responsabilidad Limitada constituida como vehículo corporativo internacional (offshore). Está registrada bajo las leyes de Barbados. Sin embargo, esto responde estrictamente a una estrategia legal y fiscal de protección de activos; su origen real, operativo y de financiamiento es de Estados Unidos.  Es una filial indirecta que originalmente estuvo vinculada a la petrolera Norcen. Con los años, pasó a ser propiedad de Anadarko Petroleum Corporation (una de las corporaciones independientes de crudo y gas más grandes de EE. UU., con sede en Texas). En 2019, la multinacional estadounidense Occidental Petroleum (Oxy) adquirió Anadarko, por lo que corporativamente la línea de propiedad asciende hasta los gigantes energéticos de Texas. Al estar registrada formalmente en Barbados, la empresa pudo ampararse en el Tratado Bilateral de Inversiones (TBI) entre Barbados y Venezuela. Debido a los prolongados conflictos por el control de la empresa y el impago de los dividendos correspondientes a los años 2008 y 2009 en Petroritupano, Venezuela US SRL demandó a la República de Venezuela ante la Corte Permanente de Arbitraje (CPA), obteniendo un laudo definitivo a su favor a finales de 2022.</t>
    </r>
  </si>
  <si>
    <t xml:space="preserve">Argentina
Estados Unidos </t>
  </si>
  <si>
    <t>Empresa operativa. Petrosucre S.A, está ubicada en el campo Corocoro Oeste, en el Golfo de Paria, estado Sucre, y posee el pozo con mayor producción del país -lo que equivale a 10 mil barriles diarios de petróleo- según publicó la cuenta en Twitter de Petróleos de Venezuela S.A (Pdvsa) en 2015, sin embargo, en 2008 la producción diaria era de 38 mil barriles. La empresa es pionera en la extracción, producción y despacho de hidrocarburos del mar, y forma parte del proyecto Costa Afuera.
Capacidad reciente / Producción real (2025 – Mediados 2026): 3.000 a 6.000 bpd. Tras haber caído a "cero técnico" entre 2020 y 2023 (cuando los pozos se cerraron por completo debido a la saturación del almacenamiento y el riesgo de colapso del Nabarima), la producción reciente se ha mantenido en este piso modesto. El bombeo actual es de baja intensidad y se ejecuta de forma intermitente, adaptándose estrictamente al ritmo en que los buques de Eni logran desalojar el crudo almacenado en el mar.</t>
  </si>
  <si>
    <t>Las oficinas técnicas y de apoyo administrativo para sus operaciones en el campo Corocoro (Golfo de Paria, estado Sucre) se coordinan históricamente desde los complejos operacionales e instalaciones de la región oriental de PDVSA ubicados en la zona de Puerto La Cruz y Lechería, Estado Anzoátegui.
Cuenca Oriental de Venezuela / Fachada Atlántica.
Área Geográfica: Aguas someras del Golfo de Paria (Golfo de Paria Oeste), frente a las costas de los estados Sucre y Monagas.
Campos asignados: Posee los derechos exclusivos para la explotación del Campo Corocoro (área oeste)</t>
  </si>
  <si>
    <r>
      <rPr>
        <b/>
        <sz val="12"/>
        <color theme="1"/>
        <rFont val="Calibri"/>
        <family val="2"/>
      </rPr>
      <t>PDVSA/CVP</t>
    </r>
    <r>
      <rPr>
        <sz val="12"/>
        <color theme="1"/>
        <rFont val="Calibri"/>
      </rPr>
      <t xml:space="preserve">: 74% 
</t>
    </r>
    <r>
      <rPr>
        <b/>
        <sz val="12"/>
        <color theme="1"/>
        <rFont val="Calibri"/>
        <family val="2"/>
      </rPr>
      <t>Eni Venezuela B.V.</t>
    </r>
    <r>
      <rPr>
        <sz val="12"/>
        <color theme="1"/>
        <rFont val="Calibri"/>
      </rPr>
      <t>: 26% ENI es la empresa multinacional energética más importante de Italia, con sede en Roma. Está catalogada globalmente como una de las siete Supermajors (las mayores petroleras integradas del mundo con cotización pública). En su estrategia global, Eni destaca por su agresiva transición hacia la descarbonización, priorizando la producción de gas natural sobre el petróleo crudo (proyectan que el gas represente el 60% de su portafolio para 2030) y el desarrollo de biorrefinerías, captura de carbono y energías renovables (Plenitude).: Son líderes mundiales en exploración en aguas profundas (deepwater) y en la puesta en marcha rápida de proyectos complejos de hidrocarburos (fast-track developments). Eni opera en el país desde 1998. Su estrategia actual (período 2025-2026) está totalmente alineada con la de Repsol: ambas corporaciones coordinan acciones ante la OFAC y PDVSA para operar bajo esquemas de compensación de deuda (oil-for-debt) y comercialización directa de cargamentos, lo que les permite recuperar capital e inyectar Opex mínimo en sus campos.</t>
    </r>
  </si>
  <si>
    <t>Empresa operativa.
Producción real y  capacidad reciente (2025 - Inicios de 2026)
Volumen de Extracción Activa: 0 bpd.Durante todo 2025 y lo que va de 2026, Petrosur ha operado con una capacidad real de cero. El campo no cuenta con taladros activos, pozos completados en régimen de producción, ni suministro asignado de nafta (diluente). El activo permanece en un estado de hibernación técnica y legal estricta.</t>
  </si>
  <si>
    <t>Cararcas, Distrito Capital
Cuenca Oriental de Venezuela.
Faja Petrolífera del Orinoco 
Campos asignados: A la empresa mixta Petrosur, S.A. se le asignó un área única, unificada y de gran extensión: el Bloque Junín 10 (conocido operacionalmente como el Campo Junín 10), ubicado en la Faja Petrolífera del Orinoco (FPO). El bloque se encuentra en la zona central de la División Junín de la Faja. Políticamente, se despliega en el sur del estado Anzoátegui, con áreas de influencia que tocan el límite con el estado Guárico, en pleno corazón de los llanos orientales de Venezuela.</t>
  </si>
  <si>
    <r>
      <t>PDVSA/CVP: 60%
Socio Extranjero Original (40%): Pertenecía inicialmente a la empresa estatal Ancap (Administración Nacional de Combustibles, Alcohol y Pórtland) de la República Oriental del Uruguay.
Evolución Institucional: En el año 2017, tras el cambio de gobierno en Uruguay y ante las crecientes alertas de inviabilidad financiera, corrupción y sanciones internacionales sobre PDVSA, Ancap tomó la decisión política y corporativa de castigar contablemente su inversión en Venezuela a valor cero y retirarse formalmente de Petrosur. El 40% de las acciones fue revertido a la CVP, dejando a la empresa mixta bajo el 100% de control estatal en una situación de total abandono corporativo.
Actualmente el 40% de las acciones es de</t>
    </r>
    <r>
      <rPr>
        <b/>
        <sz val="12"/>
        <color rgb="FF000000"/>
        <rFont val="Calibri"/>
        <family val="2"/>
      </rPr>
      <t xml:space="preserve"> Inversiones petroleras Iberoamericanas</t>
    </r>
    <r>
      <rPr>
        <sz val="12"/>
        <color rgb="FF000000"/>
        <rFont val="Calibri"/>
        <family val="2"/>
      </rPr>
      <t xml:space="preserve">. No se trata de una corporación petrolera clásica con décadas de campos operados a nivel global, sino de un vehículo de inversión o shell company. Su estructura se diseñó a través de un entramado de distintas jurisdicciones, figurando originalmente como una fundación holandesa (Stichting Administratiekantoor Inversiones Petroleras Iberoamericanas) y bajo registros en Chipre (Inversiones Petroleras Iberoamericanas Ltd), controlada por la firma Rasgos Holding LTD. La empresa cobró relevancia pública entre 2017 y 2018, cuando el Ejecutivo nacional y el Tribunal Supremo de Justicia (TSJ) autorizaron la constitución de Petrosur, S.A. para otorgarle los derechos de exploración y extracción de crudo extrapesado en el Bloque Junín 10. Los principales promotores e inversores iniciales fueron Alfonso Cortina (ex-presidente de la multinacional Repsol, fallecido en 2020) y su sobrino Pelayo Luis Cortina Koplowitz. A la estructura se sumó Ramón Blanco Balín, quien fuera el número dos de Repsol en años anteriores. Este grupo aportaba el peso institucional y el conocimiento del negocio petrolero global. Diversos reportes de prensa e investigaciones financieras documentaron que el socio local y co-financista detrás de la operación de los Cortina era el empresario venezolano Alejandro Betancourt, conocido por liderar la contratista Derwick Associates.
Al momento de recibir la adjudicación de Junín 10, la empresa carecía por completo de experiencia técnica directa en la perforación, levantamiento artificial o mejoramiento de crudos pesados. Esto hizo que la industria la catalogara desde el inicio como un intermediario financiero más que como un operador de campo real. La creación de Petrosur en 2017 se realizó omitiendo la aprobación de la Asamblea Nacional (órgano legislativo que por ley debía validar los contratos de interés público y las empresas mixtas). Al aprobarse mediante decretos y sentencias del TSJ, el consorcio cargó con un estigma de inseguridad jurídica que limitó severamente su capacidad para levantar financiamiento en la banca internacional o atraer contratistas de servicios de primer nivel.
</t>
    </r>
  </si>
  <si>
    <t>Empresa operativa.Opera los campos Mara Este, Mara Oeste y La Paz, ubicados en jurisdicción del estado Zulia.
Capacidad / Producción actual: La realidad operativa actual es de paralización casi total o producción marginal (estimada por debajo de los 500 bpd). El área geográfica donde se encuentran los campos (Municipio Jesús Enrique Lossada) ha estado azotada por graves problemas de inseguridad personal y patrimonial (robo de cables, transformadores y tuberías), sumado al colapso eléctrico crónico del estado Zulia. Sin el financiamiento ni la tecnología del socio ruso, los pozos han ido cerrando por declinación natural y falta de mantenimiento secundario.</t>
  </si>
  <si>
    <t xml:space="preserve"> La Concepción, Campo O'leary, frente al liceo Ana María Campos, estado Zulia
Cuenca del Lago de Maracaibo.
Área Geográfica: Costa occidental del Lago de Maracaibo, en el estado Zulia.
Campos asignados: Le fueron otorgados los derechos de explotación sobre los campos maduros La Concepción y El Moho (ubicados en tierra firme, en el municipio Jesús Enrique Lossada).</t>
  </si>
  <si>
    <t>Jesús Enrique Lossada</t>
  </si>
  <si>
    <r>
      <rPr>
        <b/>
        <sz val="12"/>
        <color theme="1"/>
        <rFont val="Calibri"/>
        <family val="2"/>
      </rPr>
      <t>PDVSA/CVP</t>
    </r>
    <r>
      <rPr>
        <sz val="12"/>
        <color theme="1"/>
        <rFont val="Calibri"/>
      </rPr>
      <t xml:space="preserve">:  60%
Socio Extranjero (40%): Originalmente asignado al consorcio ruso Gazprombank (la división financiera y de inversión del gigante gasífero ruso Gazprom). En la actualidad Odebrecht E&amp;P España S.L. (Filial de Novonor) tiene el  40%
El conglomerado brasileño </t>
    </r>
    <r>
      <rPr>
        <b/>
        <sz val="12"/>
        <color theme="1"/>
        <rFont val="Calibri"/>
        <family val="2"/>
      </rPr>
      <t>Novonor</t>
    </r>
    <r>
      <rPr>
        <sz val="12"/>
        <color theme="1"/>
        <rFont val="Calibri"/>
      </rPr>
      <t xml:space="preserve"> (la antigua Odebrecht) ha controlado ese 40% de manera indirecta a través de un vehículo corporativo en España. Sin embargo, debido a sus severas reestructuraciones financieras globales y las trabas operativas en Venezuela, Novonor buscó monetizar y traspasar este activo, firmando un acuerdo de exclusividad y opciones de compra a finales de 2023. Odebrecht E&amp;P España S.L. (Filial de Novonor) conserva temporalmente un 16% de participación indirecta (tras haber controlado el 40% histórico a través de este vehículo español y buscar su monetización debido a sus conocidas reestructuraciones financieras globales por las secuelas operativas de la última década).
Recientemente, la petrolera internacional </t>
    </r>
    <r>
      <rPr>
        <b/>
        <sz val="12"/>
        <color theme="1"/>
        <rFont val="Calibri"/>
        <family val="2"/>
      </rPr>
      <t>Maha Energy (Maha Capital AB)</t>
    </r>
    <r>
      <rPr>
        <sz val="12"/>
        <color theme="1"/>
        <rFont val="Calibri"/>
      </rPr>
      <t xml:space="preserve"> firmó un acuerdo exclusivo con Novonor y ejecutó una opción de compra para adquirir inicialmente el 24% de participación indirecta en Petrourdaneta, con miras a tomar el control de la totalidad del 40% que está en manos brasileñas,  tras la publicación de la Licencia General 52 por parte de la Oficina de Control de Activos Extranjeros (OFAC).
Maha Energy AB es una empresa petrolera independiente e internacional dedicada a la exploración y producción de hidrocarburos (upstream). Su modelo de negocio no se centra en la exploración de alto riesgo en zonas desconocidas, sino en la adquisición y optimización de campos maduros o subdesarrollados que ya cuentan con reservas probadas.Fundada en Suecia, su sede principal está en Estocolmo, y cotiza públicamente en la bolsa Nasdaq Stockholm (pizarra: MAHA A). Posee oficinas operativas y de ingeniería estratégicas en Calgary (Canadá) y Río de Janeiro (Brasil). Su especialidad es la aplicación de tecnologías de Recuperación Mejorada de Crudo (EOR), ingeniería de subsuelo avanzada, reparación de pozos (workovers) y perforación de pozos de desarrollo para maximizar el factor de recobro en yacimientos que ya pasaron su pico de producción natural.</t>
    </r>
  </si>
  <si>
    <t xml:space="preserve">Empresa operativa.
Capacidad / Producción actual: En el bienio reciente, la gestión del consorcio privado nacional ha tenido que sincerar la capacidad del campo debido al alto corte de agua (declinación natural del yacimiento) y el estado de la infraestructura eléctrica:
* El volumen de extracción neta de crudo mediano/pesado (18° a 24° API) se ubica de forma sostenida en una banda de 2.000 a 3.800 bpd.
* Los ingenieros de la operación estiman que la capacidad instalada actual en el terreno (con los pozos mecánicamente aptos que existen hoy) puede soportar un tope de hasta 5.000 bpd.
</t>
  </si>
  <si>
    <t>Edificio Administrativo de Petrovenbras, San Tomé, y de manera complementaria utiliza las oficinas de la Corporación Venezolana del Petróleo (CVP) en Caracas
Cuenca Oriental de Venezuela.
El bloque geográfico de la empresa se extiende entre el sur del estado Anzoátegui y el oeste del estado Monagas. Su principal eje logístico y operacional de superficie se coordina desde las inmediaciones de San José de Guanipa (El Tigrito) y El Tigre.
Campos asignados: En el decreto de transferencia de áreas de 2006, se le otorgaron los derechos de delimitación y explotación sobre los campos maduros tradicionales de Acema (compartido en poligonales con otras estructuras) y porciones marginales del bloque Mata.</t>
  </si>
  <si>
    <r>
      <t xml:space="preserve">PDVSA/CVP: 60%
Petrobras Energía Venezuela, S.A. poseía  40% de las acciones (Filial de la estatal brasileña Petrobras). A diferencia de las empresas mixtas donde Petrobras mantuvo activos e inversiones considerables (como Petroritupano en sus inicios), en Petroven-Bras la corporación brasileña congeló cualquier desembolso de capital y abandonó la junta directiva de facto tras los conflictos por el control de los precios de transferencia y los cambios regulatorios impuestos por el Ministerio de Petróleo. Técnicamente, las acciones privadas quedaron en un limbo legal de inactividad, dejando el control nominal al 100% en manos de la CVP, pero sin un operador real.
En la actualidad los accionistas privados son </t>
    </r>
    <r>
      <rPr>
        <b/>
        <sz val="12"/>
        <color theme="1"/>
        <rFont val="Calibri"/>
        <family val="2"/>
      </rPr>
      <t>Integra Oil &amp; Gas</t>
    </r>
    <r>
      <rPr>
        <sz val="12"/>
        <color theme="1"/>
        <rFont val="Calibri"/>
        <family val="2"/>
      </rPr>
      <t xml:space="preserve"> con el 29,20%. Es una firma de capital independiente que, aunque opera corporativamente bajo registros internacionales (como sociedad simplificada de origen europeo/francés), se encuadra dentro de los nuevos esquemas de inversión y firmas de maletín o fondos de inversión enfocados en la reactivación de activos maduros y marginales en el país. Es una corporación privada que forma parte de un holding internacional diversificado con inversiones en energía, minería, medios y servicios petroleros. Su capital y casa matriz provienen de Argentina, bajo el paraguas del grupo Integra Capital (liderado por los empresarios José Luis Manzano y Daniel Vila). Para sus operaciones de exploración y producción a nivel internacional, suelen estructurarse mediante firmas registradas en el extranjero, como Integra Oil and Gas SAS (con registros en Francia o Panamá).  Ese 22% perteneció originalmente a la brasileña Petrobras (a través de su división Petrobras Argentina). En 2016, la gigante argentina Pampa Energía compró esos activos y, posteriormente, en mayo de 2022, Pampa le transfirió formalmente todos sus derechos y participaciones en las empresas mixtas venezolanas al grupo Integra. Integra tiene un perfil interesante en el país porque combina la inversión financiera con capacidades de operación técnica directa en la rehabilitación de pozos (well services).
El otro socio privado es </t>
    </r>
    <r>
      <rPr>
        <b/>
        <sz val="12"/>
        <color theme="1"/>
        <rFont val="Calibri"/>
        <family val="2"/>
      </rPr>
      <t xml:space="preserve">Servicios Conoil, S.A. </t>
    </r>
    <r>
      <rPr>
        <sz val="12"/>
        <color theme="1"/>
        <rFont val="Calibri"/>
        <family val="2"/>
      </rPr>
      <t xml:space="preserve"> con el 10,80%,  es una filial e instrumental de ingeniería de capital venezolano vinculada históricamente al grupo contratista Inelectra. Inelectra, a su vez, operaba otras áreas en el país (como el Bloque Kaki a través de Petrolera Kaki, S.A.). En varios consorcios privados y registros de asignación de cuotas de exportación o servicios, el vehículo financiero privado utilizado mutó de nombre o subcontrató operaciones bajo consorcios registrados con acrónimos similares (como Consorcio Oleofinos o alianzas locales de servicios), lo que derivó en la indexación informal como "Conoil" o "Consorcio Oil" en minutas internas.</t>
    </r>
  </si>
  <si>
    <t xml:space="preserve">Empresa operativa
1. Cuenca Oriental de Venezuela (Norte de Delta Amacuro y Sur de Monagas)
Campo Pedernales (Área Costera y Fluvial)
Capacidad Actual (Bienio 2025-2026):
Se encuentra fuertemente deprimido. Debido a la declinación natural de los yacimientos y a las severas limitaciones logísticas y eléctricas en la zona pantanosa del Delta, su producción actual registra una fracción mínima de su potencial histórico.
Campo Tucupita (Tierra Firme)
Capacidad Actual (Bienio 2025-2026):
Su nivel de extracción actual es marginal o intermitente, dependiendo de los programas específicos de reactivación de pozos maduros en tierra dentro del área oriental.
2. Cuenca del Lago de Maracaibo (Costa Oriental del Lago, Estado Zulia)
Campo Ambrosio
Capacidad Actual (Bienio 2025-2026):
Opera con volúmenes marginales altamente condicionados por el estado de las redes de recolección sublacustres y la capacidad de las estaciones de descarga centralizadas de PDVSA en la Costa Oriental del Lago.
</t>
  </si>
  <si>
    <t>Dirección Ejecutiva Costa Afuera, División Costa Afuera Oriental.
 Dirección Ejecutiva de Producción Occidente (DEPOC) de PDVSA,  Maracaibo en instalaciones como el Edificio 5 de Julio (Calle 77) y el Edificio Miranda (Calle 92 Padilla cruce con Avenida 23)
Controla el campo Pedernales (en el estado Delta Amacuro, una operación logística y ambientalmente compleja en el norte del Delta del Orinoco que utiliza plataformas fijas y flotantes) y el campo Ambrosio (en el Lago de Maracaibo, estado Zulia).
Cuenca Oriental de Venezuela
Área geográfica: Se extiende sobre una compleja y remota geografía fluvial y costera que abarca el norte del estado Delta Amacuro y el extremo sur del estado Monagas.
Campos asignados: Posee los derechos exclusivos sobre dos campos maduros tradicionales de alta relevancia histórica: Pedernales (campo costero/fluvial en el Delta) y Tucupita (en tierra firme).
Cuenca del Lago de Maracaibo: Campo Ambrosio.</t>
  </si>
  <si>
    <t>Maturín
Maracaibo</t>
  </si>
  <si>
    <t>Monagas
Zulia</t>
  </si>
  <si>
    <r>
      <rPr>
        <b/>
        <sz val="12"/>
        <color theme="1"/>
        <rFont val="Calibri"/>
        <family val="2"/>
      </rPr>
      <t>PDVSA/CVP</t>
    </r>
    <r>
      <rPr>
        <sz val="12"/>
        <color theme="1"/>
        <rFont val="Calibri"/>
      </rPr>
      <t xml:space="preserve">: 60%;
Socio Extranjero / Privado (40%):
Origen: Este 40% pertenecía originalmente a la corporación estatal china Sinopec (Sinopec International Petroleum Exploration &amp; Production), la cual asumió el activo tras la migración de campos del año 2006. 
Según Petroguía, actualmente el 40% pertenece a </t>
    </r>
    <r>
      <rPr>
        <b/>
        <sz val="12"/>
        <color theme="1"/>
        <rFont val="Calibri"/>
        <family val="2"/>
      </rPr>
      <t>Perenco</t>
    </r>
    <r>
      <rPr>
        <sz val="12"/>
        <color theme="1"/>
        <rFont val="Calibri"/>
      </rPr>
      <t>. Es una corporación independiente de capital privado franco-británico, fundada en 1975 por Hubert Perrodo y controlada por su familia. A diferencia de las grandes transnacionales cotizadas en bolsa (como Chevron), Perenco no responde a accionistas públicos, lo que le otorga una alta flexibilidad financiera y un perfil corporativo tradicionalmente discreto.Su modelo de negocio a nivel mundial (con fuerte presencia en África Central y América Latina) se basa en una estrategia muy específica: adquirir campos maduros o marginales que las grandes operadoras han dejado atrás, aplicando reingeniería de bajo costo y optimización técnica para extender la vida económica de los yacimientos.</t>
    </r>
  </si>
  <si>
    <t>Francia
Reino Unido</t>
  </si>
  <si>
    <t xml:space="preserve">Empresa operativa
Capacidad / Producción actual: El activo se ha visto severamente afectado por el entorno de colapso de la región zuliana. La falta de un suministro eléctrico confiable por parte del sistema interconectado nacional destruyó los equipos de bombeo en tierra firme, y la empresa mixta no recibió los presupuestos de la CVP para instalar plantas de generación propia a gas, dejando los campos en un estado de abandono fáctico.
</t>
  </si>
  <si>
    <t>Torre Empresarial Claret, Avenida 3E, entre calle 78 y 79, Piso 18, Ala Sur, Maracaibo, Estado Zulia
Cuenca del Lago de Maracaibo.
Área geográfica: Se ubica en tierra firme, en la Costa Occidental del Lago de Maracaibo, abarcando poligonales en los municipios Jesús Enrique Lossada y Mara del estado Zulia.
Campos asignados: Le fueron otorgados los derechos de explotación sobre los campos maduros convencionales de La Concepción (compartiendo linderos técnicos y geológicos con estructuras vecinas como las de Petrourdaneta) y, principalmente, el campo Km 24.</t>
  </si>
  <si>
    <r>
      <rPr>
        <b/>
        <sz val="12"/>
        <color theme="1"/>
        <rFont val="Calibri"/>
        <family val="2"/>
      </rPr>
      <t>PDVSA/CVP</t>
    </r>
    <r>
      <rPr>
        <sz val="12"/>
        <color theme="1"/>
        <rFont val="Calibri"/>
      </rPr>
      <t xml:space="preserve">: 60
Alianza original del bloque (El 40% Privado)
Cuando se extinguió el antiguo Convenio Operativo "La Concepción", el consorcio internacional que operaba el campo aceptó la migración al modelo de Empresa Mixta establecido en la Ley Orgánica de Hidrocarburos. Ese 40% quedó distribuido originalmente de la siguiente manera: Petrobras Energía Venezuela, S.A.: Fungía como el socio principal y operador técnico dentro del paquete minoritario. Esta filial provenía de la estructura de la argentina Perez Companc (Pecom), la cual había sido adquirida a nivel regional por el gigante estatal brasileño Petrobras a principios de la década de 2000.
En la actualidad  una parte del paquete privado está en manos de Petrobras (a través de su filial </t>
    </r>
    <r>
      <rPr>
        <b/>
        <sz val="12"/>
        <color theme="1"/>
        <rFont val="Calibri"/>
        <family val="2"/>
      </rPr>
      <t>Petrobras Energía Venezuela, S.A:</t>
    </r>
    <r>
      <rPr>
        <sz val="12"/>
        <color theme="1"/>
        <rFont val="Calibri"/>
      </rPr>
      <t xml:space="preserve"> 36% actuando en consorcio  con    </t>
    </r>
    <r>
      <rPr>
        <b/>
        <sz val="12"/>
        <color theme="1"/>
        <rFont val="Calibri"/>
        <family val="2"/>
      </rPr>
      <t xml:space="preserve">Williams Inter. Oil &amp; Gas </t>
    </r>
    <r>
      <rPr>
        <sz val="12"/>
        <color theme="1"/>
        <rFont val="Calibri"/>
      </rPr>
      <t>con 4%.
Petrobras (Petróleo Brasileiro S.A.) es la corporación estatal de energía de Brasil, fundada en 1953 y con sede en Río de Janeiro. Es la empresa petrolera más grande de América Latina y un referente global en la industria energética. Su principal ventaja competitiva y orgullo técnico es la exploración y producción en aguas profundas y ultraprofundas. Son los pioneros mundiales en la explotación del "Pre-sal" (Pré-sal), gigantescos yacimientos de hidrocarburos ubicados bajo una densa capa de sal a miles de metros bajo el suelo marino del Océano Atlántico. Es una empresa de economía mixta. El gobierno brasileño es el accionista mayoritario y retiene el control de las decisiones estratégicas, pero la empresa cotiza públicamente en las bolsas de valores de São Paulo (B3) y Nueva York (NYSE).
Williams International Oil &amp; Gas (Venezuela) Limited nos traslada a la historia de uno de los gigantes norteamericanos de la infraestructura energética y su compleja trayectoria dentro del mapa petrolero y gasífero venezolano.Esta empresa es una filial de The Williams Companies, Inc. (simplificada globalmente como Williams), una corporación Fortune 500 con sede en Tulsa, Oklahoma, que lidera el sector de infraestructura energética en Estados Unidos, llegando a manejar cerca de un tercio del volumen total de gas natural de ese país.</t>
    </r>
  </si>
  <si>
    <t>Brasil
Estadod Unidos</t>
  </si>
  <si>
    <t>Empresa operativa
Capacidad / Producción actual: Tras la expulsión de los rusos, la falta de inversión y el colapso eléctrico crónico del estado Zulia, la producción se desplomó drásticamente a un rango de entre 20.000 y 28.000 bpd. El consorcio privado local que asumió las riendas de la operación se encuentra ejecutando un plan de contingencia energética (instalación de plantas autogeneradoras a gas) para estabilizar el bombeo e intentar devolver la producción al umbral de los 45.000 bpd.</t>
  </si>
  <si>
    <t>: Edificio Sede de PDVSA El Menito, Planta Baja, Torre A, Lagunillas, Estado Zulia.
La Empresa Mixta Petrozamora labora en toda la Costa Oriental del Lago entre los campos Bachaquero Lago, Bloque VII  Ceuta, Bloque III Bachaquero Lago y Bloque III Centro
Cuenca del Lago de Maracaibo.
Área geográfica: Costa Oriental del Lago de Maracaibo (COL), en el estado Zulia. Es una de las poligonales más ricas y tradicionales del occidente del país.
Campos asignados: Le fue otorgada un área masiva y de altísimo valor que abarca los campos maduros de Bachaquero Tierra, Mene Grande, Lagunillas Tierra, así como bloques costeros y lacustres adyacentes (Bloque VII)</t>
  </si>
  <si>
    <r>
      <rPr>
        <b/>
        <sz val="12"/>
        <color theme="1"/>
        <rFont val="Calibri"/>
        <family val="2"/>
      </rPr>
      <t>PDVSA/CVP</t>
    </r>
    <r>
      <rPr>
        <sz val="12"/>
        <color theme="1"/>
        <rFont val="Calibri"/>
      </rPr>
      <t xml:space="preserve">;  100%
En cuanto al capital accionario de la empresa mixta Petrozamora, S.A., tras la salida de la corporación rusa Gazprombank, el Estado venezolano —a través de PDVSA— asumió el control total de las acciones de la compañía. </t>
    </r>
    <r>
      <rPr>
        <b/>
        <sz val="12"/>
        <color theme="1"/>
        <rFont val="Calibri"/>
        <family val="2"/>
      </rPr>
      <t xml:space="preserve"> North American Blue Energy Partners (NABEP)</t>
    </r>
    <r>
      <rPr>
        <sz val="12"/>
        <color theme="1"/>
        <rFont val="Calibri"/>
      </rPr>
      <t xml:space="preserve"> no figura legalmente como propietaria de un 40% de las acciones corporativas de Petrozamora bajo el esquema tradicional de las empresas mixtas, sino que opera en dichos campos bajo una figura jurídica diferente: un Contrato de Participación Productiva (CPP).</t>
    </r>
  </si>
  <si>
    <t xml:space="preserve">Empresa operativa.
Capacidad reciente / Producción actual (2025-2026): En el bienio reciente, el bloque opera con una capacidad real de producción que oscila entre los 1.500 y 3.000 bpd.
</t>
  </si>
  <si>
    <t>Edificio Petrozumano, ubicado en la Avenida Jesús Subero, entre calle y callejón 11 Sur, en la ciudad de El Tigre
Cuenca Oriental de Venezuela.
Área geográfica: Región centro-este del estado Anzoátegui, en una zona de sabanas con alta densidad de infraestructura petrolera histórica.
Campos asignados: Le fueron otorgados los derechos de delimitación y explotación comercial sobre el bloque tradicional Anaco / Zumano (que engloba campos históricos como Zumano Norte, Zumano Sur y estructuras menores adyacentes).</t>
  </si>
  <si>
    <r>
      <rPr>
        <b/>
        <sz val="12"/>
        <color theme="1"/>
        <rFont val="Calibri"/>
        <family val="2"/>
      </rPr>
      <t>PDVSA/ CVP</t>
    </r>
    <r>
      <rPr>
        <sz val="12"/>
        <color theme="1"/>
        <rFont val="Calibri"/>
      </rPr>
      <t xml:space="preserve">: 60%
</t>
    </r>
    <r>
      <rPr>
        <b/>
        <sz val="12"/>
        <color theme="1"/>
        <rFont val="Calibri"/>
        <family val="2"/>
      </rPr>
      <t>China National Petroleum Corporation (CNPC)</t>
    </r>
    <r>
      <rPr>
        <sz val="12"/>
        <color theme="1"/>
        <rFont val="Calibri"/>
      </rPr>
      <t>: 40%. CNPC  es una corporación estatal china de energía, fundada en 1988, que se posiciona como una de las compañías integradas de petróleo y gas más grandes del mundo. En el mapa energético venezolano, funciona como el principal brazo operativo y financiero de Pekín, siendo uno de los socios históricos más importantes de PDVSA. China National Petroleum Corporation (CNPC) no es solo un socio financiero; es el brazo geopolítico y operativo con el que el Estado chino asegura su suministro energético a largo plazo y administra las líneas de financiamiento cruzado con Venezuela. Fundada en 1988 sobre los cimientos del antiguo Ministerio de Industria Petrolera de China, es una corporación 100% de propiedad estatal, bajo la supervisión directa de la Comisión de Administración y Supervisión de Activos Estatales (SASAC). Es una de las corporaciones integradas de energía más grandes del planeta (habitualmente en el Top 5 del Fortune Global 500). Controla a PetroChina, su filial comercial que cotiza en las bolsas de Hong Kong y Shanghái.  A diferencia de otros socios de nicho, CNPC domina toda la cadena de valor: desde la exploración profunda y la ingeniería de subsuelo hasta la refinación a gran escala y la fabricación propia de taladros y tecnología de perforación (a través de subsidiarias como CPTDC).
La presencia de CNPC en Venezuela no ha respondido únicamente a una lógica corporativa tradicional, sino a un acuerdo geopolítico macro. Entre 2007 y la década pasada, China otorgó a Venezuela más de 60.000 millones de dólares en créditos para proyectos de infraestructura y desarrollo. El acuerdo operativo central establece que Venezuela paga el capital y los intereses de esa deuda mediante el envío masivo y constante de crudo, una operación donde CNPC ha fungido históricamente como el receptor y fiscalizador técnico de dichos volúmenes.</t>
    </r>
  </si>
  <si>
    <t>Producción real y estimada reciente (2025-2026)
Volumen de extracción consolidado: 30.000 a 35.000 bpd. Es el rango operativo real en el que se ha estabilizado la empresa mixta tras el ingreso de A&amp;B Oil and Gas. Este volumen representa un incremento neto respecto a los 22.000 bpd con los que operaba la anterior Petro San Félix al momento del traspaso de activos en mayo de 2024.
Hitos de expansión y metas de producción (Plan Maestro)
* Meta de corto plazo (Fase I): 45.000 bpd. Objetivo técnico inmediato fijado mediante la aceleración de servicios a pozos existentes y la interconexión de macollas recuperadas.
* Meta de mediano plazo (Fase II): 120.000 bpd. Es el objetivo central del plan de desarrollo conjunto a 3 años, el cual está condicionado a la ejecución del programa de perforación de los 546 pozos nuevos contemplados en el acuerdo de asociación.</t>
  </si>
  <si>
    <t>Sede y Mejorador: Complejo Industrial G/D José Antonio Anzoátegui (CIJAA), zona norte del estado Anzoátegui.Base de Operaciones / Campos: San Diego de Cabrutica, eje estratégico de la Faja Petrolífera del Orinoco (Áreas geográficas: San Diego Norte, Zuata Principal y Junín 13).
Cuenca Oriental de Venezuela.
Toda la infraestructura de pozos, macollas de producción y estaciones de flujo de Petrolera Roraima se encuentra en la Cuenca Oriental de Venezuela, específicamente en el eje sur del estado Anzoátegui (en las inmediaciones de la población de San Diego de Cabrutica, Municipio José Gregorio Monagas).
Campo Zuata Principal (Bloque Junín 2): Este es el activo neurálgico y principal de la empresa. Es un área masiva en tierra firme que perteneció originalmente a la asociación estratégica Petrozuata (ConocoPhillips) y luego a Petro San Félix.
Bloque Junín 10 (Porción asignada): Al constituirse la nueva empresa mixta en 2024, el Ministerio de Petróleo le amplió la poligonal geográfica a Roraima, otorgándole derechos de explotación en áreas adyacentes del bloque Junín 10 para garantizar su potencial de expansión a largo plazo.</t>
  </si>
  <si>
    <t>Simón Bolívar
José Gregorio Monagas</t>
  </si>
  <si>
    <r>
      <rPr>
        <b/>
        <sz val="12"/>
        <color theme="1"/>
        <rFont val="Calibri"/>
        <family val="2"/>
      </rPr>
      <t>PDVSA/CVP</t>
    </r>
    <r>
      <rPr>
        <sz val="12"/>
        <color theme="1"/>
        <rFont val="Calibri"/>
      </rPr>
      <t xml:space="preserve">: 51%
</t>
    </r>
    <r>
      <rPr>
        <b/>
        <sz val="12"/>
        <color theme="1"/>
        <rFont val="Calibri"/>
        <family val="2"/>
      </rPr>
      <t>A &amp; B Oil and Gas</t>
    </r>
    <r>
      <rPr>
        <sz val="12"/>
        <color theme="1"/>
        <rFont val="Calibri"/>
      </rPr>
      <t xml:space="preserve">: 49%. Es el socio privado de PDVSA en la empresa mixta Petrolera Roraima, estructurado a partir de los datos operativos y corporativos más recientes. Fue fundada en el año 2023 en Caracas como el brazo energético de A&amp;B Investments Group. Su nacimiento respondió a una estrategia de diversificación liderada por el empresario venezolano Jorge Silva (también presidente de la empresa y ampliamente conocido por el conglomerado agroindustrial Grupo JHS). Se define como un inversionista y desarrollador de proyectos de hidrocarburos con capacidad para actuar en toda la cadena de valor (desde la exploración y producción upstream hasta el transporte y la comercialización downstream).
</t>
    </r>
  </si>
  <si>
    <t>El 21 de diciembre de 2010 se constituyó la empresa  Venangocupet  con un capital accionario con 60% de  Pdvsa , Cupet  (20%) y Sonangol (20%); según la Gaceta Oficial número 39.578,  del 21 de diciembre de 2010, aprobada por la Asamblea Nacional de diciembre de ese año. El 10 de marzo de 2011, PDVSA), a través de CVP, firmó un contrato para la Constitución y Administración de la Empresa Mixta Petrolera Venangocupet, en conjunto con Angola y Cuba. Estos países participan a través de Sonangol Pesquisa&amp;Producao, S.A. y Cuba por la Empresa Comercial Cupet S.A. Es una alianza entre los tres países que comprende no sólo la producción de crudo sino el transporte,  la refinación y y elcomercio. Trabaja   en los campos Migas y Melones, en el estado Anzoátegui. VENANGOCUPET, S.A. Es una alianza de tres paises, Cuba, Angola y Venezuela, para la producción petrolera.  Opera opera en las zonas de Migas y Melones Oeste, ubicadas en el estado de Anzoátegui, Faja Petrolífera del Orinoco.
De acuerdo a lo establecido en el decreto número 200 firmado por el presidente Nicolás Maduro que aparece publicado este martes en la Gaceta Oficial número 40.195, la petrolera Venangocupet, operará en Venezuela por un período de 25 años con derecho a desarrollar actividades de exploración de yacmientos en el estado Anzoátegui.
En el año 2020 se propuso una nueva estrategia de negocios con las empresas mixtas: conservar acciones, vender acciones hasta el 50,1%, Fusionar/Renegociar/Portafolio y pasar al licencia.</t>
  </si>
  <si>
    <t>Empresa operativa.  
Capacidad reciente / Producción actual (2025-2026): En el bienio reciente, bajo el esquema de subsistencia operado por PDVSA y contratistas locales, el bloque registra una capacidad real muy deprimida, manteniendo una producción neta estabilizada que oscila apenas entre los 1.000 y 2.500 bpd.</t>
  </si>
  <si>
    <t>Av. Jesús Subero (vía El Tigre - San José de Guanipa) con prolongación Calle 19 Sur, Sector San Remo, Centro Comercial San Remo Mall, Planta Baja (Local 89 PB)
Cuenca Oriental de Venezuela.
El decreto de creación y las asignaciones de derechos otorgan a Venangocupet la explotación de dos áreas tradicionales situadas en el sur del estado Anzoátegui (en la región de la Mesa de Guanipa)
Campos asignados:
* Campo Miga (o Migas): Área tradicional de producción con pozos que históricamente han aportado segregaciones de crudos medianos y pesados.
* Campo Melones Oeste (o Melones): Bloque colindante que comparte estructuras de yacimientos maduros. En este campo se concentran la mayoría de las estaciones de flujo remanentes y las fosas de tratamiento que maneja la empresa mixta.</t>
  </si>
  <si>
    <r>
      <rPr>
        <b/>
        <sz val="12"/>
        <color theme="1"/>
        <rFont val="Calibri"/>
        <family val="2"/>
      </rPr>
      <t>PDVSA/CVP</t>
    </r>
    <r>
      <rPr>
        <sz val="12"/>
        <color theme="1"/>
        <rFont val="Calibri"/>
      </rPr>
      <t>: 60%.
Socio extranjero corporativo (40%): Este porcentaje se dividió originalmente en partes iguales (20% y 20%) entre dos empresas estatales de países aliados políticos de Caracas: S</t>
    </r>
    <r>
      <rPr>
        <b/>
        <sz val="12"/>
        <color theme="1"/>
        <rFont val="Calibri"/>
        <family val="2"/>
      </rPr>
      <t>onangol Pesquisa  &amp; Producao, S.A. (Sociedade Nacional de Combustíveis de Angola)</t>
    </r>
    <r>
      <rPr>
        <sz val="12"/>
        <color theme="1"/>
        <rFont val="Calibri"/>
      </rPr>
      <t xml:space="preserve">:  la corporación estatal petrolera de la República de Angola.
</t>
    </r>
    <r>
      <rPr>
        <b/>
        <sz val="12"/>
        <color theme="1"/>
        <rFont val="Calibri"/>
        <family val="2"/>
      </rPr>
      <t>Cupet (Unión Cuba-Petróleo)</t>
    </r>
    <r>
      <rPr>
        <sz val="12"/>
        <color theme="1"/>
        <rFont val="Calibri"/>
      </rPr>
      <t>: Es la empresa estatal petrolera de la República de Cuba.
Sonangol es la joya de la corona del Estado angoleño. Funciona como el principal sostén fiscal de su país. A diferencia de otras estatales cerradas, Sonangol opera en el competitivo mercado de África Occidental, sirviendo históricamente como socia y reguladora de proyectos masivos de aguas profundas (deepwater) operados por supermajors occidentales como TotalEnergies, Chevron, ExxonMobil y Eni. Esto le ha otorgado una cultura corporativa familiarizada con los contratos internacionales de alto nivel. Sonangol P&amp;P (la filial específica de E&amp;P) posee ingenieros capacitados en geociencias, optimización de yacimientos y desarrollo de infraestructura. Si bien Sonangol es excelente co-administrando proyectos en su propio territorio junto a operadores globales, su historial como operador principal independiente fuera de Angola ha sido mixto, registrando dificultades para replicar esa eficiencia en proyectos internacionales independientes (como en Irak o Venezuela).
CUPET es la empresa estatal de propiedad 100% pública que opera bajo la subordinación del Ministerio de Energía y Minas de Cuba. Controla de forma monopólica toda la cadena de valor de los hidrocarburos en la isla: desde la exploración y producción (Upstream) hasta la refinación, distribución y comercialización local (Downstream). A diferencia de socios estatales asiáticos (como CNPC), CUPET opera bajo un entorno de severa asfixia financiera, restricciones de liquidez en divisas y limitaciones de acceso al crédito internacional debido al embargo estadounidense sobre la isla.</t>
    </r>
  </si>
  <si>
    <r>
      <rPr>
        <b/>
        <sz val="12"/>
        <color theme="1"/>
        <rFont val="Calibri"/>
      </rPr>
      <t>Presidente s</t>
    </r>
    <r>
      <rPr>
        <sz val="12"/>
        <color theme="1"/>
        <rFont val="Calibri"/>
      </rPr>
      <t xml:space="preserve">egún Resolución DM/N° 060 de fecha 27/07/2018 en la Gaceta Oficial Nº 41.449 de fecha 30/07/2018: Coronel Alfredo José Mora Álvarez
Según Resolución DM/No. 052/2025 del 20 de agosto de 2025 y publicada en la Gaceta Oficial No. 43.197 del 22 de agosto de 2025 se designa a la ciudadana Josmary Leicely Borjas Morales,como </t>
    </r>
    <r>
      <rPr>
        <b/>
        <sz val="12"/>
        <color theme="1"/>
        <rFont val="Calibri"/>
        <family val="2"/>
      </rPr>
      <t>Presidenta</t>
    </r>
    <r>
      <rPr>
        <sz val="12"/>
        <color theme="1"/>
        <rFont val="Calibri"/>
      </rPr>
      <t xml:space="preserve"> de la EMPRESA NACIONAL DEL CAFÉ S.A, adscrita a la Corporación de Desarrollo Agrícola S.A. y esta a su vez al Ministerio del Poder Popular para la Agricultura Productiva y Tierras, en condición de Encargada
Según Resolución DM/No.  023/2026 del 18 de mayo de 2026 publicada en la Gaceta Oficial No.  43.379 del 20 de mayo de 2026,  se designa a la ciudadana Franedith Carolina Ortega Sánchez, como Presidenta encargada de la Empresa Nacional del Café, S.A., empresa del Estado, adscrita a la Corporación de Desarrollo Agrícola, S.A.</t>
    </r>
  </si>
  <si>
    <t>El coronel Alfredo José Mora Álvarez, fue nombrado para presidir la Corporación Venezolana del Café, S.A; la Empresa Nacional del Café S.A; y Fama de América, S.A. Además, fue designado en el 2017 (G.O. 41.118) como Miembros Suplente de la Junta Directiva de la Corporación de Desarrollo Agrícola, S.A.
Josmary Leicely Borjas Morales es  una profesional del sector agrícola, con una carrera enfocada en el desarrollo y fortalecimiento de la producción de café en Venezuela. que ha desempeñado cargos directivos en empresas estatales, principalmente dentro del sector agroalimentario. Entre sus cargos más destacados se encuentran:
Presidenta de la EMPRESA GRANNACIONAL DE CAFÉ VENEDOM, S.A., una filial del Estado (designada mediante Resolución en noviembre de 2009).
Presidenta de la EMPRESA CAFÉ VENEZUELA, S.A., adscrita a la Corporación de Desarrollo Agrícola S.A. y al Ministerio del Poder Popular para la Agricultura Productiva y Tierras (designada en condición de Encargada en agosto de 2025).
Coordinadora de la Comisión de Enlace de la SOCIEDAD MERCANTIL FAMA DE AMÉRICA S.A., con funciones de representación para la realización de actos.
Franedith Carolina Ortega Sánchez cuenta con un perfil técnico-civil orientado a la gestión corporativa y la administración de empresas estatales. Su trayectoria en la administración pública venezolana muestra una notable versatilidad, habiendo transitado por juntas directivas de sectores industriales, tecnológicos y, finalmente, agroproductivos. Durante el año 2014, Ortega Sánchez ocupó múltiples cargos de nivel directivo dentro de los conglomerados de manufactura del Ministerio del Poder Popular para las Industrias, bajo el paraguas de la Corporación de Industrias Intermedias de Venezuela, S.A. (CORPIVENSA).  Fue designada Directora Principal de la Junta Directiva de la Corporación Venezolana del Plástico, S.A. (Coveplast). Ejerció como Directora de Venezolana de Industria Tecnológica, C.A. (VIT), la empresa estatal de ensamblaje de herramientas informáticas. Se desempeñó como Directora Principal I en la Fábrica para Procesamiento de Sábila de Venezuela, S.A. (SABILVEN). En el año 2015, formalizó su paso al sector agrícola al ser incorporada al Ministerio del Poder Popular para la Agricultura y Tierras:  Directora Principal del Consejo Directivo de la Fundación Tierra Fértil, un ente enfocado en el desarrollo técnico, capacitación y soporte de proyectos socioproductivos en el campo venezolano. De acuerdo con registros de la seguridad social e institucionales, para agosto de 2021 estuvo vinculada a Agropecuaria Atibana, C.A., una empresa comercializadora e importadora privada/mixta dedicada a la distribución de insumos agrícolas, proyectos de ingeniería del campo y fertilizantes (como la marca Agrotime Fertilizer). Esta experiencia le otorgó un fogueo directo en la logística y comercialización de insumos clave para la siembra.</t>
  </si>
  <si>
    <r>
      <rPr>
        <b/>
        <sz val="12"/>
        <color rgb="FF000000"/>
        <rFont val="Calibri"/>
      </rPr>
      <t>Presidente</t>
    </r>
    <r>
      <rPr>
        <sz val="12"/>
        <color rgb="FF000000"/>
        <rFont val="Calibri"/>
      </rPr>
      <t xml:space="preserve"> según Decreto Nº 3.973 de fecha 27/8/2019 en la Gaceta Oficilal Nº 41.703 de la misma fecha: José Rafael Díaz Dimas
</t>
    </r>
    <r>
      <rPr>
        <b/>
        <sz val="12"/>
        <color rgb="FF000000"/>
        <rFont val="Calibri"/>
      </rPr>
      <t>Directores Principales</t>
    </r>
    <r>
      <rPr>
        <sz val="12"/>
        <color rgb="FF000000"/>
        <rFont val="Calibri"/>
      </rPr>
      <t xml:space="preserve"> según Resolución N° 0014 de fecha 3/03/2020 en la  Gaceta Oficial Nº 41.831: Johan Walther Chacón Chacón y Josué Alejandro Lorca Vega. 
</t>
    </r>
    <r>
      <rPr>
        <b/>
        <sz val="12"/>
        <color rgb="FF000000"/>
        <rFont val="Calibri"/>
      </rPr>
      <t xml:space="preserve">Directores Suplentes </t>
    </r>
    <r>
      <rPr>
        <sz val="12"/>
        <color rgb="FF000000"/>
        <rFont val="Calibri"/>
      </rPr>
      <t>según Resolución N° 0014 de fecha 3/03/2020 en la  Gaceta Oficial Nº 41.831: Adolfo José Paredes Bastidas y Franklin José Linares Vizcaya.
Según  Resolución No.099  del  27 de octubre de 2025  y publicada en la Gaceta Oficial No.  42.439 del 4 de noviembre de 2025,  se designa al ciudadano Nelson Alexander Rodríguez González, como Presidente de la EMPRESA NACIONAL FORESTAL, S.A., quien a su vez presidirá la Junta Directiva.
Según  Resolución No.027  del  20 de abril de 2026  y publicada en la Gaceta Oficial No.  43.359  del 21 de abril de 2026,  se designan a las siguientes personas como  miembros de la Junta Directiva:
José Luis Berroterán: Director Principal, Jesús Cegarra Rodríguez: Director Principal, Enrique Henríquez:  Director Suplente y Ernesto Perdomo:  Director Suplente</t>
    </r>
  </si>
  <si>
    <t>Nelson Alexander Rodríguez González es un funcionario público venezolano con experiencia en el sector de la vivienda y hábitat, es Ingeniero Industrial con Doctorado en Gestión de Empresas y Máster en Economía de la Investigación y Desarrollo. Ha sido Presidente (encargado) de la Fundación Misión Hábitat (nombrado mediante Decreto N° 4.114 de febrero de 2019)., Viceministro para el Nuevo Ordenamiento Urbano y Rural Socialista, cargo en el cual ha realizado entregas de viviendas (mencionado en 2015), Presidente de la Junta de Reestructuración del Instituto Nacional de Vivienda (INAVI), autorizado para realizar gestiones relacionadas con la Gran Misión Vivienda Venezuela (mencionado en 2013) y Director Principal de la Empresa Mixta para la Producción de Insumos para la Construcción (VEMPROINCO) (mencionado en 2013).
José Luis Berroterán,  cuenta con una trayectoria orientada a la investigación de suelos, planificación del uso de la tierra y desarrollo agrícola en el país.   Ejerció funciones de alta dirección en el sector público, habiéndose desempeñado como Ministro del Poder Popular para la Agricultura y Tierras.  
Jesús Cegarra Rodríguez, es Ingeniero Forestal con un Doctorado en Conservación y Aprovechamiento de las Plantas y del Suelo por la Universidad de Valencia (España). Ha sido docente e investigador de Botánica en la Facultad de Ciencias Forestales y Ambientales de la Universidad de Los Andes (ULA).  Dentro del área de administración pública y resguardo ambiental, se ha desempeñado en el pasado como presidente del Instituto Nacional de Parques (INPARQUES).  
Ernesto Perdomo, posee  experiencia como directivo y administrador en diversas empresas estatales y entes públicos. Su firma y nombramiento aparecen de manera reiterada en Gacetas Oficiales asignado a juntas directivas de sectores estratégicos:  Sector Farmacéutico y Salud: Ha ejercido cargos de alta relevancia, incluyendo la presidencia de Farmapatria, la presidencia del Motor Farmacéutico, y roles directivos en Quimbiotec y Espromed Bio. Ha figurado previamente como parte de las juntas directivas de otras corporaciones públicas como la Corporación Socialista del Cemento (Invecem) y la empresa de distribución Venezuela Productiva.</t>
  </si>
  <si>
    <t>C.A., Fama de América</t>
  </si>
  <si>
    <r>
      <rPr>
        <b/>
        <sz val="12"/>
        <color theme="1"/>
        <rFont val="Calibri"/>
      </rPr>
      <t xml:space="preserve">Coordinador de la Comisión de enlace </t>
    </r>
    <r>
      <rPr>
        <sz val="12"/>
        <color theme="1"/>
        <rFont val="Calibri"/>
      </rPr>
      <t xml:space="preserve">según Resolución DM/Nº 151/2016 de fecha 13/10/2016 en la Gecta Oficial Nº 41.009 de fecha 14/10/2016: Coronel  Alfredo José Mora Álvarez
 </t>
    </r>
    <r>
      <rPr>
        <b/>
        <sz val="12"/>
        <color theme="1"/>
        <rFont val="Calibri"/>
      </rPr>
      <t xml:space="preserve">Directores principales </t>
    </r>
    <r>
      <rPr>
        <sz val="12"/>
        <color theme="1"/>
        <rFont val="Calibri"/>
      </rPr>
      <t xml:space="preserve">según Resolución DM/Nº 151/2016 de fecha 13/10/2016 en la Gecta Oficial Nº 41.009 de fecha 14/10/2016: Randolfo Emeterio Fernández Peñuela , Pedro José Khalil Pereira , María Matilde Sosa Ruíz, Danny Coromoto Durán López 
</t>
    </r>
    <r>
      <rPr>
        <b/>
        <sz val="12"/>
        <color theme="1"/>
        <rFont val="Calibri"/>
      </rPr>
      <t xml:space="preserve">Directores Suplentes </t>
    </r>
    <r>
      <rPr>
        <sz val="12"/>
        <color theme="1"/>
        <rFont val="Calibri"/>
      </rPr>
      <t xml:space="preserve">según Resolución DM/Nº 151/2016 de fecha 13/10/2016 en la Gecta Oficial Nº 41.009 de fecha 14/10/2016: Victor Alfonzo Plaza Calderon, Dalila Ayala Rivas, Gary Jikli Becerra Pérez y Carlos Eduardo Requena James
Mediante Resolución DM/No.  064/2025 del 20 de agosto de 2025 y publicada en la Gaceta Ofical No. 43.197 del 22 de agosto de 2023  la cual se designa como Coordinadora de la Comisión de Enlace de la SOCIEDAD MERCANTIL FAMA DE AMÉRICA S.A., a la ciudadana Josmary LeicelyBorjas Morales, quien representará la referida Comisión a los efectos de la realización de los actos y firma de los documentos que sean necesarios para el cumplimiento del mandato previsto en el Decreto Nº 7.035, mediante el cual se ordena la adquisición forzosa de la SOCIEDAD MERCANTIL C.A., CAFÉ FAMA DE AMÉRICA, publicado en la Gaceta Oficial de la República Bolivariana de Venezuela Nº 39.303 de fecha 10 de noviembre de 2009. 
Según Resolución DM/No.  030/2026 del 18 de mayo de 2026 publicada en la Gaceta Oficial No.  43.379 del 20 de mayo de 2026,  se designa a la ciudadana Franedith Carolina Ortega Sánchez, como Presidenta encargada de la C.A., Fama de América, empresa del Estado, adscrita a la Corporación de Desarrollo Agrícola, S.A.
</t>
    </r>
  </si>
  <si>
    <t>Alfredo José Mora Álvarez, es presidente de la Corporación Venezolana del Café, S.A. (G.O. 40.934 de fecha 29/06/2016) y de Empresa Nacional del Café S.A. (G.O. 41.449 de fecha 30/07/2018). 
Josmary Leicely Borjas Morales es  una profesional del sector agrícola, con una carrera enfocada en el desarrollo y fortalecimiento de la producción de café en Venezuela. que ha desempeñado cargos directivos en empresas estatales, principalmente dentro del sector agroalimentario. Entre sus cargos más destacados se encuentran:
Presidenta de la EMPRESA GRANNACIONAL DE CAFÉ VENEDOM, S.A., una filial del Estado (designada mediante Resolución en noviembre de 2009).
Presidenta de la EMPRESA CAFÉ VENEZUELA, S.A., adscrita a la Corporación de Desarrollo Agrícola S.A. y al Ministerio del Poder Popular para la Agricultura Productiva y Tierras (designada en condición de Encargada en agosto de 2025).
Coordinadora de la Comisión de Enlace de la SOCIEDAD MERCANTIL FAMA DE AMÉRICA S.A., con funciones de representación para la realización de actos.
Franedith Carolina Ortega Sánchez cuenta con un perfil técnico-civil orientado a la gestión corporativa y la administración de empresas estatales. Su trayectoria en la administración pública venezolana muestra una notable versatilidad, habiendo transitado por juntas directivas de sectores industriales, tecnológicos y, finalmente, agroproductivos. Durante el año 2014, Ortega Sánchez ocupó múltiples cargos de nivel directivo dentro de los conglomerados de manufactura del Ministerio del Poder Popular para las Industrias, bajo el paraguas de la Corporación de Industrias Intermedias de Venezuela, S.A. (CORPIVENSA).  Fue designada Directora Principal de la Junta Directiva de la Corporación Venezolana del Plástico, S.A. (Coveplast). Ejerció como Directora de Venezolana de Industria Tecnológica, C.A. (VIT), la empresa estatal de ensamblaje de herramientas informáticas. Se desempeñó como Directora Principal I en la Fábrica para Procesamiento de Sábila de Venezuela, S.A. (SABILVEN). En el año 2015, formalizó su paso al sector agrícola al ser incorporada al Ministerio del Poder Popular para la Agricultura y Tierras:  Directora Principal del Consejo Directivo de la Fundación Tierra Fértil, un ente enfocado en el desarrollo técnico, capacitación y soporte de proyectos socioproductivos en el campo venezolano. De acuerdo con registros de la seguridad social e institucionales, para agosto de 2021 estuvo vinculada a Agropecuaria Atibana, C.A., una empresa comercializadora e importadora privada/mixta dedicada a la distribución de insumos agrícolas, proyectos de ingeniería del campo y fertilizantes (como la marca Agrotime Fertilizer). Esta experiencia le otorgó un fogueo directo en la logística y comercialización de insumos clave para la siembra.</t>
  </si>
  <si>
    <r>
      <rPr>
        <b/>
        <sz val="12"/>
        <color rgb="FF000000"/>
        <rFont val="Calibri"/>
      </rPr>
      <t>Presidente</t>
    </r>
    <r>
      <rPr>
        <sz val="12"/>
        <color rgb="FF000000"/>
        <rFont val="Calibri"/>
      </rPr>
      <t xml:space="preserve"> según Resolución Nº 036890 de fecha 27/7/2020 en la Gaceta Oficial Nº 41.937 de fecha 6/08/2020: General de Brigada Juan Gabriel Puertas Tovar
</t>
    </r>
    <r>
      <rPr>
        <b/>
        <sz val="12"/>
        <color rgb="FF000000"/>
        <rFont val="Calibri"/>
      </rPr>
      <t>Vicepresidente</t>
    </r>
    <r>
      <rPr>
        <sz val="12"/>
        <color rgb="FF000000"/>
        <rFont val="Calibri"/>
      </rPr>
      <t xml:space="preserve">: Carlos Antonio Vargas Escalona
</t>
    </r>
    <r>
      <rPr>
        <b/>
        <sz val="12"/>
        <color rgb="FF000000"/>
        <rFont val="Calibri"/>
      </rPr>
      <t xml:space="preserve">Directores Principales </t>
    </r>
    <r>
      <rPr>
        <sz val="12"/>
        <color rgb="FF000000"/>
        <rFont val="Calibri"/>
      </rPr>
      <t xml:space="preserve">según Acta de Asamblea de fecha 07/08/2020 publicada en Gaceta Oficial N° 41.970 de fecha 22/09/2020: General de brigada Adolfo Miguel Castillo Hernandez, Contralmirante Ernesto Castellanos Chirinos, General de Brigada Freddy Jesús Blanco Lozada, General de Brigada Quintero Oria Gabriel Ernesto, Coronel Idolando Reinoso Landaeta
</t>
    </r>
    <r>
      <rPr>
        <b/>
        <sz val="12"/>
        <color rgb="FF000000"/>
        <rFont val="Calibri"/>
      </rPr>
      <t>Directores Suplentes</t>
    </r>
    <r>
      <rPr>
        <sz val="12"/>
        <color rgb="FF000000"/>
        <rFont val="Calibri"/>
      </rPr>
      <t xml:space="preserve"> según Acta de Asamblea de fecha 07/08/2020 publicada en Gaceta Oficial N° 41.970 de fecha 22/09/2020: Coronel Raimons Enrique Sanchez Guillen, Capitan de Navio Eduardo José Farias Gomez, Coronel Ronal Alfonzo Maldonado Bueno, Coronel Felix Daniel Berroteran Suarez, Capítan Michael Jerson Chávez Fino
</t>
    </r>
    <r>
      <rPr>
        <b/>
        <sz val="12"/>
        <color rgb="FF000000"/>
        <rFont val="Calibri"/>
      </rPr>
      <t>Secretario Ejecutivo</t>
    </r>
    <r>
      <rPr>
        <sz val="12"/>
        <color rgb="FF000000"/>
        <rFont val="Calibri"/>
      </rPr>
      <t xml:space="preserve"> según Acta de Asamblea de fecha 07/08/2020 publicada en Gaceta Oficial N° 41.970 de fecha 22/09/2020: Teniente Coronel Carlos José Moreno Rodríguez
</t>
    </r>
    <r>
      <rPr>
        <b/>
        <sz val="12"/>
        <color rgb="FF000000"/>
        <rFont val="Calibri"/>
      </rPr>
      <t>Directora de Administración y Servicios:</t>
    </r>
    <r>
      <rPr>
        <sz val="12"/>
        <color rgb="FF000000"/>
        <rFont val="Calibri"/>
      </rPr>
      <t xml:space="preserve"> Luisa Migdalia Zarate Azuaje. 
</t>
    </r>
    <r>
      <rPr>
        <b/>
        <sz val="12"/>
        <color rgb="FF000000"/>
        <rFont val="Calibri"/>
      </rPr>
      <t xml:space="preserve">Directora de Captación y Administración Financiera: </t>
    </r>
    <r>
      <rPr>
        <sz val="12"/>
        <color rgb="FF000000"/>
        <rFont val="Calibri"/>
      </rPr>
      <t xml:space="preserve">Rosemarie Elizabeth Rosas. 
</t>
    </r>
    <r>
      <rPr>
        <b/>
        <sz val="12"/>
        <color rgb="FF000000"/>
        <rFont val="Calibri"/>
      </rPr>
      <t xml:space="preserve">Directora de Inversión Social: </t>
    </r>
    <r>
      <rPr>
        <sz val="12"/>
        <color rgb="FF000000"/>
        <rFont val="Calibri"/>
      </rPr>
      <t xml:space="preserve">Raquel Osiris Simoza Abreu. 
</t>
    </r>
    <r>
      <rPr>
        <b/>
        <sz val="12"/>
        <color rgb="FF000000"/>
        <rFont val="Calibri"/>
      </rPr>
      <t>Directora de Planificación y Presupuesto:</t>
    </r>
    <r>
      <rPr>
        <sz val="12"/>
        <color rgb="FF000000"/>
        <rFont val="Calibri"/>
      </rPr>
      <t xml:space="preserve"> Thelma Karone Vasquez Henriquez. 
</t>
    </r>
    <r>
      <rPr>
        <b/>
        <sz val="12"/>
        <color rgb="FF000000"/>
        <rFont val="Calibri"/>
      </rPr>
      <t>Directora de Gestión Humana:</t>
    </r>
    <r>
      <rPr>
        <sz val="12"/>
        <color rgb="FF000000"/>
        <rFont val="Calibri"/>
      </rPr>
      <t xml:space="preserve"> Norbelys Mariby Azuaje Torres. 
</t>
    </r>
    <r>
      <rPr>
        <b/>
        <sz val="12"/>
        <color rgb="FF000000"/>
        <rFont val="Calibri"/>
      </rPr>
      <t xml:space="preserve">Director de Seguimiento y Control: </t>
    </r>
    <r>
      <rPr>
        <sz val="12"/>
        <color rgb="FF000000"/>
        <rFont val="Calibri"/>
      </rPr>
      <t xml:space="preserve">Feliz Rinsky Vierma Fuentes.
</t>
    </r>
    <r>
      <rPr>
        <b/>
        <sz val="12"/>
        <color rgb="FF000000"/>
        <rFont val="Calibri"/>
      </rPr>
      <t xml:space="preserve"> Director de Tecnología y Sistemas:</t>
    </r>
    <r>
      <rPr>
        <sz val="12"/>
        <color rgb="FF000000"/>
        <rFont val="Calibri"/>
      </rPr>
      <t xml:space="preserve"> Remmy Eduardo Rivas Rodriguez
Según Resolución No.05837 del Ministerio del Poder Popular para la Defensa del 30 de enero de 2025 y publicada en la Gaceta Oficial No. 43.060 del 3 de febrero de 2025, fueron designados los siguientes ciudadanos como miembros de la Junta Directiva 
</t>
    </r>
    <r>
      <rPr>
        <b/>
        <sz val="12"/>
        <color rgb="FF000000"/>
        <rFont val="Calibri"/>
        <family val="2"/>
      </rPr>
      <t>Presidente de la Junta</t>
    </r>
    <r>
      <rPr>
        <sz val="12"/>
        <color rgb="FF000000"/>
        <rFont val="Calibri"/>
      </rPr>
      <t xml:space="preserve">: Mayor General José Alfredo Rivera Bastardo
</t>
    </r>
    <r>
      <rPr>
        <b/>
        <sz val="12"/>
        <color rgb="FF000000"/>
        <rFont val="Calibri"/>
        <family val="2"/>
      </rPr>
      <t>Directores principales</t>
    </r>
    <r>
      <rPr>
        <sz val="12"/>
        <color rgb="FF000000"/>
        <rFont val="Calibri"/>
      </rPr>
      <t xml:space="preserve">: General de División Adolfo Miguel Castillo; General de División Juan Gabriel Puerta Tovar,  General de División Ernesto Gerardo Cárdenas Gutiérrez, Vicealmirante Ernesto José Castellanos Chirinos y General de División Edgar del Valle Farías Ruiz.
</t>
    </r>
    <r>
      <rPr>
        <b/>
        <sz val="12"/>
        <color rgb="FF000000"/>
        <rFont val="Calibri"/>
        <family val="2"/>
      </rPr>
      <t>Directores suplentes</t>
    </r>
    <r>
      <rPr>
        <sz val="12"/>
        <color rgb="FF000000"/>
        <rFont val="Calibri"/>
      </rPr>
      <t xml:space="preserve">: General de Brigada José Adalberto Rangel López, General de Brigada Idolando Reinoso Landaeta, Coronel Raimons Enrique Sánchez Guillén, Coronel Ramón René Rondón Vivas y Capitán de Navío Eduardo José Farías Gómez
Secretario ejecutivo: Coronel Carlos José Moreno Rodríguez
Según el acta de asamblea realizada el 26 de febrero de 2025 y publicada en la Gaceta Oficial No. 43.130 del 19 de mayo de 20225, se informó sobre la decisión tomada tal cual se expresó en la  Resolución No.0583.
Mediante Resolución No.000190 del 18 de abril de 2026 y publicada en la Gaceta Oficial No. 43.363 dell 27 de abril de 2026, se designa al ciudadano  General de Brigada Larry Deywiz Pirto, como Presidente  del Fondo de Inversión Misión Negro Primero, S.A.,  de la Dirección General de Empresas y Servicios del  Despacho del Viceministro de Servicios para la Defensa
</t>
    </r>
  </si>
  <si>
    <t xml:space="preserve">El Mayor General José Alfredo Rivera Bastardo es un militar venezolano que pertenece a la Guardia Nacional Bolivariana de la Fuerza Armada Nacional Bolivariana (FANB). Como Coronel se desempeñó como Comandante del Regimiento Capital (2015-2017); Ayudante del comandante general (2016-2017); Director de servicios tributarios del Gobierno del Distrito Capital (2017);  Comandante del Regimiento de Cadetes de la Academia Militar de la Guardia Nacional Bolivariana (2018-2019). Como General de Brigada tuvo los siguientes cargos: Director  de la Academia Militar de la Guardia Nacional Bolivariana (2019-2020); Comandante de Zona del Comando de Zona 71 en Margarita Edo Nueva Esparta (2020-2022); Comandante de Zona del Comando de Zona 41 en Valencia Edo Carabobo; y Comandante de la Zona Estratégica de Defensa Integral del Estado Falcón desde 2022 hasta fecha. Actualmente es es Viceministro de Servicios para la Defensa del MPPD. Se desempeñó anteriormente como director de servicios de GNB para la División de Mantenimiento de la Orden Interna. Fué sancionado por la OFAC luego de las elecciones presidenciales del 28 de julio de 2024 por el papel desarrollado n en el fraude electoral (https://www.elnacional.com/venezuela/quienes-son-los-sancionados-por-el-gobierno-de-estados-unidos/) . En enero de 2025 fue nombrado también Presidente de CONSTRUFANB. 
El General de Brigada Larry Deywiz Pirto, recientemente designado como presidente del Fondo de Inversión Misión Negro Primero, S.A. mediante la Resolución No. 000190, cuenta con una trayectoria de perfil operativo, fronterizo y de comando de personal dentro de la Fuerza Armada Nacional Bolivariana (FANB). En agosto de 2023, bajo la Resolución N° 52318, fue nombrado Jefe del Estado Mayor y Segundo Comandante de la Zona Operativa de Defensa Integral (ZODI) N° 44 Aragua, sustituyendo en el cargo al GB Eliezer Orangel Pereira Burgos. Este rol es clave en la planificación y ejecución de las operaciones de defensa integral y seguridad ciudadana en dicha región central del país. En etapas previas de su carrera militar, acumuló experiencia en el resguardo fronterizo y el combate de ilícitos, habiéndose desempeñado, entre otras funciones, como Comandante de la Tercera Compañía del Destacamento de Fronteras N° 11 (destacando su actuación en procedimientos de incautación y resguardo de la soberanía en áreas limítrofes). Al asumir la presidencia de esta institución adscrita al Viceministerio de Servicios para la Defensa, el GB Larry Deywiz Pirto pasa de un entorno principalmente operacional y de despliegue en el terreno a un área gerencial, logística y financiera.  </t>
  </si>
  <si>
    <r>
      <rPr>
        <b/>
        <sz val="12"/>
        <color theme="1"/>
        <rFont val="Calibri"/>
      </rPr>
      <t xml:space="preserve">Presidente </t>
    </r>
    <r>
      <rPr>
        <sz val="12"/>
        <color theme="1"/>
        <rFont val="Calibri"/>
      </rPr>
      <t xml:space="preserve">según Providencia Nº 65 de fecha 6/1/2020 en la Gaceta Oficial Nº 41.793 de la misma fecha: Isabel Cristina Piña Sierralta. 
</t>
    </r>
    <r>
      <rPr>
        <b/>
        <sz val="12"/>
        <color theme="1"/>
        <rFont val="Calibri"/>
      </rPr>
      <t xml:space="preserve">Directores principales </t>
    </r>
    <r>
      <rPr>
        <sz val="12"/>
        <color theme="1"/>
        <rFont val="Calibri"/>
      </rPr>
      <t>según Resolución N° 149 de fecha 22/10/2021 en Gaceta Oficial N° 42.239 de la misma fecha: Manuel Figueroa, Mará Quintero, Adolfo José Godoy y Francy 
Resolución mediante la cual se designa al ciudadano Gustavo Adolfo Espinoza Silva, como Presidente de la Empresa INDUSTRIA CANAIMA, C.A.; y se designa a las ciudadanas y ciudadanos que en ella se mencionan, como Miembros Principales y Suplentes de la Junta Directiva de la Empresa INDUSTRIA CANAIMA, C.A., ente adscrito al Ministerio del Poder Popular para la Ciencia y Tecnología.
GUSTAVO ADOLFO ESPINOZA SILVA, Presidente de la empresa INDUSTRIA CANAIMA C.A.
 MIEMBROS PRINCIPALES:  RAFAEL ARISMENDI, FRANCISCO DURAN, ADOLFO GODOY, MANUEL FIGUEROA
MIEMBROS SUPLENTES:SUGEIDY VALECILLOS, CARLOS VARGAS, MARIA GUARIRAPA, HÉCTOR NUÑEZ</t>
    </r>
  </si>
  <si>
    <t>Isabel Cristina Piña Sierralta, fue designada también como Directora Nacional de Derecho de Autor, del Servicio Autónomo de la Propiedad Intelectual (SAPI) (G.O.  41.438 de fecha 6-abr-2015); como Directora General de Transformación de Relaciones Sociales de Género (E), Dirección adscrita al Viceministerio para la Protección de los Derechos de la Mujer, del Ministerio del Poder Popular para la Mujer y la Igualdad de Género según G.O. 40.895 de fecha 3-may-2016
Gustavo Adolfo Espinoza Silva (Presidente) Es el líder principal del proyecto de ensamblaje tecnológico del Estado. Su perfil está fuertemente ligado a la gestión pública, la seguridad de la información y las telecomunicaciones institucionales. Prioriza la soberanía tecnológica y el software libre, que constituyen el núcleo del sistema operativo de los equipos Canaima.
Francisco Durán (Miembro Principal). Conocido comúnmente en el ámbito técnico y académico como el Profesor Francisco Durán. Es una de las figuras ideológicas y operativas más visibles en el entorno científico venezolano. Ha ejercido cargos de altísimo nivel, llegando a ser Viceministro para la Investigación y Aplicación del Conocimiento en el Ministerio de Ciencia y Tecnología.
Enfoque Comunal: Es un férreo defensor de la "comunalización de la ciencia" y el conocimiento libre. Ha liderado foros estatales promoviendo que las tecnologías de información sirvan directamente al poder popular y no a patentes privadas, lo que encaja perfectamente con el propósito de la directiva de Canaima de distribuir equipos a escuelas y sectores vulnerables.
Rafael Arismendi (Miembro Principal). Es un director con experiencia técnica y de gerencia en telecomunicaciones y plataformas digitales del Estado. Su presencia en la junta asegura el enlace operativo entre los componentes de hardware que produce Canaima y los servicios de conectividad que requieren dichos equipos a nivel nacional.
Manuel Figueroa (Miembro Principal) Suele desempeñarse en las áreas de contraloría, administración o infraestructura logística. En empresas como Industria Canaima, perfiles con su trayectoria se encargan de supervisar las cadenas de suministro de repuestos, los inventarios de las plantas de producción y el cumplimiento de las metas fiscales del estado.</t>
  </si>
  <si>
    <t>De venta de loterías a fiestas con DJ: Gobierno denuncia desvío de computadoras Canaima (https://elestimulo.com/venezuela/2018-03-09/de-venta-de-loterias-a-fiestas-con-dj-gobierno-denuncia-desvio-de-computadoras-canaimas/)
Investigan en Venezuela el desvío de computadoras que se regalan a estudiantes (https://www.eleconomista.es/legislacion/amp/8994414/Investigan-en-Venezuela-el-desvio-de-computadoras-que-se-regalan-a-estudiantes)
PNB incautó Canaimitas usadas en lotería de animalitos (https://diariodelosandes.com/pnb-incauto-canaimitas-usadas-loteria-animalitos/)</t>
  </si>
  <si>
    <r>
      <t xml:space="preserve">Mediante Resolución No.013-A del 14 de abril de 2025 y publicada en La gaceta Oficial No. 43.192 del 15 de agosto de 2025,  se designa como Miembros de la Junta Directiva de Industria Venezolana Endógena de
Válvulas (INVEVAL), S.A., adscrita al Ministerio del Poder Popular de Industrias y Producción Nacional, a las personas que en ella se mencionan,
</t>
    </r>
    <r>
      <rPr>
        <b/>
        <sz val="12"/>
        <color theme="1"/>
        <rFont val="Calibri"/>
      </rPr>
      <t>Presidente:</t>
    </r>
    <r>
      <rPr>
        <sz val="12"/>
        <color theme="1"/>
        <rFont val="Calibri"/>
      </rPr>
      <t xml:space="preserve"> Almirante  Alcibiades Paz
</t>
    </r>
    <r>
      <rPr>
        <b/>
        <sz val="12"/>
        <color theme="1"/>
        <rFont val="Calibri"/>
        <family val="2"/>
      </rPr>
      <t>Directores principales</t>
    </r>
    <r>
      <rPr>
        <sz val="12"/>
        <color theme="1"/>
        <rFont val="Calibri"/>
      </rPr>
      <t xml:space="preserve">: Francisco Piñero, Gabriela Silveira, Carlos Machado
</t>
    </r>
    <r>
      <rPr>
        <b/>
        <sz val="12"/>
        <color theme="1"/>
        <rFont val="Calibri"/>
        <family val="2"/>
      </rPr>
      <t>Directores suplentes</t>
    </r>
    <r>
      <rPr>
        <sz val="12"/>
        <color theme="1"/>
        <rFont val="Calibri"/>
      </rPr>
      <t>: Julio Rangel, Raúl Allen, Roberto Alfonso, Yumely Aparcedo
Según Resolución No. 046/2026 del 5 de mayo 2026 publicada en la Gaceta Oficial No. 43.379 del 20 de mayo de 2026,   se designa a la ciudadana Ana Milena Osorio Bocanegra, como Presidenta de la EMPRESA INDUSTRIAS VENEZOLANA ENDÓGENA DE VÁLVULAS (INVEVAL) S.A., adscrita al Ministerio del Poder Popular de Industrias y Comercio Nacional; y se nombra a la Junta Directiva, la cual estará conformada por las ciudadanas y ciudadanos que en ella se indican, como miembros principales y suplentes:
Miembros principales: Saul Francisco Ameliach Rangel, Kiara Carolina Bernal Rondón, María Fernanda Palencia Avendaño, Gladys Patricia Gómez Méndez
Miembros suplentes: Roexy Alexandra Acosta Valer, María de los Ángeles González García, Jackilde Montilla Lunar, Roxaren Mirlay Acosta Valero</t>
    </r>
  </si>
  <si>
    <t xml:space="preserve">  Alcibiades Paz es Almirante de la Fuerza Armada Nacional. En 2006, fue nombrado Comandante del Cuerpo de Ingenieria de la Armada, responsable del manejo de los Fondos asignados a la Unidad Administradora Desconcentrada que atendió las obras relacionadas con la recuperación del área de Depósito Antiguo del Plan Casiquiare y para la adquisición del material de ingeniería para el comando fluvial y puesto, ubicado en el sector de La Esmeralda, estado Amazonas. En 2013, fue designado como miembro permanente del Órgano Superior de Seguridad y Defensa Integral del Territorio Insular Francisco de Miranda por el área Económico Productiva y por el Área social.
Ana Milena Osorio Bocanegra no posee trayectoria pública ni antecedentes de cargos técnicos o gerenciales previos en el sector industrial venezolano. Tampoco registra un perfil profesional o académico auditable en fuentes abiertas.</t>
  </si>
  <si>
    <t>EL ORO VENEZOLANO SE FUNDE ENTRE LA ILEGALIDAD Y LA MUERTE (http://transparencia.org.ve/oromortal/project/el-oro-venezolano-se-funde-entre-la-ilegalidad-y-la-muerte/
ORO MORTAL (https://transparencia.org.ve/wp-content/uploads/2020/01/ORO-MORTAL.pdf)
La misteriosa empresa turca que opera desde hace meses en alianza con Minerven (https://www.noticiascandela.informe25.com/2019/03/la-misteriosa-empresa-turca-que-opera.html)
Minería Binacional Turquía Venezuela (MIBITURVEN S. A.) (https://chavismoinc.com/nodos/perfiles.php?agente_id=185&amp;lang=es)
El rey Midas del negocio de los Clap pone sus manos en el ro de Guyana (https://armando.info/Reportajes/Details/2502)
Oro venezolano sería controlado por Alex Saab (https://miamidiario.com/oro-venezolano-seria-controlado-por-alex-saab/)
Liberaron a 29 presos políticos vinculados al caso Mibiturven, pasaron más de un año detenidos (https://tucaraotica.com/venezuela/liberaron-a-29-presos-politicos)-vinculados-al-caso-mibiturven-pasaron-mas-de-un-ano-detenidos/</t>
  </si>
  <si>
    <t>Monte Ávila Editores Latinoamericana C.A. (MAELCA), fundada el 8 de Abril de 1968, por el Instituto Nacional de Cultura y Bellas Artes (INCIBA), con carácter de Compañía Anónima, bajo la normativa de derecho privado, con personalidad jurídica y patrimonio propio e independiente. Actualmente, está adscrito al Ministerio del Poder Popular para la Cultura, según Decreto Nº 6.414, publicado en Gaceta Oficial de la República Bolivariana de Venezuela, Nº 39.037, del 14 de Octubre de 2008.
Competencias: Concebir la producción editorial de libros, con criterios estándar, masivos, de calidad y a bajo costo, para apoyar la ejecución de proyectos culturales, educativos, sociales y económicos. Divulgar y promocionar las obras de nuestros escritores, dentro y fuera del país.</t>
  </si>
  <si>
    <r>
      <rPr>
        <b/>
        <sz val="12"/>
        <color theme="1"/>
        <rFont val="Calibri"/>
      </rPr>
      <t xml:space="preserve">Presidente </t>
    </r>
    <r>
      <rPr>
        <sz val="12"/>
        <color theme="1"/>
        <rFont val="Calibri"/>
      </rPr>
      <t xml:space="preserve">según Resolución Nº 037 de fecha 8/07/2016 en Gaceta Oficial N° 40.946, de fecha 18/07/2016: Gabriel Alexis González Montilla
</t>
    </r>
    <r>
      <rPr>
        <b/>
        <sz val="12"/>
        <color theme="1"/>
        <rFont val="Calibri"/>
      </rPr>
      <t xml:space="preserve"> Director Ejecutivo </t>
    </r>
    <r>
      <rPr>
        <sz val="12"/>
        <color theme="1"/>
        <rFont val="Calibri"/>
      </rPr>
      <t xml:space="preserve">según Gaceta Oficial N° 41.578 de fecha 04/02/2019: Omar Salvador Rangel Espinoza
 	Según Resolución No. 015 del 30 de marzo de 2026 y publicada en la Gaceta Oficial No. 43.348 del 6 de abril de 2026,  se designa al ciudadano Elis Alberto Labrador, como </t>
    </r>
    <r>
      <rPr>
        <b/>
        <sz val="12"/>
        <color theme="1"/>
        <rFont val="Calibri"/>
        <family val="2"/>
      </rPr>
      <t>Director Ejecutivo</t>
    </r>
    <r>
      <rPr>
        <sz val="12"/>
        <color theme="1"/>
        <rFont val="Calibri"/>
      </rPr>
      <t xml:space="preserve"> de MONTE ÁVILA EDITORES LATINOAMERICANA C.A., ente adscrito al Ministerio del Poder Popular para la Cultura.
Cósimo Mandrillo Candida fue nombrado </t>
    </r>
    <r>
      <rPr>
        <b/>
        <sz val="12"/>
        <color theme="1"/>
        <rFont val="Calibri"/>
        <family val="2"/>
      </rPr>
      <t>Presidente</t>
    </r>
    <r>
      <rPr>
        <sz val="12"/>
        <color theme="1"/>
        <rFont val="Calibri"/>
      </rPr>
      <t xml:space="preserve"> de Monte Ávila Editores Latinoamericana, C.A..su nombramiento fue anunciado formalmente por el Ministro de Cultura el 26 de abril de 2026. Según Resolución N0. 021 y publicada en la Gaceta Oficial No. 43.359 del 21 de abril de 2026 </t>
    </r>
  </si>
  <si>
    <t>Gabriel González es licenciado en Letras, posee una amplia trayectoria como director de Publicaciones del Ministerio del Poder Popular para la Comunicación y la Información (Minci),
Labrador cuenta con una trayectoria técnica en la gestión editorial del Estado. Previamente, se desempeñó como Director Ejecutivo (Encargado) de la Fundación Editorial El Perro y la Rana, cargo para el cual fue designado en diciembre de 2022 (Gaceta Oficial N° 45.341).   Se le reconoce como un cuadro técnico operativo dentro del Ministerio del Poder Popular para la Cultura, especializado en la ejecución administrativa de proyectos editoriales y la coordinación de procesos de producción de libros.
Cósimo Mandrillo Candida es Doctor en Literatura Hispánica por la University of Iowa, con licenciatura y maestría en Letras por la Universidad del Zulia (LUZ). Ha sido Coordinador de la Escuela de Letras de LUZ, Director General de la Feria Internacional del Libro de Maracaibo (2002-2004) y Director de la Fundación Teatro Baralt. Es un reconocido poeta y ensayista.</t>
  </si>
  <si>
    <t>La inmensa mayoría de los mapas petroleros de Venezuela están diseñados para delimitar bloques geográficos de exploración y producción primaria.
Para el Bloque Junín 5 de la Faja Petrolífera del Orinoco, PDVSA (60%) e ENI de Italia (40%) crearon una empresa mixta de extracción llamada PetroJunín, S.A. (esta sí aparece en los mapas de la Faja porque tiene asignado un yacimiento físico).
En paralelo, los mismos socios crearon Petrobicentenario, S.A., pero con un propósito exclusivamente industrial y de refinación (downstream). Su tarea no era perforar pozos, sino construir y operar una nueva refinería dentro del Complejo Industrial José Antonio Anzoátegui (Jose) para procesar y mejorar el crudo extrapesado extraído por PetroJunín, convirtiéndolo en diésel comercial y nafta. Al no poseer un campo petrolero asignado, no tiene un polígono que dibujar en un mapa de yacimientos.
La  refinería de Petrobicentenario se quedó en el papel.El plan inicial (anunciado con fuerza entre 2010 y 2013) contemplaba una inversión conjunta multimillonaria para levantar esta planta de refinación. Sin embargo, la caída de los precios petroleros, las dificultades de financiamiento, la falta de infraestructura de servicios básicos en el eje de Jose y el redireccionamiento estratégico de ENI —que prefirió concentrar su capital en el exitoso megacampo de gas Perla (Cardón IV) en el Occidente del país— congelaron el proyecto de manera indefinida.
En síntesis: Petrobicentenario no aparece porque los mapas energéticos sectoriales registran activos físicos en explotación o bloques de subsuelo adjudicados. Al ser una empresa mixta de refinación que nunca llegó a materializar su planta, carece de coordenadas operativas que registrar en la geografía petrolera actual.</t>
  </si>
  <si>
    <r>
      <rPr>
        <b/>
        <sz val="12"/>
        <color theme="1"/>
        <rFont val="Calibri"/>
        <family val="2"/>
      </rPr>
      <t>PDVSA/CVP</t>
    </r>
    <r>
      <rPr>
        <sz val="12"/>
        <color theme="1"/>
        <rFont val="Calibri"/>
      </rPr>
      <t xml:space="preserve">: 60% 
</t>
    </r>
    <r>
      <rPr>
        <b/>
        <sz val="12"/>
        <color theme="1"/>
        <rFont val="Calibri"/>
        <family val="2"/>
      </rPr>
      <t>ENI (Italia)</t>
    </r>
    <r>
      <rPr>
        <sz val="12"/>
        <color theme="1"/>
        <rFont val="Calibri"/>
        <family val="2"/>
      </rPr>
      <t>:</t>
    </r>
    <r>
      <rPr>
        <sz val="12"/>
        <color theme="1"/>
        <rFont val="Calibri"/>
      </rPr>
      <t xml:space="preserve">:  40% </t>
    </r>
    <r>
      <rPr>
        <sz val="12"/>
        <color theme="1"/>
        <rFont val="Calibri"/>
        <family val="2"/>
      </rPr>
      <t xml:space="preserve">
ENI es la empresa multinacional energética más importante de Italia, con sede en Roma. Está catalogada globalmente como una de las siete Supermajors (las mayores petroleras integradas del mundo con cotización pública). En su estrategia global, Eni destaca por su agresiva transición hacia la descarbonización, priorizando la producción de gas natural sobre el petróleo crudo (proyectan que el gas represente el 60% de su portafolio para 2030) y el desarrollo de biorrefinerías, captura de carbono y energías renovables (Plenitude).: Son líderes mundiales en exploración en aguas profundas (deepwater) y en la puesta en marcha rápida de proyectos complejos de hidrocarburos (fast-track developments). Eni opera en el país desde 1998. Su estrategia actual (período 2025-2026) está totalmente alineada con la de Repsol: ambas corporaciones coordinan acciones ante la OFAC y PDVSA para operar bajo esquemas de compensación de deuda (oil-for-debt) y comercialización directa de cargamentos, lo que les permite recuperar capital e inyectar Opex mínimo en sus campos.</t>
    </r>
  </si>
  <si>
    <t>Empresa operativa, se desconoce su capacidad de producción actual. En el año 2020 se propuso una nueva estrategia de negocios con las empresas mixtas: conservar acciones, vender acciones hasta el 50,1%, Fusionar/Renegociar/Portafolio y pasar al licencia.
Capacidad reciente (bpd) (Realidad operativa 2025-2026)
Volumen Real en Campo: Se mantiene estabilizado en una banda que oscila entre los 20.000 y 28.000 bpd de crudo extrapesado (8,5° API). El techo físico real de la empresa mixta en el terreno está condicionado por su Centro de Procesamiento de Fluidos (CPF), el cual posee una capacidad máxima de diseño para deshidratar y segregar de manera segura hasta 30.000 bpd. Esto significa que la capacidad reciente está operando muy cerca del tope operativo de la infraestructura instalada. Al no disponer del mejorador original, este volumen reciente se procesa enteramente bajo la modalidad de mezcla. Se combina con crudos más livianos (como el tipo Mesa 30) para despachar crudo Merey 16 hacia el Terminal de Jose, volumen que es absorbido directamente por las ventanas de exportación (off-take) asignadas a los socios minoritarios (Repsol e Indian Oil/ONGC Videsh).</t>
  </si>
  <si>
    <t>Monagas con Bolívar, Maturín 6201, Monagas
Cuenca Oriental de Venezuela.
Área geográfica: Sector sur del estado Monagas (perteneciente a la División Carabobo de la Faja del Orinoco).
Campos asignados: Le fueron otorgados los derechos de delimitación, desarrollo y explotación sobre los bloques Carabobo 1 Centro y Carabobo 1 Norte.</t>
  </si>
  <si>
    <r>
      <rPr>
        <b/>
        <sz val="12"/>
        <color theme="1"/>
        <rFont val="Calibri"/>
        <family val="2"/>
      </rPr>
      <t>PDVSA/CVP</t>
    </r>
    <r>
      <rPr>
        <sz val="12"/>
        <color theme="1"/>
        <rFont val="Calibri"/>
      </rPr>
      <t xml:space="preserve">: 71 %
</t>
    </r>
    <r>
      <rPr>
        <b/>
        <sz val="12"/>
        <color theme="1"/>
        <rFont val="Calibri"/>
        <family val="2"/>
      </rPr>
      <t>Socios</t>
    </r>
    <r>
      <rPr>
        <sz val="12"/>
        <color theme="1"/>
        <rFont val="Calibri"/>
      </rPr>
      <t xml:space="preserve">:
</t>
    </r>
    <r>
      <rPr>
        <b/>
        <sz val="12"/>
        <color theme="1"/>
        <rFont val="Calibri"/>
        <family val="2"/>
      </rPr>
      <t>Repsol Administradora Carabobo, S.A. (España)</t>
    </r>
    <r>
      <rPr>
        <sz val="12"/>
        <color theme="1"/>
        <rFont val="Calibri"/>
        <family val="2"/>
      </rPr>
      <t>:</t>
    </r>
    <r>
      <rPr>
        <sz val="12"/>
        <color theme="1"/>
        <rFont val="Calibri"/>
      </rPr>
      <t xml:space="preserve">  11% Estatus: Activo y ejerciendo el liderazgo operativo de facto del bloque privado bajo las nuevas licencias de flexibilización vigentes en 2026. Repsol S.A. es una multinacional energética y petroquímica de origen español, con sede en Madrid, fundada en 1987. Es una de las corporaciones integradas de petróleo y gas más importantes de Europa y cuenta con una presencia operativa que abarca más de 20 países en cuatro continentes. Sus operaciones cubren todo el circuito industrial de los hidrocarburos. El área de Upstream (Exploración y Producción) mantiene proyectos clave en regiones de alta eficiencia como Estados Unidos, el Mar del Norte, Brasil y Venezuela. El área de Downstream gestiona refinerías de alta conversión energética en España y Perú (La Pampilla), además de una red de más de 4,400 estaciones de servicio. A diferencia de otros operadores europeos que han disminuido su exposición, Repsol mantiene un rol activo en Venezuela (donde opera ininterrumpidamente desde 1993). Su portafolio se gestiona bajo un marco regulatorio especial amparado en autorizaciones de la OFAC (como la Licencia General 50A), lo que le permite liderar operaciones esenciales en el país.
</t>
    </r>
    <r>
      <rPr>
        <b/>
        <sz val="12"/>
        <color theme="1"/>
        <rFont val="Calibri"/>
        <family val="2"/>
      </rPr>
      <t xml:space="preserve"> Corporaciones Estatales de la India</t>
    </r>
    <r>
      <rPr>
        <sz val="12"/>
        <color theme="1"/>
        <rFont val="Calibri"/>
      </rPr>
      <t xml:space="preserve">: 18% en total: El peso del capital de la India en este proyecto es masivo y está fragmentado en tres empresas públicas controladas por el gobierno de Nueva Delhi, coordinadas a través de sus filiales específicas para el proyecto Carabobo: </t>
    </r>
    <r>
      <rPr>
        <b/>
        <sz val="12"/>
        <color theme="1"/>
        <rFont val="Calibri"/>
        <family val="2"/>
      </rPr>
      <t>ONGC Videsh Limited (OVL)</t>
    </r>
    <r>
      <rPr>
        <sz val="12"/>
        <color theme="1"/>
        <rFont val="Calibri"/>
      </rPr>
      <t>: 11% (Brazo de inversiones extranjeras de la Oil and Natural GasCorporation): ONGC Videsh Limited (OVL) es un actor de peso pesado en el tablero petrolero internacional. En el contexto de Petrocarabobo, S.A. (Bloque Carabobo 1 en la Faja Petrolífera del Orinoco), representa mucho más que un simple inversionista extranjero: es el pilar de la alianza estratégica entre los gobiernos de la India y Venezuela, OVL es la subsidiaria de propiedad total de la Oil and Natural Gas Corporation (ONGC), la corporación energética estatal más grande y dominante de la India.
El otro socio indio es</t>
    </r>
    <r>
      <rPr>
        <b/>
        <sz val="12"/>
        <color theme="1"/>
        <rFont val="Calibri"/>
        <family val="2"/>
      </rPr>
      <t xml:space="preserve">  Indian Oil Corporation Limited (Indoil)</t>
    </r>
    <r>
      <rPr>
        <sz val="12"/>
        <color theme="1"/>
        <rFont val="Calibri"/>
      </rPr>
      <t xml:space="preserve">: 3,5%: IOCL es el gigante de la refinación y la comercialización doméstica. Su presencia en el Bloque Carabobo 1 (Faja del Orinoco) obedece a una estrategia de integración vertical muy clara: asegurar el suministro directo de petróleo para sus propias plantas procesadoras en el subcontinente indio. Es la empresa petrolera estatal más grande de la India en términos de facturación y capacidad de refinación. Controla casi la mitad del mercado de productos refinados (gasolina, diésel, lubricantes) en su país y opera 11 de las refinerías más importantes de esa nación. Una de las empresas más grandes del mundo: Figura recurrentemente en la lista Fortune Global 500. No es una pequeña firma de maletín; es una corporación con un músculo comercial e industrial colosal.
</t>
    </r>
  </si>
  <si>
    <t>India
España</t>
  </si>
  <si>
    <t>Antes de iniciar la actual campaña de perforación con Chevron al mando de la procura y los contratos de servicios, el campo operaba en niveles mínimos, reportándose oficialmente ante la Comisión de Energía y Petróleo una línea de base de 17.800 bpd.
Gracias a la incorporación progresiva de pozos horizontales de nueva generación (como el CMI14 y el EDV-43 ), la producción real reciente ha logrado romper esa inercia y se estima que se desplaza en una banda de entre 35.000 y 45.000 bpd.
Capacidad estimada y curva de crecimiento,
* Meta de corto plazo: 110,000O bpd
* Meta de mediano pazo (2027): 200.000 bpd</t>
  </si>
  <si>
    <t>Edificio de PDVSA-CVP, Calle Aerocuar, Zona Industrial Unare I, Puerto Ordaz, Estado Bolívar, Apartado Postal 8050
Cuenca Oriental de Venezuela.
Área geográfica: Ubicada en tierra firme en el sector sur de los estados Anzoátegui y Monagas (perteneciente al bloque Carabobo de la Faja del Orinoco).
Campos asignados: Le fueron otorgados los derechos de delimitación y explotación sobre los extensos bloques Carabobo 3 Norte y Carabobo 3 Centro.</t>
  </si>
  <si>
    <r>
      <rPr>
        <b/>
        <sz val="12"/>
        <color theme="1"/>
        <rFont val="Calibri"/>
        <family val="2"/>
      </rPr>
      <t>PDVSA/CVP</t>
    </r>
    <r>
      <rPr>
        <sz val="12"/>
        <color theme="1"/>
        <rFont val="Calibri"/>
      </rPr>
      <t xml:space="preserve">: 60%
Cuando se creó Petroindependencia, S.A. para operar el bloque Carabobo 3, la composición del 40% privado/extranjero era eea. El Estado venezolano (PDVSA) retenía el 60%, y el consorcio Japan Carabobo UK Ltd. controlaba el 40%.  Internamente, ese 40% se dividía de la siguiente manera:Chevron: 34% del consorcio (lo que equivalía al 13,6% de la empresa mixta total).  Inpex, JOGMEC y Mitsubishi: El 66% restante del consorcio (repartido en 10%, 10% y 6,4% del total de la empresa mixta, respectivamente). Además, participaba la venezolana Suelopetrol con una porción menor. 
Ahora se  asigna el </t>
    </r>
    <r>
      <rPr>
        <b/>
        <sz val="12"/>
        <color theme="1"/>
        <rFont val="Calibri"/>
        <family val="2"/>
      </rPr>
      <t xml:space="preserve">control directo a Chevron  </t>
    </r>
    <r>
      <rPr>
        <sz val="12"/>
        <color theme="1"/>
        <rFont val="Calibri"/>
      </rPr>
      <t>debido a un importante acuerdo de intercambio de activos (asset swap) firmado entre Chevron y el gobierno venezolano.Bajo esta nueva estructura, Chevron negoció la salida y absorción de las participaciones de otros socios y reestructuró sus inversiones en el país. El gigante estadounidense entregó a PDVSA sus licencias de gas costa afuera (Bloques 2 y 3 de Plataforma Deltana) y su participación no operativa en Petroindependiente (Zulia).  A cambio, Chevron incrementó sustancialmente su participación en Petroindependencia, S.A., elevando su posición del histórico 13,6% (o 35,8% que llegó a consolidar gradualmente) hasta un 49% total de la empresa mixta. Chevron es una  energética multinacional integrada de origen estadounidense, con sede central en California. Es una de las corporaciones petroleras más grandes e influyentes del planeta.La relación de Chevron con este activo es histórica, ya que la propia compañía descubrió el campo Boscán en 1946. Tras la migración obligatoria a empresa mixta en 2006, Chevron mantuvo su posición estratégica.  En la realidad de la industria, Chevron ejerce la gerencia técnica, financiera y comercial del proyecto. Respaldada por las autorizaciones y licencias especiales emitidas por la OFAC (las cuales mantienen su vigencia operativa), la corporación norteamericana se encarga de financiar la reactivación de pozos, administrar los procesos de procura pesada y liderar de forma exclusiva la comercialización de este crudo en los mercados internacionales, utilizando los flujos de caja para saldar deudas acumuladas.</t>
    </r>
  </si>
  <si>
    <t>Empresa operativa.
 Capacidad de transporte e interconexión temprana
Capacidad del oleoducto de conexión: 50.000 bpd. Petrojunín cuenta con una infraestructura de evacuación privilegiada en comparación con otros bloques de la Faja. Posee un oleoducto de interconexión (de 12 pulgadas) y un diluenducto (de 8 pulgadas) que cubren un tendido de 24 kilómetros hasta el sistema de Petrocedeño. Esta red secundaria garantiza que, al levantar los pozos, la operadora pueda transportar de forma fluida volúmenes significativos de crudo diluido hacia los patios de almacenamiento troncales.
Producción real y capacidad reciente (2025 - Inicios de 2026)
Volumen de Extracción Activa: Entre 2.000 y 12.000 bpd (según el régimen de bombeo y la disponibilidad de diluente). Antes del acuerdo de relanzamiento de abril de 2026, el bloque se encontraba operando en niveles mínimos de sostenimiento técnico. Mientras que la extracción neta de crudo extrapesado puro en los yacimientos del campo  Oficina se ubicaba en una línea base deprimida de aproximadamente 2.000 bpd, la movilización final de Crudo Diluido (DCO) registraba picos de hasta 12.000 bpd en los reportes de despacho de Eni, dependiendo de la cuota de nafta inyectada en las macollas activas.
 Proyección y metas post-acuerdo (2026+)
La meta prioritaria fijada en la nueva hoja de términos firmada por la multinacional italiana y PDVSA es reactivar los pozos en condición de reserva y recondicionar la infraestructura de superficie en San Diego de Cabrutica.El plan busca estabilizar la producción por encima de la capacidad reciente y pavimentar el camino técnico para capturar el potencial remanente del bloque, apalancándose en el flujo de caja seguro que provee el esquema de cobro mediante cargamentos directos de exportación (off-take).</t>
  </si>
  <si>
    <t xml:space="preserve"> Avenida Nueva Esparta, cruce con calle Cerro Sur, sector Venecia, Centro Bahía Pozuelos, Edificio C y D, Piso 2, Barcelona
Cuenca Oriental de Venezuela.
Área geográfica: Ubicada en tierra firme en el sector sur del estado Anzoátegui (perteneciente a la División Junín de la Faja del Orinoco).
Campos asignados: Le fueron otorgados los derechos de delimitación, desarrollo y explotación comercial sobre el masivo bloque Junín 5. Se localiza en la sección central de la División Junín dentro de la Faja Petrolífera del Orinoco. Políticamente, su extensión abarca porciones del sur del estado Anzoátegui (Municipio José Gregorio Monagas, teniendo como punto de apoyo operacional la zona de San Diego de Cabrutica) y el sureste del estado Guárico (Municipio Santa María de Ipire).</t>
  </si>
  <si>
    <r>
      <rPr>
        <b/>
        <sz val="12"/>
        <color theme="1"/>
        <rFont val="Calibri"/>
        <family val="2"/>
      </rPr>
      <t>PDVSDA/CVP</t>
    </r>
    <r>
      <rPr>
        <sz val="12"/>
        <color theme="1"/>
        <rFont val="Calibri"/>
      </rPr>
      <t>: 60%
Socio Extranjero (40%): En manos de la corporación energética italiana</t>
    </r>
    <r>
      <rPr>
        <b/>
        <sz val="12"/>
        <color theme="1"/>
        <rFont val="Calibri"/>
        <family val="2"/>
      </rPr>
      <t xml:space="preserve"> ENI, a través de su filial Eni Venezuela B.V.</t>
    </r>
    <r>
      <rPr>
        <sz val="12"/>
        <color theme="1"/>
        <rFont val="Calibri"/>
      </rPr>
      <t xml:space="preserve">
ENI es la empresa multinacional energética más importante de Italia, con sede en Roma. Está catalogada globalmente como una de las siete Supermajors (las mayores petroleras integradas del mundo con cotización pública). En su estrategia global, Eni destaca por su agresiva transición hacia la descarbonización, priorizando la producción de gas natural sobre el petróleo crudo (proyectan que el gas represente el 60% de su portafolio para 2030) y el desarrollo de biorrefinerías, captura de carbono y energías renovables (Plenitude).: Son líderes mundiales en exploración en aguas profundas (deepwater) y en la puesta en marcha rápida de proyectos complejos de hidrocarburos (fast-track developments). Eni opera en el país desde 1998. Su estrategia actual (período 2025-2026) está totalmente alineada con la de Repsol: ambas corporaciones coordinan acciones ante la OFAC y PDVSA para operar bajo esquemas de compensación de deuda (oil-for-debt) y comercialización directa de cargamentos, lo que les permite recuperar capital e inyectar Opex mínimo en sus campos.</t>
    </r>
  </si>
  <si>
    <t>Petrolera Sinovenezolana, S.A.</t>
  </si>
  <si>
    <t>Desarrollar actividades primarias de exploración, extracción, producción, almacenamiento, transporte y comercialización de petróleo crudo y gas asociado.
  Fortalecer la cooperación tecnológica y financiera entre PDVSA y la estatal china CNPC (China National Petroleum Corporation) para maximizar la eficiencia y el rendimiento productivo de los yacimientos asignados.</t>
  </si>
  <si>
    <t>Bienes: Producción y suministro de crudo (principalmente liviano y mediano).
Servicios: Operaciones de extracción, manejo de fluidos en superficie, facilidades de producción y los servicios técnicos asociados al mantenimiento y desarrollo de los campos petroleros bajo su responsabilidad.</t>
  </si>
  <si>
    <t>Las relaciones con su socio chino (CNPC) iniciaron formalmente en 1997, cuando la compañía asiática ganó licitaciones para operar bajo contratos de servicios operativos en los campos Caracoles e Intercampo en el occidente del país.  Con la reorganización de la industria petrolera nacional y la migración de los antiguos convenios operativos a empresas mixtas impulsada por el Ejecutivo nacional, dichos activos pasaron a constituir legalmente la Petrolera Sinovenezolana, S.A. en el año 2006. Durante los años previos a 2026, la empresa ha atravesado las dificultades operativas, restricciones de caja y la contracción general de la industria petrolera venezolana, adaptándose a esquemas especiales de contratación internacional. 
La presencia de CNPC en Venezuela no ha respondido únicamente a una lógica corporativa tradicional, sino a un acuerdo geopolítico macro. Entre 2007 y la década pasada, China otorgó a Venezuela más de 60.000 millones de dólares en créditos para proyectos de infraestructura y desarrollo. El acuerdo operativo central establece que Venezuela paga el capital y los intereses de esa deuda mediante el envío masivo y constante de crudo, una operación donde CNPC ha fungido históricamente como el receptor y fiscalizador técnico de dichos volúmenes.</t>
  </si>
  <si>
    <t>Empresa operativa.
Faja Petrolífera del Orinoco 
*Capacidad reciente / Producción  (Oriente - Período 2025-2026):
2.000 a 5.000 bpd (promedio variable).
Occidente (Cuenca del Lago de Maracaibo - Campo Intercampo Norte)
* Capacidad reciente / Producción (2025 - 2026):
0 bpd (Inactivo / Hibernación técnica). El esfuerzo financiero y operativo del socio extranjero (CNPC) se retiró por completo del área occidental para concentrar sus recursos humanos y logísticos en el Oriente. Actualmente, el potencial activo de este bloque no se está explotando bajo este consorcio.</t>
  </si>
  <si>
    <t>Carretera N, entre Avenida 43 y Avenida 44, Edificio Petrolera Sino-Venezolana, S.A., Ciudad Ojeda
Campo Intercampo Norte, ubicado en la Costa Oriental del Lago de Maracaibo (Zulia).
Faja petrolífera del Orinoco
Eje Oriental (Campos en Maturín Este, Monagas)</t>
  </si>
  <si>
    <t>Zulia
Monagas</t>
  </si>
  <si>
    <t>Al ser una empresa mixta de capital binacional, su máxima autoridad es la Junta Directiva, conformada de manera mixta por representantes designados por el Estado venezolano (a través de PDVSA/CVP) y directivos técnicos propuestos por la socia extranjera CNPC.</t>
  </si>
  <si>
    <r>
      <rPr>
        <b/>
        <sz val="12"/>
        <color theme="1"/>
        <rFont val="Calibri"/>
        <family val="2"/>
      </rPr>
      <t>PDVSA/CVP</t>
    </r>
    <r>
      <rPr>
        <sz val="12"/>
        <color theme="1"/>
        <rFont val="Calibri"/>
        <family val="2"/>
      </rPr>
      <t xml:space="preserve">: 75%
China National Petroleum Corporation (CNPC): 25%. CNPC  es una corporación estatal china de energía, fundada en 1988, que se posiciona como una de las compañías integradas de petróleo y gas más grandes del mundo. En el mapa energético venezolano, funciona como el principal brazo operativo y financiero de Pekín, siendo uno de los socios históricos más importantes de PDVSA. China National Petroleum Corporation (CNPC) no es solo un socio financiero; es el brazo geopolítico y operativo con el que el Estado chino asegura su suministro energético a largo plazo y administra las líneas de financiamiento cruzado con Venezuela. Fundada en 1988 sobre los cimientos del antiguo Ministerio de Industria Petrolera de China, es una corporación 100% de propiedad estatal, bajo la supervisión directa de la Comisión de Administración y Supervisión de Activos Estatales (SASAC). Es una de las corporaciones integradas de energía más grandes del planeta (habitualmente en el Top 5 del Fortune Global 500). Controla a PetroChina, su filial comercial que cotiza en las bolsas de Hong Kong y Shanghái.  A diferencia de otros socios de nicho, CNPC domina toda la cadena de valor: desde la exploración profunda y la ingeniería de subsuelo hasta la refinación a gran escala y la fabricación propia de taladros y tecnología de perforación (a través de subsidiarias como CPTDC).
</t>
    </r>
  </si>
  <si>
    <r>
      <rPr>
        <b/>
        <sz val="12"/>
        <color rgb="FFFF0000"/>
        <rFont val="Calibri"/>
      </rPr>
      <t xml:space="preserve">PARTE I
</t>
    </r>
    <r>
      <rPr>
        <sz val="12"/>
        <color rgb="FF000000"/>
        <rFont val="Calibri"/>
      </rPr>
      <t>CASOS DE ESTUDIO Sector Hidrocarburos (https://transparencia.org.ve/wp-content/uploads/2018/11/CASOS-sector-hidrocarburos.pdf)
Pdvsa, combustible de la corrupción (https://transparencia.org.ve/pdvsa-combustible-de-la-corrupcion/)
¿Fin o nuevo comienzo de corrupción en PDVSA? (https://transparencia.org.ve/fin-nuevo-comienzo-corrupcion-pdvsa/)
Pdvsa produjo tantos ingresos como casos de corrupción (https://talcualdigital.com/pdvsa-produjo-tantos-ingresos-como-casos-de-corrupcion/)
PDVSA (https://poderopediave.org/?s=PDVSA)
Corrupción en Venezuela durante la Revolución bolivariana (https://es.wikipedia.org/wiki/Corrupci%C3%B3n_en_Venezuela_durante_la_Revoluci%C3%B3n_bolivariana)
Por corrupción en Pdvsa han sido detenidos 50 gerentes (https://elestimulo.com/elinteres/por-corrupcion-en-pdvsa-han-sido-detenidos-50-gerentes/)
Se reabre mega caso de corrupción en PDVSA (https://www.ansalatina.com/americalatina/noticia/venezuela/2020/02/26/suiza-desbloquea-documentos-mega-caso-corrupcion_dded4a32-1f0c-4398-ba24-c28fb7dfd43d.html)
Un recorrido por la crisis de la gasolina y el diésel (https://transparencia.org.ve/un-recorrido-por-la-crisis-de-la-gasolina-y-el-diesel/)
Chavismo Inc (https://chavismoinc.com/)
Informes sobre corrupción en Venezuela de Transparencia Venezuela (https://transparencia.org.ve/project/informe-anual-corrupcion/, https://transparencia.org.ve/project/informe-anual-corrupcion-2017/)
Pdvsa produjo tantos ingresos como casos de corrupción (https://transparencia.org.ve/project/petroleo/)
AP: Exalcalde chavista se entregó en Miami por trama de sobornos petroleros (https://www.lapatilla.com/2022/05/05/exalcalde-chavista-sobornos/)
PDVSA combustible de la corrupción amplía su cobertura (https://transparencia.org.ve/pdvsa-combustible-de-la-corrupcion-amplia-su-cobertura/)
AP: Empresarios fueron sentenciados en EEUU por casos de corrupción ligados al régimen de Maduro (https://www.lapatilla.com/2022/05/23/empresarios-eeuu-corrupcion-maduro/) 
Abogado venezolano fue condenado en Florida por millonario desfalco a Pdvsa (https://www.lapatilla.com/2022/06/16/abogado-condenado-pdvsa/)
Ex empleado de ProEnergy Services filtra en internet 10GB de información de los discos duro de la empresa que revelarían gigantesco caso de fraude de Derwick Associates a Venezuela (https://thefreedompost.net/2022/08/02/ex-empleado-de-proenergy-services-filtra-en-internet-10gb-de-informacion-de-los-discos-duro-de-la-empresa-que-revelarian-gigantesco-caso-de-fraude-de-derwick-associates-a-venezuela/) 
Pdvsa desvía cargamentos de crudo a pequeños puertos cubanos a causa del incendio (https://www.lapatilla.com/2022/08/10/pdvsa-cuba-incendio/) 
#Análisis | La cruda realidad petrolera venezolana: PDVSA vende con mayores descuentos (https://www.bancaynegocios.com/analisis-la-cruda-realidad-petrolera-venezolana-pdvsa-vende-con-mayores-descuentos/)
ConocoPhillips gana juicio en EE.UU. por USD 10.000 millones contra Venezuela ( https://morfema.press/destacada/conocophillips-gana-juicio-en-ee-uu-por-usd-10-000-millones-contra-venezuela/)
Los lazos de la corrupción entre Rusia y Venezuela (https://www.academia.edu/38920024/Los_lazos_de_corrupci%C3%B3n_entre_Rusia_y_Venezuela_Una_alianza_con_otros_medios)
Tareck El Aissami solicita al MP que emita orden de captura internacional contra Rafael Ramírez (Videos) (https://jvlaq.gigbitz.com/?p=4932757)
 Transparencia Venezuela | Rafael Ramírez y el Estado venezolano deben rendir cuentas sobre el saqueo a Pdvsa (Lea más en el #Corruptómetro: https://bit.ly/3AtC67a)
El día que el TSJ chavista prohibió investigar la corrupción de Rafael Ramírez en PDVSA - Monitoreamos (https://monitoreamos.com/venezuela/el-dia-que-el-tsj-chavista-prohibio-investigar-la-corrupcion-de-rafael-ramirez-en-pdvsa)
Transparencia Venezuela | Suprema Injusticia: ¿Quiénes estaban con Rafael Ramírez en Pdvsa cuando ocurrió el desfalco?  (https://bit.ly/3TCKqdw)
El largo camino de un dinero que nunca volverá a Venezuela ( https://armando.info/el-largo-camino-de-este-dinero-nunca-llegara-a-pdvsa/)  (https://youtu.be/RZ67ARnTn2c)
Trabajadores petroleros en Puerto La Cruz exigieron mejoras del seguro médico Sicoprosa (https://diarioelvistazo.com/trabajadores-petroleros-en-puerto-la-cruz-exigieron-mejoras-del-seguro-medico-sicoprosa/)
El día que el “TSJ rojito” prohibió investigar la corrupción de Rafael Ramírez en Pdvsa (https://www.lapatilla.com/2022/08/31/el-dia-que-el-tsj-rojito-prohibio-investigar-la-corrupcion-de-rafael-ramirez-en-pdvsa/)
Cómo se fraguó la corrupción en PDVSA (https://transparenciave.org/petroleo-como-se-fraguo/)
Solicitan proceso de extradición contra Rafael Ramírez ex presidente de PDVSA (https://www.vtv.gob.ve/proceso-extradicion-activa-contra-rafaelramirez-pdvsa/)
¿Quiénes estaban con Rafael Ramírez en Pdvsa cuando ocurrió el desfalco? (https://supremainjusticia.org/quienes-estaban-con-rafael-ramirez-en-pdvsa-cuando-ocurrio-el-desfalco/) (https://www.instagram.com/reel/Ch8RHyWs7do/?igshid=MDJmNzVkMjY%3D)
Transparencia Venezuela | ¿Por qué cerraron una de las causas judiciales de Nervis Villalobos en España? (https://www.vtv.gob.ve/proceso-extradicion-activa-contra-rafaelramirez-pdvsa/)
 ¿Quiénes son los investigados en EEUU por contratos irregulares en la Faja del Orinoco?  (https://tinyurl.com/2gr2usng)
¿Qué es lo nuevo en la denuncia de Tareck El Aissami sobre Pdvsa? (https://tinyurl.com/2h5g5sjk)
5 cosas que resaltan del megafraude a Pdvsa tras la confesión de Víctor Aular (https://tinyurl.com/2kbdmw48)
 Las nuevas revelaciones del exvicepresidente de Finanzas de Pdvsa contra Rafael Ramírez (Video) (https://www.lapatilla.com/?p=4943613 )
¿Quién es Matthias Krull? Pieza clave en el caso de lavado de 1200 millones de dólares provenientes de la trama de corrupción en PDVSA ( https://el-politico.com/2022/09/10/quien-es-matthias-krull-pieza-clave-en-el-caso-de-lavado-de-1200-millones-de-dolares-provenientes-de-la-trama-de-corrupcion-en-pdvsa/)
#Análisis | "El pobrísimo" desempeño de la industria petrolera venezolana, según Francisco Monaldi (https://www.bancaynegocios.com/analisis-el-pobrisimo-desempeno-de-la-industria-petrolera-venezolana-segun-francisco-monaldi/)
Lo que la jueza española calla sobre la corrupción en Venezuela (https://www.instagram.com/reel/CiiwIqut-HU/?igshid=MDJmNzVkMjY%3D)
AP: Exministro de Venezuela, Javier Alvarado, afirmó que pasó información a fiscales y embajada de EEUU sobre corrupción en Pdvsa (https://www.lapatilla.com/?p=4950876)
El dinero de la crisis eléctrica venezolana se escondió en Suiza (https://armando.info/el-dinero-de-la-crisis-electrica-venezolana-se-escondio-en-suiza/?tztc=1)
AP: Arrestaron al hermano de Rafael Ramírez en investigación por corrupción (https://www.lapatilla.com/?p=4952588)
Hasta dónde llega la “sombra” del ex viceministro de Energía Nervis Villalobos en Pdvsa (https://tinyurl.com/2qnsgo8h)
Detienen en Maiquetía a Kristina Antonorsi, implicada por presunta estafa contra Pdvsa (https://www.laiguana.tv/articulos/1090600-kristina-antonorsi-detenida-maiquetia-pdvsa/)
“La clave es el efectivo”: desde Pdvsa traficaban crudo para que oligarca ruso comprara armas (https://www.lapatilla.com/2022/10/19/la-clave-es-el-efectivo/)
Otra sentencia leve por sobornos milmillonarios en Pdvsa (https://tinyurl.com/26s6cvkv) 
La poderosa red de hombres que tuvo Rafael Ramírez en Pdvsa: están presos, huyendo o investigados por extorsión o lavado de dinero (https://www.lapatilla.com/2022/10/23/la-poderosa-red-de-hombres-que-tuvo-rafael-ramirez-en-pdvsa-estan-presos-huyendo-o-investigados-por-extorsion-o-lavado-de-dinero/)
El País: Primo de Rafael Ramírez robó un dineral a Pdvsa y se gastó más de 2 millones de dólares en lujos (https://jvlaq.gigbitz.com/?p=4987674)
Los socios petroleros de Pdvsa se dirigen a la salida, renunciando a la deuda impaga  (https://bit.ly/3TGo1vJ)
Exalcalde chavista Jhonnatan Marín, condenado a 27 meses de prisión en EEUU por esquema de sobornos a Pdvsa (https://jvlaq.gigbitz.com/?p=4987987)
EXCLUSIVA | Los excesos de un saqueador de PDVSA: 610.000 dólares en el Ritz y 806.630 en relojes (https://twitter.com/elpais_america/status/1585339438845939714?s=20&amp;t=hvxjztv4SLCrPv1E1RVstQ)
Tanqueros fantasmas zarpan con crudo venezolano con el permiso de Maduro (video) (https://jvlaq.gigbitz.com/?p=4990365)
El papel de Pdvsa en el caso de los rusos acusados en EEUU (https://tinyurl.com/2dos2aj6)
Argus: Pdvsa intercambia tres barriles de crudo por cada barril de condensado iraní (https://talcualdigital.com/argus-pdvsa-intercambia-tres-barriles-de-crudo-por-cada-barril-de-condensado-irani/) 
Rusos demandarán a PDVSA por mil millones de dólares (https://www.instagram.com/p/Ck3DTf6gKvJ/?igshid=MDJmNzVkMjY%3D)
Tareck El Aissami y su fracaso al frente de Pdvsa: producción petrolera "por el piso" y las dudas sobre los ingresos en divisas https://ovxp.mcehc.com/2022/11/19/tareck-el-aissami-y-su-fracaso-al-frente-de-pdvsa-produccion-petrolera-por-el-piso-y-las-dudas-sobre-los-ingresos-en-divisas/
Aseguran que más de 200 personas han sido procesadas por corrupción en Pdvsa (https://www.descifrado.com/2022/11/21/aseguran-que-mas-de-200-personas-han-sido-procesadas-por-corrupcion-en-pdvsa/)
Zulia | Jubilados y pensionados de Pdvsa reclaman cumplimiento de los beneficios contractuales (https://elpitazo.net/occidente/zulia-jubilados-y-pensionados-de-pdvsa-reclaman-cumplimiento-de-los-beneficios-contractuales/)
#Zulia | Trabajadores de PDVSA exigen salarios que les permitan tener calidad de vida (https://www.termometronacional.com/venezuela/zulia-trabajadores-de-pdvsa-exigen-salarios-que-les-permitan-tener-calidad-de-vida/)
Armando Info: Según la meritocracia militar, el más aventajado va a la cárcel; el menos, a Pdvsa (https://ovxp.mcehc.com/2023/01/15/armando-info-segun-la-meritocracia-militar-el-mas-aventajado-va-a-la-carcel-el-menos-a-pdvsa/)
Pdvsa contamina más de lo que produce. Desde 2008 se registra la caída de la producción de la estatal mientras los accidentes laborales e incidentes operaciones crecen. Vea la investigación de @DiarioTalCualen alianza con @ICFJ y 
@ConnectasOrg (https://twitter.com/DiarioTalCual/status/1617115003894616064?t=f83UsqWt1PDbRxJaZkAWvw&amp;s=08)
Roberto Rincón y De Jongh-Atencio condenados por corrupción en perjuicio de Pdvsa (https://tinyurl.com/2dc7ev9x)
Exviceministro Javier Alvarado Ochoa pide que justicia española cite a Maduro (https://puntodecorte.net/javier-alvarado-ochoa-pide-que-justicia-espanola-cite-a-maduro/)
La UDEF desvela un desfalco en PDVSA de 80 millones e implica a un exoficial de Chávez (https://www.vozpopuli.com/espana/pdvsa-udef-desfalco-80-millones-exoficial-chavez.html )
Refinería de Curazao demandó a Pdvsa por fallas de mantenimiento y daños ambientales (https://ovxp.mcehc.com/2023/02/08/curazao-demando-a-pdvsa/)
Cómo se fraguó la corrupción en PDVSA (https://transparenciave.org/home-petroleo/)
Armando.Info: El largo tubo que conduce de unos empresarios a ellos mismos (https://armando.info/la-larga-tuberia-que-conduce-de-unos-empresarios-a-ellos-mismos/)
Con Eliminalia sacas las manchas más rebeldes de tus negocios con Pdvsa (https://armando.info/con-eliminalia-sacas-las-manchas-mas-rebeldes-de-tus-negocios-con-pdvsa/)
Al filo de una tragedia ambiental: tanqueros de Pdvsa chocaron en Punta Cardón (VIDEO) (https://gitx.awsccs2.com/2023/03/05/al-filo-de-una-tragedia-ambiental-tanqueros-de-pdvsa-chocaron-en-punta-cardon-video/)
El abogado que ayudó a ocultar la trama de corrupción en Pdvsa (https://gitx.awsccs2.com/2023/03/27/el-abogado-que-ayudo-a-ocultar-la-trama-de-corrupcion-en-pdvsa/)
El autócrata Nicolás Maduro es el responsable del saqueo de Pdvsa (https://gitx.awsccs2.com/2023/03/27/el-autocrata-nicolas-maduro-es-el-responsable-del-saqueo-de-pdvsa/)
La petrolera venezolana Pdvsa, bajo la sombra de la corrupción (https://gitx.awsccs2.com/2023/03/28/la-petrolera-venezolana-pdvsa/)
Pdvsa audita las millonarias deudas de la naviera de Wilmer Ruperti (https://gitx.awsccs2.com/2023/03/28/deudas-wilmer-ruperti/)
Cae otro eslabón de la trama Pdvsa-Cripto (https://gunow.co/article/Cae-otro-eslabon-de-la-trama-Pdvsa-Cripto-Capturan-a-Jackeline-Perico)
Sumaron 19 los imputados por presunta participación en las mafias de Pdvsa, Sunacrip, alcaldías y Poder Judicial (https://gitx.awsccs2.com/2023/03/29/sumaron-19-los-imputados-por-presunta-participacion-en-las-mafias-de-pdvsa-sunacrip-alcaldias-y-poder-judicial/)
Así es parte del entramado empresarial con el que desfalcaron más de USD20 mil millones solo en PDVSA (https://puntodecorte.net/ap-parte-del-entramado-empresarial-que-desfalco-a-pdvsa/)
Régimen de Maduro anuncia encauzamiento de "individuos vinculados al poder judicial, Pdvsa y alcaldías" por hechos de corrupción (https://gitx.awsccs2.com/2023/03/17/regimen-de-maduro-anuncia-encauzamiento-de-individuos-vinculados-al-poder-judicial-pdvsa-y-alcaldias-por-hechos-de-corrupcion/)
Conozca las mujeres involucradas en la trama de corrupción de Pdvsa-Cripto (https://puntodecorte.net/mujeres-involucradas-en-la-trama-de-corrupcion-de-pdvsa-cripto/)
Olvany Gaspari, una de las "muñecas del petróleo" vinculada con corrupción de Pdvsa, anuncia su entrega (VIDEO) (https://gitx.awsccs2.com/2023/04/01/olvany-gaspari-una-de-las-munecas-del-petroleo-vinculada-con-corrupcion-de-pdvsa-anuncia-su-entrega-video/)
La Gran Aldea: Johana Torres, de los trajes con lentejuelas a una braga naranja (https://gitx.awsccs2.com/2023/04/01/la-gran-aldea-johana-torres-de-los-trajes/)
La historia de la "Reina de las frutas" del escándalo de estafa en Pdvsa (https://gitx.awsccs2.com/2023/04/01/reina -de-las-frutas/)
¿Yuravic Ravello utilizó el dinero de PDVSA para (https://gunow.co/article/Yuravic-Ravello-utilizo-el-dinero-de-PDVSA-para-cambiar-su-imagen-La-muneca-de-la-mafia-antes-era-irreconocible-La-Patilla)
Alex Saab y Álvaro Pulido también dejaron un "mono" en Pdvsa (https://gitx.awsccs2.com/2023/04/09/armando-info-alex-saab-y-alvaro-pulido-tambien-dejaron-un-mono-en-pdvsa/)
El cartel cripto petrolero continua saqueo en PDVSA (https://www.cuentasclarasdigital.org/2023/04/el-cartel-cripto-petrolero-continua-el-saqueo-de-pdvsa/)
Ingresos de Pdvsa cayeron 20% en febrero con respecto al año pasado (https://talcualdigital.com/ingresos-de-pdvsa-cayeron-20-en-febrero-con-respecto-al-ano-pasado/)
Régimen de Maduro arrestó a Álvaro Pulido, principal socio de Alex Saab (https://gitx.awsccs2.com/2023/04/11/regimen-de-maduro-arresto-a-alvaro-pulido-principal-socio-de-alex-saab/)
Los papeles de Pdvsa: Surgen pruebas de cómo Hugo Chávez acumuló su enorme fortuna (https://gitx.awsccs2.com/2023/04/11/los-papeles-de-pdvsa-surgen-pruebas-de-como-hugo-chavez-acumulo-su-enorme-fortuna/)
El extravío de crudo y la falta de pago a PDVSA asciende a un monto muy superior a lo hasta ahora dicho por las redes.  (https://www.reuters.com/business/energy/middlemen-have-left-venezuelas-pdvsa-with-212-billion-unpaid-bills-2023-03-21/)
¿Quién es el coronel Antonio Pérez Suárez ligado a la cúpula chavista arrestado por corrupción en PDVSA (https://gunow.co/article/Quien-es-el-coronel-Antonio-Perez-Suarez-ligado-a-la-cupula-chavista-arrestado-por-corrupcion-en-Pdvsa-La-Patilla)
Pdvsa dio patente de corso a unos intermediarios que le quedaron debiendo (https://armando.info/pdvsa-dio-patente-de-corso-a-unos-intermediarios-que-le-quedaron-debiendo/)
¿Cómo se fraguó la corrupción en PDVSA? (https://youtu.be/yhKGiQ15USI)
La corrupción de PDVSA golpea de lleno al chavismo: de modelo a lastre para la economía de Venezuela (https://elpais.com/internacional/2023-03-22/la-corrupcion-de-pdvsa-golpea-de-lleno-al-chavismo-de-modelo-a-lastre-para-la-economia-de-venezuela.html)
El «saqueo» en Pdvsa sería de hasta tres veces el presupuesto fiscal 2023 en Venezuela (https://talcualdigital.com/el-saqueo-en-pdvsa-seria-de-hasta-tres-veces-el-presupuesto-fiscal-2023-en-venezuela/)
Los 11 empresarios detenidos por sus vínculos con altos jerarcas rojos y la estafa en Pdvsa (https://gitx.awsccs2.com/2023/03/25/los-11-empresarios-detenidos-por-sus-vinculos-con-altos-jerarcas-rojos-y-la-estafa-en-pdvsa/)
Oro (de sangre) por alimentos (https://armando.info/oro-de-sangre-por-alimentos/)
Allanan empresa en Anzoátegui que tenía escondidas 10 gandolas pertenecientes a Pdvsa (Imágenes) (https://gitx.awsccs2.com/2023/04/15/allanan-empresa-en-anzoategui-que-tenia-escondidas-10-gandolas-pertenecientes-a-pdvsa-imagenes/)
Cayó Ysmel Serrano, otra ficha que tenía Tareck El Aissami en la cúpula de Pdvsa (https://gitx.awsccs2.com/2023/04/18/cayo-ysmel-serrano/)</t>
    </r>
  </si>
  <si>
    <r>
      <rPr>
        <b/>
        <sz val="12"/>
        <color rgb="FFFF0000"/>
        <rFont val="Calibri"/>
        <family val="2"/>
      </rPr>
      <t xml:space="preserve">PARTE III
</t>
    </r>
    <r>
      <rPr>
        <sz val="12"/>
        <rFont val="Calibri"/>
        <family val="2"/>
      </rPr>
      <t>Crisis en Venezuela: la petrolera estatal PDVSA reducirá su horario laboral en oficinas para ahorrar energía (https://www.infobae.com/venezuela/2025/03/28/crisis-en-venezuela-la-petrolera-estatal-pdvsa-reducira-su-horario-laboral-en-oficinas-para-ahorrar-energia/)
PDVSA se entrega a pedazos (https://x.com/IvanRFreites/status/1923354819504316565?t=Oc1m0Raw5qo1jJOE1c-4yA&amp;s=08)
Transparencia Venezuela en el exilio se pregunta ¿Has escuchado sobre la empresa China Concord Petroleum Co. (CCPC)? Trabajadores del sector petrolero aseguran que esta compañía va a asumir las operaciones del Centro Refinador de Paraguaná, y algunos campos petroleros en Maracaibo.Se trata de una vieja aliada de Pdvsa que ha ayudado en la evasión de sanciones estadounidenses (https://www.instagram.com/p/DJsHWWrtrLZ/?hl=es)
Desde la Junta Ad Hoc de PDVSA informamos a la opinión pública sobre la reciente decisión del juez federal del Distrito Sur de Nueva York, Jed S. Rakoff, quien rechazó las pretensiones de Girard Street Holdings y G&amp;A Strategic Investment en una demanda contra PDVSA y PDVH, subsidiaria de PDVSA en los EE.UU., en las que los demandantes alegaban que PDVH es el alter ego de PDVSA (https://x.com/PDVSA_AdHoc/status/1925276679464767807)
Delcy Rodríguez inspecciona Paraguaná tras denuncia de detención de trabajadores (https://talcualdigital.com/delcy-rodriguez-inspecciona-paraguana-tras-denuncia-de-detencion-de-trabajadores/)
Transparencia Venezuela denuncia que buque sancionado por EE.UU. la UE y Reino Unido llegó a Venezuela (https://puntodecorte.net/transparencia-venezuela-denuncia-que-buque-sancionado-por-ee-uu-la-ue-y-reino-unido-llego-a-venezuela/)</t>
    </r>
    <r>
      <rPr>
        <b/>
        <sz val="12"/>
        <color rgb="FFFF0000"/>
        <rFont val="Calibri"/>
        <family val="2"/>
      </rPr>
      <t xml:space="preserve">
</t>
    </r>
    <r>
      <rPr>
        <sz val="12"/>
        <color theme="1"/>
        <rFont val="Calibri"/>
        <family val="2"/>
      </rPr>
      <t xml:space="preserve">
Las rutas ocultas del crudo venezolano: flotas fantasma y evasión de sanciones (https://transparenciave.org/las-rutas-ocultas-del-crudo-venezolano-flotas-fantasma-y-evasion-de-sanciones/)
Julio 2025: 36 tanqueros furtivos rondaron puertos petroleros venezolanos (https://transparenciave.org/julio-2025-36-tanqueros-furtivos-rondaron-puertos-petroleros-venezolanos/)
46 tanqueros hicieron operaciones furtivas o ilícitas en aguas venezolanas en agosto (https://transparenciave.org/46-tanqueros-hicieron-operaciones-furtivas-o-ilicitas-en-aguas-venezolanas-en-agosto/)
En septiembre aumentó la presencia en Venezuela de tanqueros sancionados (https://transparenciave.org/en-septiembre-aumento-la-presencia-en-venezuela-de-tanqueros-sancionados/)
48 tanqueros irregulares estuvieron en Venezuela en octubre (https://transparenciave.org/48-tanqueros-irregulares-estuvieron-en-venezuela/)
Alejandro Betancourt, el “bolichico” que ha salido bien librado ante la justicia de varios países (https://transparenciave.org/alejandro-betancourt-el-bolichico-que-ha-salido-bien-librado-ante-la-justicia-de-varios-paises/)
Comunidades de Punta Cardón y Las Piedras | Denuncian falta de apoyo por sus vecinas refinerías (https://puntodecorte.net/comunidades-de-punta-cardon-y-las-piedras/)
Desastre ambiental en Delta Amacuro: Denunciaron grave derrame petrolero en Pedernales (VIDEOS) (https://lapatilla.com/2025/09/19/desastre-ambiental-en-delta-amacuro-denunciaron-grave-derrame-petrolero-en-pedernales-videos/)
#Política | Policía británica detiene al empresario venezolano Alejandro Betancourt (https://www.facebook.com/elpitazotv/posts/pol%C3%ADtica-polic%C3%ADa-brit%C3%A1nica-detiene-al-empresario-venezolano-alejandro-betancourt/1209577124529742/)
Bahía de Punta Cardón amaneció cubierta de crudo tras nuevo derrame este #16Oct (VIDEOS) (https://lapatilla.com/2025/10/16/bahia-de-punta-cardon-amanecio-cubierta-de-crudo)-tras-nuevo-derrame-este-1)
Alertan sobre presunto escape de gas derivado de petróleo en el municipio la Ceiba (https://diariodelosandes.com/alertan-sobre-presunto-escape-de-gas-derivado-de-petroleo-en-el-municipio-la-ceiba/)
Juez de EEUU que declaró válidos bonos venezolanos 2020 dice PDVSA debe pagar US$2860 millones a tenedores (https://www.lanacion.com.ar/agencias/juez-de-eeuu-que-declaro-validos-bonos-venezolanos-2020-dice-pdvsa-debe-pagar-us2860-millones-a-nid17102025/)
Sindicalista alerta: PDVSA lleva tres días con registros manuales sin control ni seguridad industrial (https://elpitazo.net/economia/sindicalista-alerta-pdvsa-lleva-tres-dias-con-registros-manuales-sin-control-ni-seguridad-industrial/)
Jubilados petroleros en Falcón denunciaron que Pdvsa incumple su propio plan de salud (https://lapatilla.com/2025/12/04/jubilados-petroleros-en-falcon-denunciaron-que-pdvsa-incumple-su-propio-plan-de-salud/)
Alejandro Betancourt, el “bolichico” que ha salido bien librado ante la justicia de varios países (https://transparenciave.org/wp-content/uploads/2025/09/21-de-septiembre-ALEJANDRO-BETANCOURT.pdf)
El “bolichico” Alejandro Betancourt termina en una comisaria británica por segunda vez en menos de dos meses (https://transparenciave.org/el-bolichico-alejandro-betancourt-termina-en-una-comisaria-britanica-por-segunda-vez-en-menos-de-dos-meses/)
40% de los tanqueros que llegan a Venezuela son irregulares (https://transparenciave.org/wp-content/uploads/2025/12/El-40_-de-los-tanqueros-que-llegan-a-Venezuela-son-irregulares_DIC-2025.pdf)
En enero sigue la incautación de buques petroleros, pero también las flotas fantasmas (https://transparenciave.org/en-enero-sigue-la-incautacion-de-busques-petroleros-pero-tambien-las-flotas-fantasmas/)
Los amigos de Petro y del petróleo venezolano (https://storage.googleapis.com/qurium/armando.info/los-amigos-de-petro-y-del-petroleo-venezolano.html)
Banquero se declara culpable de fraude millonario y plan para evadir sanciones a Venezuela (https://www.martinoticias.com/a/banquero-se-declara-culpable-de-fraude-millonario-y-plan-para-evadir-sanciones-a-venezuela/452337.html)
Decenas de extrabajadores de Pdvsa exigen reenganche ante despidos injustificados (https://talcualdigital.com/decenas-de-extrabajadores-de-pdvsa-exigen-reenganche-ante-despidos-injustificados/)
Pescadores denunciaron que un derrame petrolero registrado a inicios de marzo persiste en en Paraguaná  (https://eldiario.com/2026/03/27/pescadores-denunciaron-derrame-petrolero-paraguana/)
Empresarios de gasolineras en Venezuela declararon la emergencia y pidieron la unificación de precios ( https://www.infobae.com/venezuela/2026/02/26/empresarios-de-gasolineras-en-venezuela-declararon-la-emergencia-y-pidieron-la-unificacion-de-precios/)
Justicia: España archiva caso de blanqueo de PDVSA ($4.350 millones) (https://puntodecorte.net/juez-espanol-archiva-el-caso-de-blanqueo-de-4-350-millones-de-dolares-de-pdvsa/) 
Emile Zola | A tres años de la macabra y despiadada "Operación Caiga quien Caiga" o "Trama PDVSA-Cripto" (Tercera Parte) (https://puntodecorte.net/a-tres-anos-de-la-macabra-y-despiadada-trama-pdvsa-cripto/)
Aldama entrega en secreto el sobre de PDVSA que le reclamó el juez que investiga los pagos en metálico del PSOE (https://elpais.com/espana/2026-03-18/aldama-entrega-en-secreto-el-sobre-de-pdvsa-que-le-reclamo-el-juez-que-investiga-los-pagos-en-metalico-del-psoe.html)
Reuters: refinerías de Venezuela operan apenas al 31 % de su capacidad instalada (https://monitoreamos.com/venezuela/reuters-refinerias-de-venezuela-operan-apenas-al-31-de-su-capacidad-instalada)
Excarcelan a 32 trabajadores de PDVSA presos políticos en Yare y se esperan 19 más en lo inmediato  (https://puntodecorte.net/liberan-a-32-trabajadores-de-pdvsa-presos-politicos-en-2026/)
EEUU «renueva su interés» sobre escandalosa trama de PDVSA-Cripto (https://tucaraotica.com/venezuela/eeuu-renueva-su-interes-sobre-escandalosa-trama-de-pdvsa-cripto/?fbclid=PAVERTVgRTegVleHRuA2FlbQIxMABzcnRjBmFwcF9pZA81NjcwNjczNDMzNTI0MjcAAafZL_Nx72rwmvJkYTIbRyNIempyZtTiw2awXgdDgWsCLhttXG7rdUVp4pjJww_aem_S07bWgWdsySfLfmXRXcNag)
Juicio Suspendido: Paralizan proceso contra El Aissami por trama Pdvsa-Cripto (https://puntodecorte.net/suspenden-juicio-contra-tareck-el-aissami-por-trama-pdvsa-crypto/)
"Llegó la hora" sobre el Caso PDVSA-Cripto (https://puntodecorte.net/emile-zola-agora-del-cautivo-llego-la-hora-caso-pdvsa-cripto/)
Caso PDVSA-CRIPTO: Hugbel Roa rompe el silencio y denuncia torturas de Tarek William Saab (https://puntodecorte.net/hugbel-roa-denuncia-torturas-tarek-william-saab-pdvsa-cripto/)
Lo que se sabe del juicio a los 64 implicados en el caso “Pdvsa Cripto” (https://transparenciave.org/lo-que-se-sabe-del-juicio-a-los-64-implicados-en-el-caso-pdvsa-cripto/)
Venezuela: menos del 30% de los pozos petroleros estarían en actividad (https://www.rfi.fr/es/am%C3%A9ricas/20260428-venezuela-menos-del-30-de-los-pozos-petroleros-estar%C3%ADan-en-actividad)
Fernando Vuteff Ve Reducida Su Condena En EE.UU. Tras “Cooperación Extensa” En Trama PDVSA (https://www.cuentasclarasdigital.org/2026/04/fernando-vuteff-ve-reducida-su-condena-en-ee-uu-tras-cooperacion-extensa-en-trama-pdvsa/)
Se desató un incendio en la unidad de craqueo de la refinería Cardón (https://www.cuentasclarasdigital.org/2026/04/fernando-vuteff-ve-reducida-su-condena-en-ee-uu-tras-cooperacion-extensa-en-trama-pdvsa/)
Vitrina: Petróleo bajo control, corrupción a la deriva (https://www.elnacional.com/columnas/2026/02/vitrina-petroleo-bajo-control-corrupcion-a-la-deriva/)
Émile Zola | Ágora del Cautivo: Juicio PDVSA-Cripto: Lento, secreto y con amedrentamiento (https://puntodecorte.net/juicio-pdvsa-cripto-lento-secreto-y-con-amedrentamiento/)
Autoridades controlan incendio en pozo petrolero deshabilitado en Uracoa (https://www.radiofeyalegrianoticias.com/autoridades-controlan-incendio-en-pozo-petrolero-deshabilitado-en-uracoa/)
El secretismo sobre los acuerdos petroleros de Venezuela continúa (https://www.nytimes.com/es/2026/05/05/
espanol/america-latina/acuerdos-petroleros-venezuela.html)
Tarek El Aissami asegura que fiscales lo drogaron y desnudaron bajo órdenes directas de Tarek William Saab en el caso PDVSA-Cripto (https://puntodecorte.net/tarek-el-aissami-asegura-que-fiscales-lo-drogaron-y-desnudaron/)
Tarek El Aissami testifica por desfalco de PDVSA (https://www.analitica.com/actualidad/actualidad-nacional/sucesos/tarek-el-aissami-testifica-por-desfalco-de-pdvsa/)
📣 Uno de los allanamientos hechos a raíz del escándalo Pdvsa-Cripto permitió detectar una oficina paralela en Pdvsa denominada “Unidad de Trabajo Especial”, que era en la práctica el despacho de Antonio Pérez Suárez  (https://www.facebook.com/100044662966668/posts/1499941101504641/?rdid=wyJCAb7ZjTVkH4EJ#)
Tareck El Aissami Señaló A Figuras Del Chavismo Durante Nueva Audiencia Del Caso Pdvsa-Cripto (https://www.cuentasclarasdigital.org/2026/05/tareck-el-aissami-senalo-a-figuras-del-chavismo-durante-nueva-audiencia-del-caso-pdvsa-cripto/)
La contratista que hizo un negocio de más (https://storage.googleapis.com/qurium/armando.info/la-contratista-que-hizo-un-negocio-de-mas.html)
Pagó a nombre de un deudor de Pdvsa y se quedó con un barco (https://storage.googleapis.com/qurium/armando.info/pdvsa-dio-patente-de-corso-a-unos-intermediarios-que-le-quedaron-debiendo.html?fbclid=IwY2xjawS_Pz9leHRuA2FlbQIxMABzcnRjBmFwcF9pZBAyMjIwMzkxNzg4MjAwODkyAAEeBOKFoD1s2qfgPx8LvJXtmT9ymoR8xnlJpOT06OlYMukAmBUuPI02rUOCgLs_aem_GN6oot0LektrmaZa_E1UQA)
El coronel que defraudó a Pdvsa montó una piñata para su familia (https://storage.googleapis.com/qurium/armando.info/pdvsa-dio-patente-de-corso-a-unos-intermediarios-que-le-quedaron-debiendo.html?fbclid=IwY2xjawS_Pz9leHRuA2FlbQIxMABzcnRjBmFwcF9pZBAyMjIwMzkxNzg4MjAwODkyAAEeBOKFoD1s2qfgPx8LvJXtmT9ymoR8xnlJpOT06OlYMukAmBUuPI02rUOCgLs_aem_GN6oot0LektrmaZa_E1UQA)
Al frente de Derwick Associates, Alejandro Betancourt, famoso por haber "rescatado" al gobierno de Chávez con la venta de plantas eléctricas de dudosa calidad movió a través de Suiza parte del lucro de la alianza con el chavismo  (https://x.com/ArmandoInfo/status/2054903545850151178)
📢 El coronel Antonio José Perez Suárez, tildado por el chavismo como el “jefe de la estructura de corrupción” en Pdvsa, y su hermano José Rafael Pérez Suárez figuraron como apoderados de una lujosa posada en el páramo venezolano (https://www.facebook.com/story.php?story_fbid=1499941944837890&amp;id=100044662966668&amp;post_id=100044662966668_1499941944837890&amp;rdid=0rLZQXPcX1QZOkvI#)
Una bomba de tiempo en el Lago de Maracaibo: Esta mañana se registró una feroz explosión e incendio en la Planta Compresora de Gas Lamargas (Bloque V). El saldo: al menos 6 trabajadores heridos (varios tuvieron que lanzarse al agua). ¿Qué hay detrás de esta tragedia? (https://x.com/morandavid/status/2055417962073354529)
⚡️Tenemos la imputación de Saab. ¡CASO CLAP Y PETROLEO-PDVSA, como les avancé el domingo! (https://x.com/alandete/status/2056485742939930794)
Caso Pdvsa-Cripto: suspenden audiencia por huelga de hambre de Tareck El Aissami (https://www.elnacional.com/2026/05/pdvsa-cripto-suspenden-audiencia-por-huelga-de-el-aissami/)
Fallece trabajador petrolero herido en explosión de la planta Lamargas (https://efectococuyo.com/sucesos/fallece-trabajador-petrolero-herido-en-explosion-de-la-planta-lamargas/)
Expediente Pdvsa-Cripto: acusaciones desde el banquillo salpican al dueño de Fospuca (https://talcualdigital.com/expediente-pdvsa-cripto-acusaciones-desde-el-banquillo-salpican-al-dueno-de-fospuca/)
¿Por qué hubo una explosión en la Planta Lamargas? Revelan lo que hay detrás del silencio de Pdvsa (https://lapatilla.com/2026/05/22/por-que-hubo-una-explosion-en-la-planta-lamargas-revelan-lo-que-hay-detras-del-silencio-de-pdvsa/)
Familiares de presos del caso Pdvsa Obrero exigieron al Ministerio Público que se dicten medidas cautelares para 78 encarcelados por esta causa. (https://www.facebook.com/watch/?v=1311717960331579)
Abogados del caso Pdvsa-Cripto denuncian violaciones constitucionales y exigen juicio público (https://correodelcaroni.com/pais-politico/abogados-del-caso-pdvsa-cripto-denuncian-violaciones-constitucionales-y-exigen-juicio-publico/)
PDVSA-Cripto: la trama de corrupción que busca escudarse en los DDHH (https://tucaraotica.com/venezuela/pdvsa-cripto-la-trama-de-corrupcion-que-busca-escudarse-en-los-ddhh/)
PDVSA-Cripto: cifras, relatos y testimonios ocultos en un juicio lleno de dudas (https://elpitazo.net/politica/pdvsa-cripto-cifras-relatos-y-testimonios-ocultos-en-un-juicio-lleno-de-dudas/)
India reconoce que el cobro de sus dividendos es fundamental en negociación con Caracas (https://talcualdigital.com/india-reconoce-que-el-cobro-de-sus-dividendos-es-fundamental-en-negociacion-con-caracas/)
Análisis de entorno: El gen de la autodestrucción en YPF y Pdvsa, y los límites del Estado empresario (https://www.elnacional.com/2026/06/analisis-de-entorno-el-gen-de-la-autodestruccion-en-ypf-y-pdvsa-y-los-limites-del-estado-empresario/)</t>
    </r>
  </si>
  <si>
    <t>Empresa operativa. En el año 2020 se propuso una nueva estrategia de negocios con las empresas mixtas: conservar acciones, vender acciones hasta el 50,1%, Fusionar/Renegociar/Portafolio y pasar al licencia.
Producción real y estimada reciente (2025-2026)
Volumen de extracción activa: 0 bpd. Las operaciones de producción se encuentran completamente detenidas. Tras un breve ciclo de producción temprana experimental que rozó los 800 bpd en las fases iniciales del proyecto, las actividades de extracción comercial en el campo fueron congeladas de mutuo acuerdo debido a la falta de viabilidad logística y financiera bajo el esquema anterior.
Hitos de expansión operativa (Fases de reactivación)
Meta de reactivación inicial (Fase temprana): 10.000 a 15.000 bpd. Este es el volumen estimado que los ingenieros consideran alcanzable en una primera etapa si se aprueba el nuevo plan de negocios. Consistiría en el reacondicionamiento y completación (RA/RC) de las macollas exploratorias y de evaluación ya perforadas en el bloque.</t>
  </si>
  <si>
    <t>La sede administrativa principal de Petromacareo, S.A. se encuentra ubicada en las instalaciones del edificio de la Corporación Venezolana del Petróleo (CVP), situado en la Calle Aerocuar, sector Unare I, Puerto Ordaz, Estado Bolívar, Venezuela.
Cuenca Oriental de Venezuela.
Faja Petrolífera del Orinoco 
Campos asignados: Se le otorgaron los derechos exclusivos para el desarrollo y explotación del Bloque Junín 2, una extensión territorial de aproximadamente 247 kilómetros cuadrados ubicada en el sector centro-oeste de la Faja (estados Guárico y Anzoátegui).</t>
  </si>
  <si>
    <r>
      <rPr>
        <b/>
        <sz val="12"/>
        <color theme="1"/>
        <rFont val="Calibri"/>
        <family val="2"/>
      </rPr>
      <t>PDVSA/CVP</t>
    </r>
    <r>
      <rPr>
        <sz val="12"/>
        <color theme="1"/>
        <rFont val="Calibri"/>
      </rPr>
      <t xml:space="preserve">: 60%
</t>
    </r>
    <r>
      <rPr>
        <b/>
        <sz val="12"/>
        <color theme="1"/>
        <rFont val="Calibri"/>
        <family val="2"/>
      </rPr>
      <t>Petrovietnam Exploration Production Corporation LTD</t>
    </r>
    <r>
      <rPr>
        <sz val="12"/>
        <color theme="1"/>
        <rFont val="Calibri"/>
        <family val="2"/>
      </rPr>
      <t>:</t>
    </r>
    <r>
      <rPr>
        <sz val="12"/>
        <color theme="1"/>
        <rFont val="Calibri"/>
      </rPr>
      <t xml:space="preserve"> 40%</t>
    </r>
    <r>
      <rPr>
        <sz val="12"/>
        <color theme="1"/>
        <rFont val="Calibri"/>
        <family val="2"/>
      </rPr>
      <t xml:space="preserve"> Vietnam National Oil and Gas Group (Petrovietnam - PVN) es la corporación estatal de energía de la República Socialista de Vietnam. Para sus operaciones internacionales de exploración y producción (upstream), actúa a través de su brazo operativo especializado: Petrovietnam Exploration Production Corporation (PVEP).  Es uno de los pilares económicos de Vietnam, con un modelo integrado que abarca desde la exploración petrolera hasta la refinación (operan la refinería Dung Quat en su país) y la generación petroquímica. Su estrategia internacional busca asegurar el suministro energético a largo plazo para el acelerado crecimiento industrial del sudeste asiático. Como corporación estatal asiática, Petrovietnam aporta un perfil de tomador de riesgo a largo plazo respaldado por fondos soberanos, priorizando la seguridad del suministro físico de barriles sobre las ganancias especulativas de corto plazo.</t>
    </r>
  </si>
  <si>
    <t xml:space="preserve">Empresa operativa. En el año 2020 se propuso una nueva estrategia de negocios con las empresas mixtas: conservar acciones, vender acciones hasta el 50,1%, Fusionar/Renegociar/Portafolio y pasar al licencia.
Producciónreal y estimada reciente (2025-2026)
Volumen de extracción activa: Menos de 2.000 a 3.000 bpd. Petromiranda se mantiene como un activo de producción marginal en la Faja. Estos barriles diarios representan un volumen mínimo de mantenimiento; es decir, se extraen para evitar que el crudo extrapesado se solidifique en las tuberías de producción y para mantener la integridad hidrodinámica de los pozos activos en el Campo Zuata.
Hitos deexpansión operativa (Fases de reactivación)
Meta de corto plazo (Línea de estabilización): 10.000 bpd. Es el primer escalón técnico planteado por el consorcio ruso-venezolano. Para alcanzarlo, no se requiere perforar nuevos pozos, sino reincorporar y reactivar las macollas que se encuentran actualmente en condición de "cerradas con potencial" mediante servicios de reacondicionamiento (RA/RC). Cualquier salto por encima de los 10.000 bpd está estrictamente sujeto a que se complete la fase actual de reprocesamiento sísmico (PSV) y a que Roszarubezhneft apruebe el financiamiento para reactivar los taladros de perforación horizontal.
</t>
  </si>
  <si>
    <t>Av. Camejo Octavio con calle Nueva Esparta, Sector Venecia, Edif. Laguna I, sede de la Corporación
Venezolana del Petróleo. Piso 1,
Cuenca Oriental de Venezuela.
Faja Petrolífera del Orinoco .
Campos asignados: Se le otorgaron los derechos exclusivos para el desarrollo, explotación y mejoramiento del Bloque Junín 6, una vasta extensión territorial ubicada en el sector centro-sur de la Faja, abarcando áreas de los estados Anzoátegui y Guárico.</t>
  </si>
  <si>
    <r>
      <rPr>
        <b/>
        <sz val="12"/>
        <color theme="1"/>
        <rFont val="Calibri"/>
        <family val="2"/>
      </rPr>
      <t>PDVSA/CVP</t>
    </r>
    <r>
      <rPr>
        <sz val="12"/>
        <color theme="1"/>
        <rFont val="Calibri"/>
      </rPr>
      <t xml:space="preserve">: 60 % 
</t>
    </r>
    <r>
      <rPr>
        <b/>
        <sz val="12"/>
        <color theme="1"/>
        <rFont val="Calibri"/>
        <family val="2"/>
      </rPr>
      <t xml:space="preserve"> Petromost SRL.</t>
    </r>
    <r>
      <rPr>
        <sz val="12"/>
        <color theme="1"/>
        <rFont val="Calibri"/>
      </rPr>
      <t>: 40%. Petromost, es una firma con sede en Moscú, Rusia, que opera como una filial o vehículo de propósito especial bajo el control de la corporación estatal rusa Roszarubezhneft. : Roszarubezhneft fue creada en 2020 por una entidad adscrita al Ministerio de Desarrollo Económico de la Federación Rusa. Su propósito fundamental fue absorber la totalidad de los activos e intereses comerciales que la petrolera Rosneft poseía en Venezuela, protegiendo dichas operaciones luego de que agencias estadounidenses sancionaran directamente a los brazos comercializadores de Rosneft. En esta arquitectura, Petromost actúa como el ejecutor legal, técnico y firmante de los convenios con el Estado venezolano.</t>
    </r>
  </si>
  <si>
    <t>Empresa operativa.  En el año 2020 se propuso una nueva estrategia de negocios con las empresas mixtas: conservar acciones, vender acciones hasta el 50,1%, Fusionar/Renegociar/Portafolio y pasar al licencia.
Producción real / Capacidad reciente (2025-2026)
Volumen de extracción activa: Entre 3.000 y 5.000 bpd. Esta es la tasa operativa real con la que la empresa mixta transita el ciclo actual. Representa una operación de baja intensidad o de "línea base". Este flujo es suficiente para cubrir los costos mínimos de mantenimiento del bloque, evitar el asentamiento de sedimentos y asegurar que el crudo de 8,5° API no dañe los pozos activos por falta de dinamismo hidrodinámico.
 Capacidad de respuesta inmediata (Potencial de reactivación sin perforación)
Potencial de pozos cerrados: 15.000 bpd.  Si CNPC y PDVSA decidieran abrir por completo la capacidad de las macollas existentes que hoy están en condición de "cerradas con potencial", la infraestructura de superficie actual del bloque podría procesar y bombear de forma inmediata hasta 15.000 bpd de crudo diluido (DCO), siempre y cuando se cuente con los servicios de mantenimiento subsuperficial requeridos</t>
  </si>
  <si>
    <t>Edificio CVP, calle Aerocuar, zona industrial Unare, módulo 2, Puerto Ordaz, estado Bolívar
Las operaciones e infraestructura de superficie (macollas, líneas de flujo y estaciones de recolección primarias) están enmarcadas en la zona central de la Faja Petrolífera del Orinoco (FPO): Bloque Junín 4.
 El área física del bloque se extiende formalmente entre los límites de los estados Anzoátegui y Guárico, al norte del río Orinoco.
Campos asignados:
Se encuentra asentado sobre el Campo Iguana-Zuata, un yacimiento localizado en el flanco sur de la cuenca oriental de Venezuela. El objetivo fundamental de esta delimitación es la extracción y manejo del crudo extrapesado característico de esa sección del subsuelo (aproximadamente de 8,5° API).</t>
  </si>
  <si>
    <r>
      <rPr>
        <b/>
        <sz val="12"/>
        <color theme="1"/>
        <rFont val="Calibri"/>
        <family val="2"/>
      </rPr>
      <t>PDVSA/CVP</t>
    </r>
    <r>
      <rPr>
        <sz val="12"/>
        <color theme="1"/>
        <rFont val="Calibri"/>
      </rPr>
      <t xml:space="preserve">: 60%
</t>
    </r>
    <r>
      <rPr>
        <b/>
        <sz val="12"/>
        <color theme="1"/>
        <rFont val="Calibri"/>
        <family val="2"/>
      </rPr>
      <t>China National Petroleum Corporation (CNPC)</t>
    </r>
    <r>
      <rPr>
        <sz val="12"/>
        <color theme="1"/>
        <rFont val="Calibri"/>
      </rPr>
      <t>: 40%. CNPC es una corporación estatal china de energía, fundada en 1988, que se posiciona como una de las compañías integradas de petróleo y gas más grandes del mundo. En el mapa energético venezolano, funciona como el principal brazo operativo y financiero de Pekín, siendo uno de los socios históricos más importantes de PDVSA. China National Petroleum Corporation (CNPC) no es solo un socio financiero; es el brazo geopolítico y operativo con el que el Estado chino asegura su suministro energético a largo plazo y administra las líneas de financiamiento cruzado con Venezuela. Fundada en 1988 sobre los cimientos del antiguo Ministerio de Industria Petrolera de China, es una corporación 100% de propiedad estatal, bajo la supervisión directa de la Comisión de Administración y Supervisión de Activos Estatales (SASAC). Es una de las corporaciones integradas de energía más grandes del planeta (habitualmente en el Top 5 del Fortune Global 500). Controla a PetroChina, su filial comercial que cotiza en las bolsas de Hong Kong y Shanghái.  A diferencia de otros socios de nicho, CNPC domina toda la cadena de valor: desde la exploración profunda y la ingeniería de subsuelo hasta la refinación a gran escala y la fabricación propia de taladros y tecnología de perforación (a través de subsidiarias como CPTDC).
La presencia de CNPC en Venezuela no ha respondido únicamente a una lógica corporativa tradicional, sino a un acuerdo geopolítico macro. Entre 2007 y la década pasada, China otorgó a Venezuela más de 60.000 millones de dólares en créditos para proyectos de infraestructura y desarrollo. El acuerdo operativo central establece que Venezuela paga el capital y los intereses de esa deuda mediante el envío masivo y constante de crudo, una operación donde CNPC ha fungido históricamente como el receptor y fiscalizador técnico de dichos volúmenes.</t>
    </r>
  </si>
  <si>
    <t>Empresa operativa, se desconoce su capacidad de producción actual. En el año 2020 se propuso una nueva estrategia de negocios con las empresas mixtas: conservar acciones, vender acciones hasta el 50,1%, Fusionar/Renegociar/Portafolio y pasar a licencia.
Capacidad real existente y operativa (2025-2026)
* Producción real estimada: El flujo físico real que sale del campo oscila apenas entre 2.000 y 5.000 bpd. El activo se encuentra prácticamente en fase de mantenimiento básico
* El freno de la infraestructura de superficie: La capacidad real existente no puede expandirse debido a un cuello de botella logístico crítico, las líneas de transporte compartido de Crudo Diluido (DCO) operan saturadas.</t>
  </si>
  <si>
    <t xml:space="preserve"> Av. Camejo Octavio, cruce con Calle Nueva Esparta, Sector Venecia, Edificio Laguna I (Sede CVP)
Cuenca Oriental de Venezuela.
Área geográfica: Faja Petrolífera del Orinoco , dentro de la División Carabobo. Abarca una poligonal de aproximadamente 342 $km^2$ en el sector sur-oriente del país.
Campos asignados: Le fueron otorgados los derechos de delimitación y desarrollo comercial sobre los bloques Carabobo 2 (Norte) y Carabobo 4 (Oeste), ubicados geopolíticamente en el sur del estado Monagas.</t>
  </si>
  <si>
    <r>
      <rPr>
        <b/>
        <sz val="12"/>
        <color theme="1"/>
        <rFont val="Calibri"/>
        <family val="2"/>
      </rPr>
      <t>PDVSA/CVP</t>
    </r>
    <r>
      <rPr>
        <sz val="12"/>
        <color theme="1"/>
        <rFont val="Calibri"/>
      </rPr>
      <t xml:space="preserve">:  60% 
Socio extranjero (40%): Originalmente, este porcentaje pertenecía a la corporación estatal rusa Rosneft.En marzo de 2020, ante las sanciones de los Estados Unidos contra la filial Rosneft Trading S.A., la junta directiva de Rosneft ejecutó una salida estratégica inmediata para salvar sus finanzas globales. Vendió el 100% de sus activos en Venezuela a una empresa controlada en su totalidad por el propio Gobierno de la Federación de Rusia (específicamente a la corporación estatal rusa </t>
    </r>
    <r>
      <rPr>
        <b/>
        <sz val="12"/>
        <color theme="1"/>
        <rFont val="Calibri"/>
        <family val="2"/>
      </rPr>
      <t>Petromost SRL)</t>
    </r>
    <r>
      <rPr>
        <sz val="12"/>
        <color theme="1"/>
        <rFont val="Calibri"/>
      </rPr>
      <t>. Petromost, es una firma con sede en Moscú, Rusia, que opera como una filial o vehículo de propósito especial bajo el control de la corporación estatal rusa Roszarubezhneft. : Roszarubezhneft fue creada en 2020 por una entidad adscrita al Ministerio de Desarrollo Económico de la Federación Rusa. Su propósito fundamental fue absorber la totalidad de los activos e intereses comerciales que la petrolera Rosneft poseía en Venezuela, protegiendo dichas operaciones luego de que agencias estadounidenses sancionaran directamente a los brazos comercializadores de Rosneft. En esta arquitectura, Petromost actúa como el ejecutor legal, técnico y firmante de los convenios con el Estado venezolano.
Petromost, es una firma con sede en Moscú, Rusia, que opera como una filial o vehículo de propósito especial bajo el control de la corporación estatal rusa Roszarubezhneft. : Roszarubezhneft fue creada en 2020 por una entidad adscrita al Ministerio de Desarrollo Económico de la Federación Rusa. Su propósito fundamental fue absorber la totalidad de los activos e intereses comerciales que la petrolera Rosneft poseía en Venezuela, protegiendo dichas operaciones luego de que agencias estadounidenses sancionaran directamente a los brazos comercializadores de Rosneft. En esta arquitectura, Petromost actúa como el ejecutor legal, técnico y firmante de los convenios con el Estado venezolano.</t>
    </r>
  </si>
  <si>
    <r>
      <rPr>
        <b/>
        <sz val="12"/>
        <color rgb="FF000000"/>
        <rFont val="Calibri"/>
      </rPr>
      <t>Presidente</t>
    </r>
    <r>
      <rPr>
        <sz val="12"/>
        <color rgb="FF000000"/>
        <rFont val="Calibri"/>
      </rPr>
      <t>: General de División Alfredo Alejandro García Parra, según Resolución N° 047962 del 5 de octubre de 2022, publicado en la Gaceta Oficial 42.483 del 14/10/2022.
Según Resolución No. 055997 del Ministerio del Poder Popular para la Defensa del 18 de diciembre de 2024, publicada en la Gaceta Oficial 43.034 del 23/12/2024,  se nombra al ciudadano General de División César José Díaz Calles, como Presidente de Seguros Horizonte S.A.
Merdiante Resolución No. 000189 del  18 de abril de 2026 y publicada en la Gaceta Oficial No. 43.363 del 27 de abril de 2026 la cual se designa al ciudadano  General de Brigada Rafael Ernesto Acuña Acevedo,  como Presidente de Seguros Horizonte S.A., de  la Dirección General de Empresas y Servicios del Despacho del Viceministro de Servicios para la Defensa.</t>
    </r>
  </si>
  <si>
    <t>El General de División César José Díaz Calles, fue Presidente del Complejo Industrial Tiuna I, C.A. en el año 2023.  Asumió la vicepresidencia ejecutiva de BANFANB en el año 2021.
El General de Brigada del Ejércitop Rafael Ernesto Acuña Acevedo, antes de asumir la presidencia de la aseguradora, se desempeñó como Jefe del Servicio de Armamento del Ejército Bolivariano. Este cargo es de carácter estratégico, ya que se encarga de la administración, control, mantenimiento y custodia del parque de armas y recursos técnicos de este componente militar.  El GB Rafael Ernesto Acuña Acevedo posee un perfil fuertemente ligado a la administración de recursos estratégicos, logística armada y gerencia institucional, áreas que ahora aplica directamente al frente de la aseguradora del sector defensa.</t>
  </si>
  <si>
    <t>Bolívar - Denunciaron casos de corrupción en Sidor - VPItv (https://www.youtube.com/watch?v=LtCh8YI_vsY)
Sidor produjo en todo 2020 el equivalente a un día y medio de 2007 (https://talcualdigital.com/sidor-produjo-en-todo-2020-el-equivalente-a-un-dia-y-medio-de-2007/)
Al rescate millonario de Sidor se les saliron las costuras (https://armando.info/Reportajes/Details/2621)
SIDOR Y EL TRÁFICO DE CABILLAS (https://transparencia.org.ve/project/sidor-y-el-trafico-de-cabillas/)
Sidor responde a los reclamos salariales con represalias y políticas de miedo (https://talcualdigital.com/sidor-responde-a-los-reclamos-salariales-con-represalias-y-politicas-de-miedo/)
No se las perdonaron: Aplican retaliaciones contra sindicalistas por denunciar irregularidades en Sidor (Video) (https://www.caraotadigital.net/hoy/aplican-retaliaciones-contra-sindicalistas-afectos-por-denunciar-irregularidades-en-sidor)
Sidor: un monumento de destrucción operativa y financiera a 10 años de su reestatización (http://www.correodelcaroni.com/index.php/economia/item/63445-sidor-un-monumento-de-destruccion-operativa-y-financiera-a-10-anos-de-su-reestatizacion)
El conflicto de Sidor y la unidad de los trabajadores (http://www.el-nacional.com/noticias/opinion/conflicto-sidor-unidad-los-trabajadores_112889)
Comienza nuevo conflicto en Sidor por diferencias sobre pago de utilidades (http://www.correodelcaroni.com/index.php/laboral/item/5525-sidor-paga-utilidades-segun-el-acta-de-2008)
Sidor se paraliza por conflicto laboral (http://www.elimpulso.com/noticias/economia/mayor-siderurgica-de-venezuela-esta-completamente-paralizada-por-conflicto-laboral)
El movimiento obrero en Sidor ha sido humillado y despojado de todos sus derechos (http://diarioelprogreso.com/Cita-030509/html/pag08-a.htm)
Sutiss: Lo del robo de cabillas en Sidor era “un secreto a gritos” (http://www.noticierodigital.com/2011/06/correo-del-caroni-informe-de-sidor-del-2008-revela-negocios-de-luis-velasquez/)
Detienen a dos gerentes de Sidor por corrupción // Correo del Caroní (http://vprimero.blogspot.com/2011/06/detienen-dos-gerentes-de-sidor-por.html)
Ofensiva contra la corrupción en Guayana quedó reducida a detenciones en Ferrominera (http://correodelcaroni.com/index.php/laboral/item/30949-ofensiva-contra-la-corrupcion-en-guayana-quedo-reducida-a-detenciones-en-ferrominera)
Néstor Astudillo es el nuevo presidente de Sidor (https://www.noticias-ahora.com/nestor-astudillo-presidente-sidor/)
El saldo de un ejecutivo argentino creció mientras dirigía Sidor (https://armando.info/el-saldo-de-un-ejecutivo-argentino-crecio-mientras-dirigia-sidor/)
Sutiss denuncia violación del fuero sindical a dos directivos (https://talcualdigital.com/sutiss-denuncia-violacion-del-fuero-sindical-a-dos-directivos/)
Bajo acecho de la Dgcim amenazan a trabajadores de Sidor para acabar protesta (https://cronica.uno/bajo-acecho-de-la-dgcim-amenazan-a-trabajadores-de-sidor-para-acabar-protesta/)
Trabajadores de Sidor llevan tres días de protesta por mal cálculo en pagos salariales (https://talcualdigital.com/trabajadores-de-sidor-llevan-tres-dias-de-protesta-por-mal-calculo-en-pagos-salariales/) 
En Planta de Pellas de Sidor 71% de las fallas de producción en junio fueron mecánicas  (https://correodelcaroni.com/laboral-economia/en-planta-de-pellas-de-sidor-71-de-las-fallas-de-produccion-en-junio-fueron-mecanicas/) 
Masiva protesta en Sidor reaviva el conflicto y las luchas sindicales (https://cronica.uno/masiva-protesta-en-sidor-reaviva-el-conflicto-y-las-luchas-sindicales/)
#AlertaFundaRedes | Trabajadores de #Sidor han tomado arterias viales claves de la zona industrial del estado #Bolívar, como señal de protesta para exigir el respeto a sus derechos laborales, situación que ha traído amenazas por parte de funcionarios de seguridad del Estado. (https://twitter.com/fundaredes_/status/1613324864521117697?s=46&amp;t=6AbVo1hgL7iNl4VkLBiueA)
Empleados de SIDOR denuncian despidos en Bolívar (https://youtu.be/bgXYlsXATYI)
“Están en la Dgcim”: Denuncian detención arbitraria de trabajadores de Sidor y Bauxilum https://puntodecorte.net/denuncian-detencion-arbitraria-de-trabajadores-de-sidor-y-bauxilum/
No hay tregua en Sidor: Al menos 9 trabajadores detenidos y más de 70 despedidos por protestar en Ciudad Guayana (https://ovxp.mcehc.com/2023/01/12/no-hay-tregua-en-sidor-al-menos-9-trabajadores-detenidos-y-mas-de-70-despedidos-por-protestar-en-ciudad-guayana/)
Trabajadores de Sidor reportan 12 personas detenidas tras cuatro días en huelga (https://bit.ly/3XvS1vY)
Malas políticas laborales en las empresas básicas lleva a los trabajadores a manifestarse (https://puntodecorte.net/empresas-basicas-manifestacion/)
Detenidos 26 sujetos por robo de 700 kilos de cobre de Sidor (Detenidos 26 sujetos por robo de 700 kilos de cobre de Sidor)
CVG toma represalias contra trabajadores integrantes de mesa de diálogo (CVG toma represalias contra trabajadores integrantes de mesa de diálogo)
Siderúrgicos protestan de manera pacífica en CVG Alta Vista (https://soynuevaprensadigital.com/npd/siderurgicos-protestan-de-manera-pacifica-en-cvg-alta-vista/)
Trabajadores acusan formalmente al Estado venezolano ante Corte Penal Internacional por crímenes de lesa humanidad (https://correodelcaroni.com/laboral-economia/trabajadores-acusan-formalmente-al-estado-venezolano-ante-corte-penal-internacional-por-crimenes-de-lesa-humanidad/)
Néstor Astudillo, presidente de Sidor, cayó detenido por la Policía Anticorrupción (https://gitx.awsccs2.com/2023/03/30/nestor-astudillo-detenido/)
Revelaron LISTA de funcionarios chavistas detenidos en la CVG y Sidor (https://gitx.awsccs2.com/2023/03/31/revelaron-lista-de-funcionarios-chavistas-detenidos-en-la-cvg-y-sidor/)
Detenidos por presunta corrupción ocho directivos de siderúrgica de Venezuela (https://www.swissinfo.ch/spa/venezuela-corrupci%C3%B3n_detenidos-por-presunta-corrupci%C3%B3n-ocho-directivos-de-sider%C3%BArgica-de-venezuela/48412892)
Sidor en ruinas y con rastro de corrupción reinicia misteriosas exportaciones (https://elestimulo.com/elinteres/empresas/2023-05-24/sidor-en-ruinas-y-con-tufo-de-corrupcion-reinicia-misteriosas-exportaciones/)
Tres sindicalistas de Sidor detenidos por la Dgcim por denunciar amedrentamiento de la GNB en protesta laboral (https://puntodecorte.net/tres-sindicalistas-de-sidor-detenidos-por-la-dgcim/)
Impiden protesta de sidoristas en Ciudad Guayana que exigen liberación de trabajadores detenidos por Dgcim (https://gitx.awsccs2.com/2023/06/12/impiden-protesta-de-sidoristas-en-ciudad-guayana-que-exigen-liberacion-de-trabajadores-detenidos-por-dgcim/)
Trabajadores de Sidor detenidos en Bolívar fueron imputados y enviados a Caracas (https://efectococuyo.com/la-humanidad/trabajadores-de-sidor-detenidos-en-bolivar-fueron-imputados-y-enviados-a-caracas/)
Tribunal en Bolívar prohíbe protestas en Sidor y censura a trabajadores (https://efectococuyo.com/la-humanidad/tribunal-en-bolivar-prohibe-protestas-en-sidor-y-censura-a-trabajadores/)
Con pruebas anónimas y obtenidas ilegalmente la justicia venezolana condenó a seis sindicalistas a 16 años de cárcel (https://supremainjusticia.org/con-pruebas-anonimas-y-obtenidas-ilegalmente-la-justicia-venezolana-condeno-a-seis-sindicalistas-a-16-anos-de-carcel/)
Cinco jubilados y pensionados de Sidor y Venalum en huelga de hambre por pensiones insuficientes (https://puntodecorte.net/jubilados-y-pensionados-de-sidor-y-venalum-en-huelga-de-hambre/)
Ratifican privativa de libertad para sindicalistas de Sidor detenidos en Bolívar (https://www.lapatilla.com/2023/10/27/ratifican-privativa-de-libertad-para-sindicalistas-de-sidor-detenidos-en-bolivar/)
Madre de sindicalista detenido se encadenó en la CVG en Puerto Ordaz para pedir su liberación (https://www.lapatilla.com/2024/07/03/madre-de-sindicalista-detenido-se-encadeno-en-la-cvg-en-puerto-ordaz-para-pedir-su-liberacion/)
CVG y la Guayana industrial: alternativa no petrolera que existió y que el chavismo destrozó (https://correodelcaroni.com/opinion/cvg-y-la-guayana-industrial-alternativa-no-petrolera-que-existio-y-que-el-chavismo-destrozo/)
♦Trabajadores de Sidor cobran hasta 500 dólares por hacer mantenimiento en cárceles del país (https://www.elnacional.com/venezuela/trabajadores-de-sidor-cobran-hasta-500-dolares-por-hacer-mantenimiento-en-carceles-del-pais/)
Sidoristas denuncian falta de atención médica debido a retrasos en pago de especialistas (https://correodelcaroni.com/laboral-economia/sidoristas-denuncian-falta-de-atencion-medica-debido-a-retrasos-en-pago-de-especialistas/)
Reportan dos explosiones en empresas de la Corporación Venezolana de Guayana (https://www.radiofeyalegrianoticias.com/reportan-dos-explosiones-en-empresas-de-la-corporacion-venezolana-de-guayana/)
“Avanza hacia su paralización total”: informe revela drástica caída en la producción de acero en SIDOR bajo la gestión del socialismo (https://puntodecorte.net/caida-en-la-produccion-de-acero-en-sidor-bajo-la-gestion-del-socialismo/)
Trabajador de Sidor fallece en accidente laboral (https://www.radiofeyalegrianoticias.com/trabajador-de-la-siderurgica-del-orinoco-fallece-en-accidente-laboral/#google_vignette)
Alertan incremento de muertes por enfermedades ocupacionales en la CVG (https://talcualdigital.com/alertan-incremento-de-muertes-por-enfermedades-ocupacionales-en-la-cvg/)
Más de 5 mil sidoristas desincorporados exigen reintegro a sus puestos de trabajo (https://correodelcaroni.com/laboral-economia/mas-de-5-mil-sidoristas-desincorporados-exigen-reintegro-a-sus-puestos-de-trabajo/)
Sidor tiene una nómina de “trabajadores no requeridos” que suma 5.500 personas (https://www.bancaynegocios.com/sidor-tiene-una-nomina-de-trabajadores-no-requeridos-que-suma-5-500-personas/)
Trabajadores “no requeridos” de Sidor viajarán a Caracas para exigir el 100% de sus salarios (https://talcualdigital.com/trabajadores-no-requeridos-de-sidor-viajaran-a-caracas-para-exigir-100-de-sus-salarios/) 
Ordenan a trabajadores de empresas básicas inscribirse en Registro Nacional de la Milicia (https://correodelcaroni.com/laboral-economia/ordenan-a-trabajadores-de-empresas-basicas-inscribirse-en-registro-nacional-de-la-milicia/)
Trabajadores de las empresas básicas de la CVG se movilizan para exigir la derogación del Memorándum 2792 (https://soynuevaprensadigital.com/npd/trabajadores-de-las-empresas-basicas-de-la-cvg-se-movilizan-para-exigir-la-derogacion-del-memorandum-2792/?shem=dsdf,sharefoc,agadiscoversdl,,sh/x/discover/m1/4)</t>
  </si>
  <si>
    <t>Mediante Resolución DM/No. 069/2025 del 20 de agosto de 2025 del Ministerio del Poder Popular para la Agricultura Productiva y Tierras y publicada en la Gaceta Ofical No. 43.197 del 22 de agosto de 2023  la cual se designa se designa a la ciudadana Josmary Leicely Borjas Morales, como Presidenta de la Junta de Administración Ad-hoc en calidad de encargada.
Según Resolución DM/No. 027/2031 del 18 de mayo de 2026 publicada en la Gaceta Oficial No.  43.379 del 20 de mayo de 2026,  se designa a la ciudadana Franedith Carolina Ortega Sánchez, como Presidenta encargada deSociedad Mercantil CAFEA, C.A. (Transcasa), empresa del Estado, adscrita a la Corporación de Desarrollo Agrícola, S.A.</t>
  </si>
  <si>
    <r>
      <rPr>
        <b/>
        <sz val="12"/>
        <color theme="1"/>
        <rFont val="Calibri"/>
      </rPr>
      <t>Presidente</t>
    </r>
    <r>
      <rPr>
        <sz val="12"/>
        <color theme="1"/>
        <rFont val="Calibri"/>
      </rPr>
      <t xml:space="preserve"> según Gaceta Oficial Nº 40.417 de fecha 22/05/2014: Luis Enrique Castillo González
Mediante Resolución DM/No. 067/2025 del 20 de agosto de 2025 del Ministerio del Poder Popular para la Agricultura Productiva y Tierras y publicada en la Gaceta Ofical No. 43.197 del 22 de agosto de 2023  la cual se designa se designa a la ciudadana Josmary Leicely Borjas Morales, como Presidenta de la empresa Transporte de Café, S.A. (Transcasa)
Según Resolución DM/No. 027/2026 del 18 de mayo de 2026 publicada en la Gaceta Oficial No.  43.379 del 20 de mayo de 2026,  se designa a la ciudadana Franedith Carolina Ortega Sánchez, como Presidenta encargada deTransporte de Café, S.A. (Transcasa), empresa del Estado, adscrita a la Corporación de Desarrollo Agrícola, S.A.</t>
    </r>
  </si>
  <si>
    <t>Josmary Leicely Borjas Morales es  una profesional del sector agrícola, con una carrera enfocada en el desarrollo y fortalecimiento de la producción de café en Venezuela. que ha desempeñado cargos directivos en empresas estatales, principalmente dentro del sector agroalimentario. Entre sus cargos más destacados se encuentran:
Presidenta de la EMPRESA GRANNACIONAL DE CAFÉ VENEDOM, S.A., una filial del Estado (designada mediante Resolución en noviembre de 2009).
Presidenta de la EMPRESA CAFÉ VENEZUELA, S.A., adscrita a la Corporación de Desarrollo Agrícola S.A. y al Ministerio del Poder Popular para la Agricultura Productiva y Tierras (designada en condición de Encargada en agosto de 2025).
Coordinadora de la Comisión de Enlace de la SOCIEDAD MERCANTIL FAMA DE AMÉRICA S.A., con funciones de representación para la realización de actos
Franedith Carolina Ortega Sánchez cuenta con un perfil técnico-civil orientado a la gestión corporativa y la administración de empresas estatales. Su trayectoria en la administración pública venezolana muestra una notable versatilidad, habiendo transitado por juntas directivas de sectores industriales, tecnológicos y, finalmente, agroproductivos. Durante el año 2014, Ortega Sánchez ocupó múltiples cargos de nivel directivo dentro de los conglomerados de manufactura del Ministerio del Poder Popular para las Industrias, bajo el paraguas de la Corporación de Industrias Intermedias de Venezuela, S.A. (CORPIVENSA).  Fue designada Directora Principal de la Junta Directiva de la Corporación Venezolana del Plástico, S.A. (Coveplast). Ejerció como Directora de Venezolana de Industria Tecnológica, C.A. (VIT), la empresa estatal de ensamblaje de herramientas informáticas. Se desempeñó como Directora Principal I en la Fábrica para Procesamiento de Sábila de Venezuela, S.A. (SABILVEN). En el año 2015, formalizó su paso al sector agrícola al ser incorporada al Ministerio del Poder Popular para la Agricultura y Tierras:  Directora Principal del Consejo Directivo de la Fundación Tierra Fértil, un ente enfocado en el desarrollo técnico, capacitación y soporte de proyectos socioproductivos en el campo venezolano. De acuerdo con registros de la seguridad social e institucionales, para agosto de 2021 estuvo vinculada a Agropecuaria Atibana, C.A., una empresa comercializadora e importadora privada/mixta dedicada a la distribución de insumos agrícolas, proyectos de ingeniería del campo y fertilizantes (como la marca Agrotime Fertilizer). Esta experiencia le otorgó un fogueo directo en la logística y comercialización de insumos clave para la siembra..</t>
  </si>
  <si>
    <r>
      <t xml:space="preserve">Según Resolución No.029 del 8 de octubre de 2025  y publicada en la Gaceta Oficial No.  43.232 de fecha 10 de octubre de 2025, se designa como Miembros de la Junta Directiva para dar cumplimiento a la Administración Especial emitida por el Servicio de Bienes Recuperados al Mnisterio del Poder Popular para la Energía Eléctrica sobre los bienes muebles e inmuebles de la sociedad mercantil TURBOVEN CAGUA COMPANY INC, a las personas que en ella se mencionan:  
</t>
    </r>
    <r>
      <rPr>
        <b/>
        <sz val="12"/>
        <color theme="1"/>
        <rFont val="Calibri"/>
        <family val="2"/>
      </rPr>
      <t>Presidente</t>
    </r>
    <r>
      <rPr>
        <sz val="12"/>
        <color theme="1"/>
        <rFont val="Calibri"/>
      </rPr>
      <t xml:space="preserve">: Daniel Rodolfo Alvarez Hidalgo
</t>
    </r>
    <r>
      <rPr>
        <b/>
        <sz val="12"/>
        <color theme="1"/>
        <rFont val="Calibri"/>
        <family val="2"/>
      </rPr>
      <t>Miembros principales</t>
    </r>
    <r>
      <rPr>
        <sz val="12"/>
        <color theme="1"/>
        <rFont val="Calibri"/>
      </rPr>
      <t xml:space="preserve">: Pedro Alcides Tineo Díaz, Oscarina Gertrudis García Ulloa, Yeritza del Carmen Ascanio Castro, Dulce María Santander Bracamonte
Mediante Resolución No. 031 del 16 de junio de 2026 y publicada en la Gaceta Oficial No. 43.398 de la misma fecha,  se designa a los ciudadanos que en ella se mencionan, como Miembros de la Junta Directiva para dar cumplimiento a la Administración Especial emitida por el Servicio de Bienes Recuperados al Ministerio del Poder Popular para la Energía Eléctrica, sobre los bienes muebles e inmuebles de la Sociedad Mercantil TURBOVEN CAGUA COMPANY INC. 
</t>
    </r>
    <r>
      <rPr>
        <b/>
        <sz val="12"/>
        <color theme="1"/>
        <rFont val="Calibri"/>
        <family val="2"/>
      </rPr>
      <t>Presidente</t>
    </r>
    <r>
      <rPr>
        <sz val="12"/>
        <color theme="1"/>
        <rFont val="Calibri"/>
        <family val="2"/>
      </rPr>
      <t xml:space="preserve">: Emilio Ramón Coronado Cabrera
</t>
    </r>
    <r>
      <rPr>
        <b/>
        <sz val="12"/>
        <color theme="1"/>
        <rFont val="Calibri"/>
        <family val="2"/>
      </rPr>
      <t>Miembros principales</t>
    </r>
    <r>
      <rPr>
        <sz val="12"/>
        <color theme="1"/>
        <rFont val="Calibri"/>
        <family val="2"/>
      </rPr>
      <t>: Pedro Alcides Tineo Díaz, Rodolfo Federico Vilchez Sevilla, Darrel José Rosales Mendoza, José Gregorio Duque Peña</t>
    </r>
  </si>
  <si>
    <t>Daniel Rodolfo Alvarez Hidalgo fue Director General de la Dirección General de Energía Alternativa, este nombramiento fue en el Viceministerio para Nuevas Fuentes y Uso Racional de la Energía (dependiente del Ministerio del Poder Popular para la Energía Eléctrica), según una Gaceta Oficial de la República Bolivariana de Venezuela publicada el 3 de abril de 2019.
Emilio Ramón Coronado Cabrera: En la documentación oficial consultada, figura como Coordinador Eléctrico Estadal en el estado Aragua para la Corporación Eléctrica Nacional (CORPOELEC), adscrito al Ministerio del Poder Popular para la Energía Eléctrica, en un nombramiento realizado en el año 2015. 
Pedro Alcides Tineo Díaz: Fue designado vicepresidente de la Corporación Eléctrica Nacional (Corpoelec) en febrero de 2021, según lo publicado en Gaceta Oficial.
Rodolfo Federico Vilchez Sevilla: Ha ocupado diversos cargos en la administración pública venezolana, incluyendo el de director principal en la junta directiva de CVG Minerven en 2008 y director general de Concesiones Mineras en el Ministerio del Poder Popular para las Industrias Básicas y Minería en 2014. También ha figurado como miembro principal de la junta directiva de la Fundación Televisora Venezolana Social (TVES).</t>
  </si>
  <si>
    <r>
      <t xml:space="preserve">Según la Resolución 0005 del 17 de febrero de 2025 aprobrada por el Ministro del Poder Popular y publicada en la Gaceta Oficial No. 43.070  de la mismA fecha se designan como Miembros de la Junta Directiva para dar cumplimiento a la Administración Especial emitida por el Servicio de Bienes Recuperados al Ministerio del Poder Popular para la Energía Eléctrica, sobre los bienes muebles e inmuebles de la sociedad mercantil TURBOVEN MARACAY COMPANY INC, a las ciudadanas y ciudadanos que en se citan a continuación:
Presidenta: Tanía Elena Ríos Sánchez
Vicepresidente: Pedro Alcides Tineo Díaz
Miembros principales: Alberto Gabriel Pérez Pérez, Dulce María Santander Bracamonte, Carlos Alfredo Conzález, Maryori Cárdenas Cedeño
Según Resolución No.027 del 8 de octubre de 2025  y publicada en la Gaceta Oficial No.  43.232 de fecha 10 de octubre de 2025, se designa como Miembros de la Junta Directiva para dar cumplimiento a la Administración Especial emitida por el Servicio de Bienes Recuperados al Mnisterio del Poder Popular para la Energía Eléctrica sobre los bienes muebles e inmuebles de la sociedad mercantil TURBOVEN CAGUA COMPANY INC, a las personas que en ella se mencionan:  
</t>
    </r>
    <r>
      <rPr>
        <b/>
        <sz val="12"/>
        <color theme="1"/>
        <rFont val="Calibri"/>
        <family val="2"/>
      </rPr>
      <t>Presidente</t>
    </r>
    <r>
      <rPr>
        <sz val="12"/>
        <color theme="1"/>
        <rFont val="Calibri"/>
        <family val="2"/>
      </rPr>
      <t xml:space="preserve">: Daniel Rodolfo Alvarez Hidalgo
</t>
    </r>
    <r>
      <rPr>
        <b/>
        <sz val="12"/>
        <color theme="1"/>
        <rFont val="Calibri"/>
        <family val="2"/>
      </rPr>
      <t>Miembros principales</t>
    </r>
    <r>
      <rPr>
        <sz val="12"/>
        <color theme="1"/>
        <rFont val="Calibri"/>
        <family val="2"/>
      </rPr>
      <t>: Pedro Alcides Tineo Díaz, Oscarina Gertrudis García Ulloa, Yeritza del Carmen Ascanio Castro, Dulce María Santander Bracamonte
Mediante Resolución No. 033 del 16 de junio de 2026 y publicada en la Gaceta Oficial No. 43.398 de la misma fecha,  se designa a los ciudadanos que en ella se mencionan, como Miembros de la Junta Directiva para dar cumplimiento a la Administración Especial emitida por el Servicio de Bienes Recuperados al Ministerio del Poder Popular para la Energía Eléctrica, sobre los bienes muebles e inmuebles de la Sociedad Mercantil TURBOVEN CAGUA COMPANY INC. 
Presidente: Emilio Ramón Coronado Cabrera
Miembros principales: Pedro Alcides Tineo Díaz, Rodolfo Federico Vilchez Sevilla, Darrel José Rosales Mendoza, José Gregorio Duque Peña</t>
    </r>
  </si>
  <si>
    <t>Tania Elena Ríos Sánchez ha sido Presidenta, en calidad de Encargada, de la Empresa Carbones del Zulia S.A (CARBOZULIA) y sus filiales, en 2018 fue Cónsul General, en el Consulado General de la República Bolivariana de Venezuela acreditado ante el Estado Libre Asociado de Puerto Rico y  Directora General de Atención Integral, adscrita al Despacho del Viceministerio para Atención al Privado y Privada de Libertad del Ministerio del Poder Popular para el Servicio Penitenciario y también Viceministra  del Ministerio del Poder Popular de Industrias y Producción Nacional.
Daniel Rodolfo Alvarez Hidalgo fue Director General de la Dirección General de Energía Alternativa, este nombramiento fue en el Viceministerio para Nuevas Fuentes y Uso Racional de la Energía (dependiente del Ministerio del Poder Popular para la Energía Eléctrica), según una Gaceta Oficial de la República Bolivariana de Venezuela publicada el 3 de abril de 2019.
Emilio Ramón Coronado Cabrera: En la documentación oficial consultada, figura como Coordinador Eléctrico Estadal en el estado Aragua para la Corporación Eléctrica Nacional (CORPOELEC), adscrito al Ministerio del Poder Popular para la Energía Eléctrica, en un nombramiento realizado en el año 2015. 
Pedro Alcides Tineo Díaz: Fue designado vicepresidente de la Corporación Eléctrica Nacional (Corpoelec) en febrero de 2021, según lo publicado en Gaceta Oficial.
Rodolfo Federico Vilchez Sevilla: Ha ocupado diversos cargos en la administración pública venezolana, incluyendo el de director principal en la junta directiva de CVG Minerven en 2008 y director general de Concesiones Mineras en el Ministerio del Poder Popular para las Industrias Básicas y Minería en 2014. También ha figurado como miembro principal de la junta directiva de la Fundación Televisora Venezolana Social (TVES).</t>
  </si>
  <si>
    <r>
      <t xml:space="preserve">Según Resolución No.028 del 8 de octubre de 2025  y publicada en la Gaceta Oficial No.  43.232 de fecha 10 de octubre de 2025, se designa como Miembros de la Junta Directiva para dar cumplimiento a la Administración Especial emitida por el Servicio de Bienes Recuperados al Mnisterio del Poder Popular para la Energía Eléctrica sobre los bienes muebles e inmuebles de la sociedad mercantil TURBOVEN CAGUA COMPANY INC, a las personas que en ella se mencionan:  
</t>
    </r>
    <r>
      <rPr>
        <b/>
        <sz val="12"/>
        <color theme="1"/>
        <rFont val="Calibri"/>
        <family val="2"/>
      </rPr>
      <t>Presidente</t>
    </r>
    <r>
      <rPr>
        <sz val="12"/>
        <color theme="1"/>
        <rFont val="Calibri"/>
      </rPr>
      <t xml:space="preserve">: Daniel Rodolfo Alvarez Hidalgo
</t>
    </r>
    <r>
      <rPr>
        <b/>
        <sz val="12"/>
        <color theme="1"/>
        <rFont val="Calibri"/>
        <family val="2"/>
      </rPr>
      <t>Miembros principales</t>
    </r>
    <r>
      <rPr>
        <sz val="12"/>
        <color theme="1"/>
        <rFont val="Calibri"/>
      </rPr>
      <t xml:space="preserve">: Pedro Alcides Tineo Díaz, Oscarina Gertrudis García Ulloa, Yeritza del Carmen Ascanio Castro, Dulce María Santander Bracamonte
</t>
    </r>
    <r>
      <rPr>
        <sz val="12"/>
        <color theme="1"/>
        <rFont val="Calibri"/>
        <family val="2"/>
      </rPr>
      <t xml:space="preserve">
Mediante Resolución No. 031 del 16 de junio de 2026 y publicada en la Gaceta Oficial No. 43.398 de la misma fecha,  se designa a los ciudadanos que en ella se mencionan, como Miembros de la Junta Directiva para dar cumplimiento a la Administración Especial emitida por el Servicio de Bienes Recuperados al Ministerio del Poder Popular para la Energía Eléctrica, sobre los bienes muebles e inmuebles de la Sociedad Mercantil TURBOVEN CAGUA COMPANY INC. 
Presidente: Emilio Ramón Coronado Cabrera
Miembros principales: Pedro Alcides Tineo Díaz, Rodolfo Federico Vilchez Sevilla, Darrel José Rosales Mendoza, José Gregorio Duque Peña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</si>
</sst>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yyyy"/>
    <numFmt numFmtId="165" formatCode="_-* #,##0.00\ _€_-;\-* #,##0.00\ _€_-;_-* &quot;-&quot;??\ _€_-;_-@"/>
    <numFmt numFmtId="166" formatCode="_-* #,##0\ _€_-;\-* #,##0\ _€_-;_-* &quot;-&quot;??\ _€_-;_-@"/>
    <numFmt numFmtId="167" formatCode="mm/yyyy"/>
    <numFmt numFmtId="168" formatCode="0.000"/>
    <numFmt numFmtId="169" formatCode="0.0%"/>
  </numFmts>
  <fonts count="57">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ont>
    <font>
      <b/>
      <sz val="14"/>
      <color theme="1"/>
      <name val="Calibri"/>
    </font>
    <font>
      <sz val="12"/>
      <color theme="1"/>
      <name val="Calibri"/>
    </font>
    <font>
      <b/>
      <sz val="12"/>
      <color theme="1"/>
      <name val="Calibri"/>
    </font>
    <font>
      <sz val="10"/>
      <color theme="1"/>
      <name val="Calibri"/>
    </font>
    <font>
      <u/>
      <sz val="12"/>
      <color rgb="FF1155CC"/>
      <name val="Calibri"/>
    </font>
    <font>
      <sz val="12"/>
      <color rgb="FF000000"/>
      <name val="Calibri"/>
    </font>
    <font>
      <b/>
      <sz val="12"/>
      <color rgb="FF000000"/>
      <name val="Calibri"/>
    </font>
    <font>
      <u/>
      <sz val="12"/>
      <color theme="10"/>
      <name val="Calibri"/>
    </font>
    <font>
      <sz val="11"/>
      <color rgb="FF000000"/>
      <name val="Calibri"/>
    </font>
    <font>
      <sz val="11"/>
      <color rgb="FF38434A"/>
      <name val="Calibri"/>
    </font>
    <font>
      <sz val="12"/>
      <color rgb="FF38434A"/>
      <name val="Calibri"/>
    </font>
    <font>
      <u/>
      <sz val="12"/>
      <color rgb="FF000000"/>
      <name val="Calibri"/>
    </font>
    <font>
      <sz val="12"/>
      <color rgb="FF181818"/>
      <name val="Calibri"/>
    </font>
    <font>
      <sz val="12"/>
      <color rgb="FF333333"/>
      <name val="Calibri"/>
    </font>
    <font>
      <sz val="12"/>
      <color theme="10"/>
      <name val="Calibri"/>
    </font>
    <font>
      <u/>
      <sz val="11"/>
      <color theme="10"/>
      <name val="Calibri"/>
    </font>
    <font>
      <sz val="12"/>
      <color rgb="FF233038"/>
      <name val="Calibri"/>
    </font>
    <font>
      <u/>
      <sz val="12"/>
      <color theme="1"/>
      <name val="Calibri"/>
    </font>
    <font>
      <u/>
      <sz val="12"/>
      <color rgb="FF0000FF"/>
      <name val="Calibri"/>
    </font>
    <font>
      <sz val="12"/>
      <color rgb="FF333333"/>
      <name val="Roboto"/>
    </font>
    <font>
      <sz val="12"/>
      <color rgb="FF222222"/>
      <name val="Calibri"/>
    </font>
    <font>
      <sz val="10"/>
      <color rgb="FF000000"/>
      <name val="Calibri"/>
    </font>
    <font>
      <sz val="12"/>
      <color rgb="FFFF0000"/>
      <name val="Calibri"/>
    </font>
    <font>
      <sz val="12"/>
      <color rgb="FF787878"/>
      <name val="Calibri"/>
    </font>
    <font>
      <b/>
      <sz val="11"/>
      <color theme="1"/>
      <name val="Calibri"/>
    </font>
    <font>
      <sz val="12"/>
      <color rgb="FF1155CC"/>
      <name val="Calibri"/>
    </font>
    <font>
      <b/>
      <sz val="12"/>
      <color theme="1"/>
      <name val="Calibri"/>
      <family val="2"/>
    </font>
    <font>
      <b/>
      <sz val="14"/>
      <color rgb="FF000000"/>
      <name val="Calibri"/>
      <family val="2"/>
    </font>
    <font>
      <sz val="12"/>
      <color theme="1"/>
      <name val="Calibri"/>
      <family val="2"/>
    </font>
    <font>
      <b/>
      <sz val="11"/>
      <color theme="1"/>
      <name val="Calibri"/>
      <family val="2"/>
      <scheme val="minor"/>
    </font>
    <font>
      <b/>
      <sz val="14"/>
      <color theme="1"/>
      <name val="Calibri"/>
      <family val="2"/>
    </font>
    <font>
      <b/>
      <sz val="12"/>
      <color theme="1"/>
      <name val="Calibri"/>
      <scheme val="minor"/>
    </font>
    <font>
      <sz val="12"/>
      <color rgb="FF000000"/>
      <name val="Calibri"/>
      <family val="2"/>
    </font>
    <font>
      <b/>
      <sz val="12"/>
      <color rgb="FFFF0000"/>
      <name val="Calibri"/>
    </font>
    <font>
      <u/>
      <sz val="11"/>
      <color theme="10"/>
      <name val="Calibri"/>
      <scheme val="minor"/>
    </font>
    <font>
      <sz val="12"/>
      <color rgb="FF202122"/>
      <name val="Arial"/>
    </font>
    <font>
      <i/>
      <sz val="12"/>
      <color rgb="FF000000"/>
      <name val="Calibri"/>
    </font>
    <font>
      <sz val="12"/>
      <color rgb="FF000000"/>
      <name val="Calibri"/>
      <charset val="1"/>
    </font>
    <font>
      <b/>
      <sz val="12"/>
      <color rgb="FFFF0000"/>
      <name val="Calibri"/>
      <family val="2"/>
    </font>
    <font>
      <sz val="12"/>
      <name val="Calibri"/>
      <family val="2"/>
    </font>
    <font>
      <b/>
      <sz val="12"/>
      <color rgb="FF000000"/>
      <name val="Calibri"/>
      <family val="2"/>
    </font>
    <font>
      <sz val="11"/>
      <color theme="1"/>
      <name val="Calibri"/>
      <scheme val="minor"/>
    </font>
    <font>
      <sz val="11"/>
      <color theme="1"/>
      <name val="Calibri"/>
      <family val="2"/>
    </font>
    <font>
      <sz val="16"/>
      <color theme="1"/>
      <name val="Calibri"/>
      <family val="2"/>
    </font>
    <font>
      <sz val="11"/>
      <color theme="0"/>
      <name val="Calibri"/>
      <family val="2"/>
      <scheme val="minor"/>
    </font>
    <font>
      <sz val="12"/>
      <color rgb="FF202122"/>
      <name val="Arial"/>
      <family val="2"/>
    </font>
    <font>
      <sz val="12"/>
      <color rgb="FF222222"/>
      <name val="Calibri"/>
      <family val="2"/>
      <scheme val="minor"/>
    </font>
  </fonts>
  <fills count="11">
    <fill>
      <patternFill patternType="none"/>
    </fill>
    <fill>
      <patternFill patternType="gray125"/>
    </fill>
    <fill>
      <patternFill patternType="solid">
        <fgColor rgb="FFFFC000"/>
        <bgColor indexed="64"/>
      </patternFill>
    </fill>
    <fill>
      <patternFill patternType="solid">
        <fgColor rgb="FFFFFF00"/>
        <bgColor indexed="64"/>
      </patternFill>
    </fill>
    <fill>
      <patternFill patternType="solid">
        <fgColor rgb="FF92D050"/>
        <bgColor indexed="64"/>
      </patternFill>
    </fill>
    <fill>
      <patternFill patternType="solid">
        <fgColor theme="4" tint="0.39997558519241921"/>
        <bgColor indexed="64"/>
      </patternFill>
    </fill>
    <fill>
      <patternFill patternType="solid">
        <fgColor theme="9" tint="0.39997558519241921"/>
        <bgColor indexed="64"/>
      </patternFill>
    </fill>
    <fill>
      <patternFill patternType="solid">
        <fgColor rgb="FF7030A0"/>
        <bgColor indexed="64"/>
      </patternFill>
    </fill>
    <fill>
      <patternFill patternType="solid">
        <fgColor theme="2" tint="-0.14999847407452621"/>
        <bgColor indexed="64"/>
      </patternFill>
    </fill>
    <fill>
      <patternFill patternType="solid">
        <fgColor rgb="FFFF0000"/>
        <bgColor indexed="64"/>
      </patternFill>
    </fill>
    <fill>
      <patternFill patternType="solid">
        <fgColor rgb="FF00B0F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3">
    <xf numFmtId="0" fontId="0" fillId="0" borderId="0"/>
    <xf numFmtId="0" fontId="44" fillId="0" borderId="0" applyNumberFormat="0" applyFill="0" applyBorder="0" applyAlignment="0" applyProtection="0"/>
    <xf numFmtId="9" fontId="51" fillId="0" borderId="0" applyFont="0" applyFill="0" applyBorder="0" applyAlignment="0" applyProtection="0"/>
  </cellStyleXfs>
  <cellXfs count="289">
    <xf numFmtId="0" fontId="0" fillId="0" borderId="0" xfId="0"/>
    <xf numFmtId="0" fontId="39" fillId="0" borderId="0" xfId="0" applyFont="1"/>
    <xf numFmtId="0" fontId="0" fillId="0" borderId="0" xfId="0" applyFill="1"/>
    <xf numFmtId="0" fontId="9" fillId="0" borderId="0" xfId="0" applyFont="1" applyFill="1"/>
    <xf numFmtId="4" fontId="11" fillId="0" borderId="1" xfId="0" applyNumberFormat="1" applyFont="1" applyFill="1" applyBorder="1" applyAlignment="1">
      <alignment vertical="center"/>
    </xf>
    <xf numFmtId="0" fontId="9" fillId="0" borderId="1" xfId="0" applyFont="1" applyFill="1" applyBorder="1"/>
    <xf numFmtId="4" fontId="12" fillId="0" borderId="1" xfId="0" applyNumberFormat="1" applyFont="1" applyFill="1" applyBorder="1" applyAlignment="1">
      <alignment horizontal="right" vertical="center" wrapText="1"/>
    </xf>
    <xf numFmtId="0" fontId="11" fillId="0" borderId="0" xfId="0" applyFont="1" applyFill="1" applyAlignment="1">
      <alignment vertical="center"/>
    </xf>
    <xf numFmtId="0" fontId="11" fillId="0" borderId="0" xfId="0" applyFont="1" applyFill="1" applyAlignment="1">
      <alignment horizontal="center" vertical="center"/>
    </xf>
    <xf numFmtId="0" fontId="11" fillId="0" borderId="0" xfId="0" applyFont="1" applyFill="1" applyAlignment="1">
      <alignment horizontal="center" vertical="center" wrapText="1"/>
    </xf>
    <xf numFmtId="0" fontId="12" fillId="0" borderId="1" xfId="0" applyFont="1" applyFill="1" applyBorder="1" applyAlignment="1">
      <alignment horizontal="left" vertical="center" wrapText="1"/>
    </xf>
    <xf numFmtId="4" fontId="9" fillId="0" borderId="0" xfId="0" applyNumberFormat="1" applyFont="1" applyFill="1"/>
    <xf numFmtId="0" fontId="9" fillId="0" borderId="0" xfId="0" applyFont="1" applyFill="1" applyAlignment="1">
      <alignment horizontal="center" vertical="center"/>
    </xf>
    <xf numFmtId="0" fontId="12" fillId="0" borderId="0" xfId="0" applyFont="1" applyFill="1" applyAlignment="1">
      <alignment horizontal="left" vertical="center" wrapText="1"/>
    </xf>
    <xf numFmtId="0" fontId="11" fillId="0" borderId="0" xfId="0" applyFont="1" applyFill="1" applyAlignment="1">
      <alignment horizontal="left" vertical="center" wrapText="1"/>
    </xf>
    <xf numFmtId="1" fontId="11" fillId="0" borderId="0" xfId="0" applyNumberFormat="1" applyFont="1" applyFill="1" applyAlignment="1">
      <alignment horizontal="center" vertical="center"/>
    </xf>
    <xf numFmtId="4" fontId="11" fillId="0" borderId="0" xfId="0" applyNumberFormat="1" applyFont="1" applyFill="1" applyAlignment="1">
      <alignment horizontal="center" vertical="center"/>
    </xf>
    <xf numFmtId="4" fontId="11" fillId="0" borderId="0" xfId="0" applyNumberFormat="1" applyFont="1" applyFill="1" applyAlignment="1">
      <alignment horizontal="right" vertical="center"/>
    </xf>
    <xf numFmtId="1" fontId="11" fillId="0" borderId="0" xfId="0" applyNumberFormat="1" applyFont="1" applyFill="1" applyAlignment="1">
      <alignment horizontal="center" vertical="center" wrapText="1"/>
    </xf>
    <xf numFmtId="4" fontId="11" fillId="0" borderId="0" xfId="0" applyNumberFormat="1" applyFont="1" applyFill="1" applyAlignment="1">
      <alignment horizontal="center" vertical="center" wrapText="1"/>
    </xf>
    <xf numFmtId="4" fontId="11" fillId="0" borderId="0" xfId="0" applyNumberFormat="1" applyFont="1" applyFill="1"/>
    <xf numFmtId="4" fontId="11" fillId="0" borderId="0" xfId="0" applyNumberFormat="1" applyFont="1" applyFill="1" applyAlignment="1">
      <alignment vertical="center"/>
    </xf>
    <xf numFmtId="1" fontId="11" fillId="0" borderId="0" xfId="0" applyNumberFormat="1" applyFont="1" applyFill="1"/>
    <xf numFmtId="0" fontId="11" fillId="0" borderId="0" xfId="0" applyFont="1" applyFill="1"/>
    <xf numFmtId="0" fontId="10" fillId="0" borderId="0" xfId="0" applyFont="1" applyFill="1" applyAlignment="1">
      <alignment horizontal="left" vertical="center" wrapText="1"/>
    </xf>
    <xf numFmtId="0" fontId="12" fillId="0" borderId="0" xfId="0" applyFont="1" applyFill="1" applyAlignment="1">
      <alignment vertical="center"/>
    </xf>
    <xf numFmtId="0" fontId="12" fillId="0" borderId="0" xfId="0" applyFont="1" applyFill="1" applyAlignment="1">
      <alignment horizontal="left" vertical="center"/>
    </xf>
    <xf numFmtId="0" fontId="12" fillId="0" borderId="0" xfId="0" applyFont="1" applyFill="1" applyAlignment="1">
      <alignment horizontal="center" vertical="center"/>
    </xf>
    <xf numFmtId="14" fontId="11" fillId="0" borderId="0" xfId="0" applyNumberFormat="1" applyFont="1" applyFill="1" applyAlignment="1">
      <alignment horizontal="center" vertical="center"/>
    </xf>
    <xf numFmtId="164" fontId="11" fillId="0" borderId="0" xfId="0" applyNumberFormat="1" applyFont="1" applyFill="1" applyAlignment="1">
      <alignment horizontal="center" vertical="center"/>
    </xf>
    <xf numFmtId="0" fontId="11" fillId="0" borderId="0" xfId="0" applyFont="1" applyFill="1" applyAlignment="1">
      <alignment horizontal="left" vertical="center"/>
    </xf>
    <xf numFmtId="1" fontId="9" fillId="0" borderId="0" xfId="0" applyNumberFormat="1" applyFont="1" applyFill="1"/>
    <xf numFmtId="0" fontId="11" fillId="0" borderId="1" xfId="0" applyFont="1" applyFill="1" applyBorder="1" applyAlignment="1">
      <alignment horizontal="left" vertical="center" wrapText="1"/>
    </xf>
    <xf numFmtId="4" fontId="14" fillId="0" borderId="1" xfId="0" applyNumberFormat="1" applyFont="1" applyFill="1" applyBorder="1" applyAlignment="1">
      <alignment horizontal="center" vertical="center" wrapText="1"/>
    </xf>
    <xf numFmtId="0" fontId="11" fillId="0" borderId="1" xfId="0" applyFont="1" applyFill="1" applyBorder="1" applyAlignment="1">
      <alignment vertical="center"/>
    </xf>
    <xf numFmtId="0" fontId="11" fillId="0" borderId="1" xfId="0" applyFont="1" applyFill="1" applyBorder="1" applyAlignment="1">
      <alignment horizontal="left" vertical="center"/>
    </xf>
    <xf numFmtId="0" fontId="12" fillId="0" borderId="1" xfId="0" applyFont="1" applyFill="1" applyBorder="1" applyAlignment="1">
      <alignment horizontal="right" vertical="center" wrapText="1"/>
    </xf>
    <xf numFmtId="4" fontId="12" fillId="0" borderId="1" xfId="0" applyNumberFormat="1" applyFont="1" applyFill="1" applyBorder="1" applyAlignment="1">
      <alignment horizontal="center" vertical="center" wrapText="1"/>
    </xf>
    <xf numFmtId="0" fontId="11" fillId="0" borderId="1" xfId="0" applyFont="1" applyFill="1" applyBorder="1" applyAlignment="1">
      <alignment vertical="center" wrapText="1"/>
    </xf>
    <xf numFmtId="4" fontId="11" fillId="0" borderId="1" xfId="0" applyNumberFormat="1" applyFont="1" applyFill="1" applyBorder="1" applyAlignment="1">
      <alignment horizontal="right" vertical="center" wrapText="1"/>
    </xf>
    <xf numFmtId="0" fontId="11" fillId="0" borderId="1" xfId="0" applyFont="1" applyFill="1" applyBorder="1" applyAlignment="1">
      <alignment horizontal="right" vertical="center" wrapText="1"/>
    </xf>
    <xf numFmtId="1" fontId="11" fillId="0" borderId="1" xfId="0" applyNumberFormat="1" applyFont="1" applyFill="1" applyBorder="1" applyAlignment="1">
      <alignment horizontal="right" vertical="center" wrapText="1"/>
    </xf>
    <xf numFmtId="0" fontId="16" fillId="0" borderId="1" xfId="0" applyFont="1" applyFill="1" applyBorder="1" applyAlignment="1">
      <alignment horizontal="left" vertical="center" wrapText="1"/>
    </xf>
    <xf numFmtId="165" fontId="11" fillId="0" borderId="1" xfId="0" applyNumberFormat="1" applyFont="1" applyFill="1" applyBorder="1" applyAlignment="1">
      <alignment horizontal="center" vertical="center" wrapText="1"/>
    </xf>
    <xf numFmtId="1" fontId="12" fillId="0" borderId="1" xfId="0" applyNumberFormat="1" applyFont="1" applyFill="1" applyBorder="1" applyAlignment="1">
      <alignment horizontal="right" vertical="center" wrapText="1"/>
    </xf>
    <xf numFmtId="4" fontId="17" fillId="0" borderId="1" xfId="0" applyNumberFormat="1" applyFont="1" applyFill="1" applyBorder="1" applyAlignment="1">
      <alignment horizontal="center" vertical="center" wrapText="1"/>
    </xf>
    <xf numFmtId="14" fontId="11" fillId="0" borderId="1" xfId="0" applyNumberFormat="1" applyFont="1" applyFill="1" applyBorder="1" applyAlignment="1">
      <alignment horizontal="center" vertical="center"/>
    </xf>
    <xf numFmtId="164" fontId="11" fillId="0" borderId="1" xfId="0" applyNumberFormat="1" applyFont="1" applyFill="1" applyBorder="1" applyAlignment="1">
      <alignment horizontal="center" vertical="center"/>
    </xf>
    <xf numFmtId="1" fontId="11" fillId="0" borderId="1" xfId="0" applyNumberFormat="1" applyFont="1" applyFill="1" applyBorder="1" applyAlignment="1">
      <alignment horizontal="center" vertical="center"/>
    </xf>
    <xf numFmtId="4" fontId="11" fillId="0" borderId="1" xfId="0" applyNumberFormat="1" applyFont="1" applyFill="1" applyBorder="1" applyAlignment="1">
      <alignment horizontal="right" vertical="center"/>
    </xf>
    <xf numFmtId="0" fontId="11" fillId="0" borderId="1" xfId="0" applyFont="1" applyFill="1" applyBorder="1" applyAlignment="1">
      <alignment horizontal="right" vertical="center"/>
    </xf>
    <xf numFmtId="4" fontId="11" fillId="0" borderId="1" xfId="0" applyNumberFormat="1" applyFont="1" applyFill="1" applyBorder="1" applyAlignment="1">
      <alignment vertical="center" wrapText="1"/>
    </xf>
    <xf numFmtId="4" fontId="15" fillId="0" borderId="1" xfId="0" applyNumberFormat="1" applyFont="1" applyFill="1" applyBorder="1" applyAlignment="1">
      <alignment horizontal="right" vertical="center" wrapText="1"/>
    </xf>
    <xf numFmtId="1" fontId="15" fillId="0" borderId="1" xfId="0" applyNumberFormat="1" applyFont="1" applyFill="1" applyBorder="1" applyAlignment="1">
      <alignment horizontal="center" vertical="center" wrapText="1"/>
    </xf>
    <xf numFmtId="0" fontId="15" fillId="0" borderId="1" xfId="0" applyFont="1" applyFill="1" applyBorder="1" applyAlignment="1">
      <alignment horizontal="right" vertical="center" wrapText="1"/>
    </xf>
    <xf numFmtId="166" fontId="11" fillId="0" borderId="1" xfId="0" applyNumberFormat="1" applyFont="1" applyFill="1" applyBorder="1" applyAlignment="1">
      <alignment horizontal="right" vertical="center" wrapText="1"/>
    </xf>
    <xf numFmtId="4" fontId="15" fillId="0" borderId="1" xfId="0" applyNumberFormat="1" applyFont="1" applyFill="1" applyBorder="1" applyAlignment="1">
      <alignment vertical="center"/>
    </xf>
    <xf numFmtId="4" fontId="15" fillId="0" borderId="1" xfId="0" applyNumberFormat="1" applyFont="1" applyFill="1" applyBorder="1" applyAlignment="1">
      <alignment horizontal="right" vertical="center"/>
    </xf>
    <xf numFmtId="168" fontId="11" fillId="0" borderId="1" xfId="0" applyNumberFormat="1" applyFont="1" applyFill="1" applyBorder="1" applyAlignment="1">
      <alignment horizontal="center" vertical="center" wrapText="1"/>
    </xf>
    <xf numFmtId="9" fontId="11" fillId="0" borderId="1" xfId="0" applyNumberFormat="1" applyFont="1" applyFill="1" applyBorder="1" applyAlignment="1">
      <alignment horizontal="center" vertical="center" wrapText="1"/>
    </xf>
    <xf numFmtId="4" fontId="15" fillId="0" borderId="1" xfId="0" applyNumberFormat="1" applyFont="1" applyFill="1" applyBorder="1" applyAlignment="1">
      <alignment horizontal="center" vertical="center" wrapText="1"/>
    </xf>
    <xf numFmtId="4" fontId="9" fillId="0" borderId="1" xfId="0" applyNumberFormat="1" applyFont="1" applyFill="1" applyBorder="1"/>
    <xf numFmtId="0" fontId="17" fillId="0" borderId="1" xfId="0" applyFont="1" applyFill="1" applyBorder="1" applyAlignment="1">
      <alignment horizontal="center" vertical="center"/>
    </xf>
    <xf numFmtId="0" fontId="12" fillId="0" borderId="1" xfId="0" applyFont="1" applyFill="1" applyBorder="1" applyAlignment="1">
      <alignment vertical="center"/>
    </xf>
    <xf numFmtId="3" fontId="11" fillId="0" borderId="1" xfId="0" applyNumberFormat="1" applyFont="1" applyFill="1" applyBorder="1" applyAlignment="1">
      <alignment horizontal="right" vertical="center"/>
    </xf>
    <xf numFmtId="3" fontId="11" fillId="0" borderId="1" xfId="0" applyNumberFormat="1" applyFont="1" applyFill="1" applyBorder="1" applyAlignment="1">
      <alignment horizontal="right" vertical="center" wrapText="1"/>
    </xf>
    <xf numFmtId="0" fontId="13"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17" fontId="11" fillId="0" borderId="1" xfId="0" applyNumberFormat="1" applyFont="1" applyFill="1" applyBorder="1" applyAlignment="1">
      <alignment horizontal="center" vertical="center" wrapText="1"/>
    </xf>
    <xf numFmtId="0" fontId="38" fillId="0" borderId="1" xfId="0" applyFont="1" applyFill="1" applyBorder="1" applyAlignment="1">
      <alignment horizontal="center" vertical="center" wrapText="1"/>
    </xf>
    <xf numFmtId="1" fontId="15" fillId="0" borderId="1" xfId="0" applyNumberFormat="1" applyFont="1" applyFill="1" applyBorder="1" applyAlignment="1">
      <alignment horizontal="right" vertical="center" wrapText="1"/>
    </xf>
    <xf numFmtId="1" fontId="11" fillId="0" borderId="1" xfId="0" applyNumberFormat="1" applyFont="1" applyFill="1" applyBorder="1" applyAlignment="1">
      <alignment vertical="center" wrapText="1"/>
    </xf>
    <xf numFmtId="4" fontId="11" fillId="0" borderId="1" xfId="0" applyNumberFormat="1" applyFont="1" applyFill="1" applyBorder="1" applyAlignment="1">
      <alignment horizontal="left" vertical="center" wrapText="1"/>
    </xf>
    <xf numFmtId="1" fontId="11" fillId="0" borderId="1" xfId="0" applyNumberFormat="1" applyFont="1" applyFill="1" applyBorder="1" applyAlignment="1">
      <alignment horizontal="left" vertical="center" wrapText="1"/>
    </xf>
    <xf numFmtId="0" fontId="16" fillId="0" borderId="1" xfId="0" applyFont="1" applyFill="1" applyBorder="1" applyAlignment="1">
      <alignment vertical="center" wrapText="1"/>
    </xf>
    <xf numFmtId="3" fontId="15" fillId="0" borderId="1" xfId="0" applyNumberFormat="1" applyFont="1" applyFill="1" applyBorder="1" applyAlignment="1">
      <alignment horizontal="right" vertical="center" wrapText="1"/>
    </xf>
    <xf numFmtId="0" fontId="15" fillId="0" borderId="1" xfId="0" applyFont="1" applyFill="1" applyBorder="1" applyAlignment="1">
      <alignment horizontal="left" vertical="center" wrapText="1"/>
    </xf>
    <xf numFmtId="14" fontId="15" fillId="0" borderId="1" xfId="0" applyNumberFormat="1" applyFont="1" applyFill="1" applyBorder="1" applyAlignment="1">
      <alignment horizontal="center" vertical="center" wrapText="1"/>
    </xf>
    <xf numFmtId="164" fontId="15" fillId="0" borderId="1" xfId="0" applyNumberFormat="1" applyFont="1" applyFill="1" applyBorder="1" applyAlignment="1">
      <alignment horizontal="center" vertical="center" wrapText="1"/>
    </xf>
    <xf numFmtId="0" fontId="18" fillId="0" borderId="1" xfId="0" applyFont="1" applyFill="1" applyBorder="1" applyAlignment="1">
      <alignment vertical="center" wrapText="1"/>
    </xf>
    <xf numFmtId="3" fontId="15" fillId="0" borderId="1" xfId="0" applyNumberFormat="1" applyFont="1" applyFill="1" applyBorder="1" applyAlignment="1">
      <alignment horizontal="center" vertical="center" wrapText="1"/>
    </xf>
    <xf numFmtId="0" fontId="20" fillId="0" borderId="1" xfId="0" applyFont="1" applyFill="1" applyBorder="1" applyAlignment="1">
      <alignment horizontal="center" vertical="center" wrapText="1"/>
    </xf>
    <xf numFmtId="0" fontId="21" fillId="0" borderId="1" xfId="0" applyFont="1" applyFill="1" applyBorder="1" applyAlignment="1">
      <alignment vertical="center" wrapText="1"/>
    </xf>
    <xf numFmtId="3" fontId="11" fillId="0" borderId="1" xfId="0" applyNumberFormat="1" applyFont="1" applyFill="1" applyBorder="1" applyAlignment="1">
      <alignment vertical="center" wrapText="1"/>
    </xf>
    <xf numFmtId="0" fontId="15" fillId="0" borderId="1" xfId="0" applyFont="1" applyFill="1" applyBorder="1" applyAlignment="1">
      <alignment vertical="center" wrapText="1"/>
    </xf>
    <xf numFmtId="0" fontId="20" fillId="0" borderId="1" xfId="0" applyFont="1" applyFill="1" applyBorder="1" applyAlignment="1">
      <alignment horizontal="center" vertical="center"/>
    </xf>
    <xf numFmtId="0" fontId="22" fillId="0" borderId="1" xfId="0" applyFont="1" applyFill="1" applyBorder="1" applyAlignment="1">
      <alignment vertical="center" wrapText="1"/>
    </xf>
    <xf numFmtId="0" fontId="19" fillId="0" borderId="1" xfId="0" applyFont="1" applyFill="1" applyBorder="1" applyAlignment="1">
      <alignment horizontal="center" vertical="center"/>
    </xf>
    <xf numFmtId="0" fontId="23" fillId="0" borderId="1" xfId="0" applyFont="1" applyFill="1" applyBorder="1" applyAlignment="1">
      <alignment horizontal="center" vertical="center" wrapText="1"/>
    </xf>
    <xf numFmtId="3" fontId="11" fillId="0" borderId="1" xfId="0" applyNumberFormat="1" applyFont="1" applyFill="1" applyBorder="1" applyAlignment="1">
      <alignment horizontal="center" vertical="center"/>
    </xf>
    <xf numFmtId="0" fontId="17" fillId="0" borderId="1" xfId="0" applyFont="1" applyFill="1" applyBorder="1" applyAlignment="1">
      <alignment horizontal="center" vertical="center" wrapText="1"/>
    </xf>
    <xf numFmtId="1" fontId="11" fillId="0" borderId="1" xfId="0" applyNumberFormat="1" applyFont="1" applyFill="1" applyBorder="1" applyAlignment="1">
      <alignment horizontal="right" vertical="center"/>
    </xf>
    <xf numFmtId="14" fontId="11" fillId="0" borderId="1" xfId="0" applyNumberFormat="1" applyFont="1" applyFill="1" applyBorder="1" applyAlignment="1">
      <alignment horizontal="left" vertical="center" wrapText="1"/>
    </xf>
    <xf numFmtId="4" fontId="15" fillId="0" borderId="1" xfId="0" applyNumberFormat="1" applyFont="1" applyFill="1" applyBorder="1" applyAlignment="1">
      <alignment wrapText="1"/>
    </xf>
    <xf numFmtId="0" fontId="15" fillId="0" borderId="1" xfId="0" applyFont="1" applyFill="1" applyBorder="1" applyAlignment="1">
      <alignment horizontal="center" vertical="center"/>
    </xf>
    <xf numFmtId="0" fontId="16" fillId="0" borderId="1" xfId="0" applyFont="1" applyFill="1" applyBorder="1" applyAlignment="1">
      <alignment horizontal="center" vertical="center" wrapText="1"/>
    </xf>
    <xf numFmtId="4" fontId="24" fillId="0" borderId="1" xfId="0" applyNumberFormat="1" applyFont="1" applyFill="1" applyBorder="1" applyAlignment="1">
      <alignment horizontal="center" vertical="center" wrapText="1"/>
    </xf>
    <xf numFmtId="14" fontId="15" fillId="0" borderId="1" xfId="0" applyNumberFormat="1" applyFont="1" applyFill="1" applyBorder="1" applyAlignment="1">
      <alignment horizontal="center" vertical="center"/>
    </xf>
    <xf numFmtId="164" fontId="15" fillId="0" borderId="1" xfId="0" applyNumberFormat="1" applyFont="1" applyFill="1" applyBorder="1" applyAlignment="1">
      <alignment horizontal="center" vertical="center"/>
    </xf>
    <xf numFmtId="0" fontId="12" fillId="0" borderId="1" xfId="0" applyFont="1" applyFill="1" applyBorder="1" applyAlignment="1">
      <alignment horizontal="left" vertical="center"/>
    </xf>
    <xf numFmtId="166" fontId="11" fillId="0" borderId="1" xfId="0" applyNumberFormat="1" applyFont="1" applyFill="1" applyBorder="1" applyAlignment="1">
      <alignment horizontal="center" vertical="center" wrapText="1"/>
    </xf>
    <xf numFmtId="0" fontId="36" fillId="0" borderId="1" xfId="0" applyFont="1" applyFill="1" applyBorder="1" applyAlignment="1">
      <alignment horizontal="left" vertical="center" wrapText="1"/>
    </xf>
    <xf numFmtId="3" fontId="11" fillId="0" borderId="1" xfId="0" applyNumberFormat="1" applyFont="1" applyFill="1" applyBorder="1" applyAlignment="1">
      <alignment horizontal="left" vertical="center" wrapText="1"/>
    </xf>
    <xf numFmtId="4" fontId="11" fillId="0" borderId="1" xfId="0" applyNumberFormat="1" applyFont="1" applyFill="1" applyBorder="1"/>
    <xf numFmtId="0" fontId="11" fillId="0" borderId="1" xfId="0" applyFont="1" applyFill="1" applyBorder="1"/>
    <xf numFmtId="4" fontId="24" fillId="0" borderId="1" xfId="0" applyNumberFormat="1" applyFont="1" applyFill="1" applyBorder="1" applyAlignment="1">
      <alignment horizontal="center" vertical="center"/>
    </xf>
    <xf numFmtId="4" fontId="25" fillId="0" borderId="1" xfId="0" applyNumberFormat="1" applyFont="1" applyFill="1" applyBorder="1" applyAlignment="1">
      <alignment horizontal="center" vertical="center" wrapText="1"/>
    </xf>
    <xf numFmtId="0" fontId="15" fillId="0" borderId="1" xfId="0" applyFont="1" applyFill="1" applyBorder="1" applyAlignment="1">
      <alignment horizontal="center"/>
    </xf>
    <xf numFmtId="0" fontId="18" fillId="0" borderId="1" xfId="0" applyFont="1" applyFill="1" applyBorder="1" applyAlignment="1">
      <alignment horizontal="center" vertical="center" wrapText="1"/>
    </xf>
    <xf numFmtId="14" fontId="12" fillId="0" borderId="1" xfId="0" applyNumberFormat="1" applyFont="1" applyFill="1" applyBorder="1" applyAlignment="1">
      <alignment horizontal="center" vertical="center" wrapText="1"/>
    </xf>
    <xf numFmtId="164" fontId="12" fillId="0" borderId="1" xfId="0" applyNumberFormat="1" applyFont="1" applyFill="1" applyBorder="1" applyAlignment="1">
      <alignment horizontal="center" vertical="center" wrapText="1"/>
    </xf>
    <xf numFmtId="1" fontId="11" fillId="0" borderId="1" xfId="0" applyNumberFormat="1" applyFont="1" applyFill="1" applyBorder="1" applyAlignment="1">
      <alignment vertical="center"/>
    </xf>
    <xf numFmtId="1" fontId="11" fillId="0" borderId="1" xfId="0" applyNumberFormat="1" applyFont="1" applyFill="1" applyBorder="1" applyAlignment="1">
      <alignment horizontal="center" vertical="center" shrinkToFit="1"/>
    </xf>
    <xf numFmtId="0" fontId="15" fillId="0" borderId="1" xfId="0" applyFont="1" applyFill="1" applyBorder="1" applyAlignment="1">
      <alignment vertical="center"/>
    </xf>
    <xf numFmtId="0" fontId="26" fillId="0" borderId="1" xfId="0" applyFont="1" applyFill="1" applyBorder="1" applyAlignment="1">
      <alignment horizontal="center" vertical="center" wrapText="1"/>
    </xf>
    <xf numFmtId="0" fontId="11" fillId="0" borderId="1" xfId="0" applyFont="1" applyFill="1" applyBorder="1" applyAlignment="1">
      <alignment horizontal="center" vertical="center" shrinkToFit="1"/>
    </xf>
    <xf numFmtId="4" fontId="27" fillId="0" borderId="1" xfId="0" applyNumberFormat="1" applyFont="1" applyFill="1" applyBorder="1" applyAlignment="1">
      <alignment horizontal="center" vertical="center" wrapText="1"/>
    </xf>
    <xf numFmtId="0" fontId="14" fillId="0" borderId="1" xfId="0" applyFont="1" applyFill="1" applyBorder="1" applyAlignment="1">
      <alignment horizontal="center" vertical="center" wrapText="1"/>
    </xf>
    <xf numFmtId="14" fontId="11" fillId="0" borderId="1" xfId="0" applyNumberFormat="1" applyFont="1" applyFill="1" applyBorder="1" applyAlignment="1">
      <alignment horizontal="center" vertical="center" shrinkToFit="1"/>
    </xf>
    <xf numFmtId="164" fontId="11" fillId="0" borderId="1" xfId="0" applyNumberFormat="1" applyFont="1" applyFill="1" applyBorder="1" applyAlignment="1">
      <alignment horizontal="center" vertical="center" shrinkToFit="1"/>
    </xf>
    <xf numFmtId="0" fontId="15" fillId="0" borderId="1" xfId="0" applyFont="1" applyFill="1" applyBorder="1" applyAlignment="1">
      <alignment horizontal="center" vertical="center" shrinkToFit="1"/>
    </xf>
    <xf numFmtId="168" fontId="11" fillId="0" borderId="1" xfId="0" applyNumberFormat="1" applyFont="1" applyFill="1" applyBorder="1" applyAlignment="1">
      <alignment horizontal="center" vertical="center"/>
    </xf>
    <xf numFmtId="1" fontId="15" fillId="0" borderId="1" xfId="0" applyNumberFormat="1" applyFont="1" applyFill="1" applyBorder="1" applyAlignment="1">
      <alignment horizontal="center" vertical="center"/>
    </xf>
    <xf numFmtId="0" fontId="41" fillId="0" borderId="1" xfId="0" applyFont="1" applyFill="1" applyBorder="1" applyAlignment="1">
      <alignment horizontal="left" vertical="center" wrapText="1"/>
    </xf>
    <xf numFmtId="4" fontId="28" fillId="0" borderId="1" xfId="0" applyNumberFormat="1" applyFont="1" applyFill="1" applyBorder="1" applyAlignment="1">
      <alignment horizontal="center" vertical="center" wrapText="1"/>
    </xf>
    <xf numFmtId="3" fontId="15" fillId="0" borderId="1" xfId="0" applyNumberFormat="1" applyFont="1" applyFill="1" applyBorder="1" applyAlignment="1">
      <alignment horizontal="right" vertical="center"/>
    </xf>
    <xf numFmtId="1" fontId="12" fillId="0" borderId="1" xfId="0" applyNumberFormat="1" applyFont="1" applyFill="1" applyBorder="1" applyAlignment="1">
      <alignment horizontal="center" vertical="center" wrapText="1"/>
    </xf>
    <xf numFmtId="0" fontId="30" fillId="0" borderId="1" xfId="0" applyFont="1" applyFill="1" applyBorder="1" applyAlignment="1">
      <alignment horizontal="center" vertical="center" wrapText="1"/>
    </xf>
    <xf numFmtId="1" fontId="18" fillId="0" borderId="1" xfId="0" applyNumberFormat="1" applyFont="1" applyFill="1" applyBorder="1" applyAlignment="1">
      <alignment vertical="center"/>
    </xf>
    <xf numFmtId="0" fontId="9" fillId="0" borderId="1" xfId="0" applyFont="1" applyFill="1" applyBorder="1" applyAlignment="1">
      <alignment horizontal="center" vertical="center"/>
    </xf>
    <xf numFmtId="0" fontId="38" fillId="0" borderId="1" xfId="0" applyFont="1" applyFill="1" applyBorder="1" applyAlignment="1">
      <alignment horizontal="left" vertical="center" wrapText="1"/>
    </xf>
    <xf numFmtId="4" fontId="17" fillId="0" borderId="1" xfId="0" applyNumberFormat="1" applyFont="1" applyFill="1" applyBorder="1" applyAlignment="1">
      <alignment horizontal="center" vertical="center"/>
    </xf>
    <xf numFmtId="0" fontId="12" fillId="0" borderId="1" xfId="0" applyFont="1" applyFill="1" applyBorder="1" applyAlignment="1">
      <alignment vertical="center" wrapText="1"/>
    </xf>
    <xf numFmtId="0" fontId="47" fillId="0" borderId="1" xfId="0" applyFont="1" applyFill="1" applyBorder="1"/>
    <xf numFmtId="0" fontId="16" fillId="0" borderId="1" xfId="0" applyFont="1" applyFill="1" applyBorder="1" applyAlignment="1">
      <alignment horizontal="left" vertical="center"/>
    </xf>
    <xf numFmtId="1" fontId="13" fillId="0" borderId="1" xfId="0" applyNumberFormat="1" applyFont="1" applyFill="1" applyBorder="1" applyAlignment="1">
      <alignment horizontal="center" vertical="center" wrapText="1"/>
    </xf>
    <xf numFmtId="1" fontId="9" fillId="0" borderId="1" xfId="0" applyNumberFormat="1" applyFont="1" applyFill="1" applyBorder="1" applyAlignment="1">
      <alignment horizontal="center" vertical="center" wrapText="1"/>
    </xf>
    <xf numFmtId="14" fontId="9" fillId="0" borderId="1" xfId="0" applyNumberFormat="1" applyFont="1" applyFill="1" applyBorder="1" applyAlignment="1">
      <alignment horizontal="center" vertical="center" wrapText="1"/>
    </xf>
    <xf numFmtId="167" fontId="11" fillId="0" borderId="1" xfId="0" applyNumberFormat="1" applyFont="1" applyFill="1" applyBorder="1" applyAlignment="1">
      <alignment horizontal="center" vertical="center" wrapText="1"/>
    </xf>
    <xf numFmtId="0" fontId="18" fillId="0" borderId="1" xfId="0" applyFont="1" applyFill="1" applyBorder="1" applyAlignment="1">
      <alignment horizontal="center" vertical="center"/>
    </xf>
    <xf numFmtId="0" fontId="31" fillId="0" borderId="1" xfId="0" applyFont="1" applyFill="1" applyBorder="1" applyAlignment="1">
      <alignment horizontal="center" vertical="center" wrapText="1"/>
    </xf>
    <xf numFmtId="0" fontId="32" fillId="0" borderId="1" xfId="0" applyFont="1" applyFill="1" applyBorder="1" applyAlignment="1">
      <alignment horizontal="center" vertical="center" wrapText="1"/>
    </xf>
    <xf numFmtId="0" fontId="15" fillId="0" borderId="1" xfId="0" applyFont="1" applyFill="1" applyBorder="1" applyAlignment="1">
      <alignment horizontal="right" vertical="center"/>
    </xf>
    <xf numFmtId="4" fontId="33" fillId="0" borderId="1" xfId="0" applyNumberFormat="1" applyFont="1" applyFill="1" applyBorder="1" applyAlignment="1">
      <alignment wrapText="1"/>
    </xf>
    <xf numFmtId="0" fontId="38" fillId="0" borderId="1" xfId="0" applyFont="1" applyFill="1" applyBorder="1" applyAlignment="1">
      <alignment horizontal="center" vertical="center"/>
    </xf>
    <xf numFmtId="0" fontId="44" fillId="0" borderId="1" xfId="1" applyFill="1" applyBorder="1" applyAlignment="1">
      <alignment horizontal="center" vertical="center" wrapText="1"/>
    </xf>
    <xf numFmtId="0" fontId="23" fillId="0" borderId="1" xfId="0" applyFont="1" applyFill="1" applyBorder="1" applyAlignment="1">
      <alignment horizontal="center" vertical="center"/>
    </xf>
    <xf numFmtId="10" fontId="0" fillId="0" borderId="0" xfId="2" applyNumberFormat="1" applyFont="1"/>
    <xf numFmtId="9" fontId="0" fillId="0" borderId="0" xfId="2" applyFont="1"/>
    <xf numFmtId="3" fontId="38" fillId="0" borderId="1" xfId="0" applyNumberFormat="1" applyFont="1" applyFill="1" applyBorder="1" applyAlignment="1">
      <alignment horizontal="center" vertical="center" wrapText="1"/>
    </xf>
    <xf numFmtId="0" fontId="8" fillId="0" borderId="0" xfId="0" applyFont="1" applyFill="1" applyAlignment="1">
      <alignment vertical="center"/>
    </xf>
    <xf numFmtId="0" fontId="36" fillId="0" borderId="0" xfId="0" applyFont="1" applyFill="1" applyBorder="1" applyAlignment="1">
      <alignment horizontal="left" vertical="center" wrapText="1"/>
    </xf>
    <xf numFmtId="169" fontId="0" fillId="0" borderId="0" xfId="2" applyNumberFormat="1" applyFont="1"/>
    <xf numFmtId="0" fontId="7" fillId="0" borderId="0" xfId="0" applyFont="1"/>
    <xf numFmtId="0" fontId="7" fillId="0" borderId="0" xfId="0" applyFont="1" applyAlignment="1">
      <alignment horizontal="left" wrapText="1"/>
    </xf>
    <xf numFmtId="0" fontId="0" fillId="0" borderId="0" xfId="0" applyAlignment="1">
      <alignment vertical="center"/>
    </xf>
    <xf numFmtId="10" fontId="0" fillId="0" borderId="0" xfId="2" applyNumberFormat="1" applyFont="1" applyAlignment="1">
      <alignment vertical="center"/>
    </xf>
    <xf numFmtId="10" fontId="0" fillId="0" borderId="0" xfId="0" applyNumberFormat="1"/>
    <xf numFmtId="49" fontId="11" fillId="0" borderId="1" xfId="0" applyNumberFormat="1" applyFont="1" applyFill="1" applyBorder="1" applyAlignment="1">
      <alignment horizontal="center" vertical="center" wrapText="1"/>
    </xf>
    <xf numFmtId="49" fontId="11" fillId="0" borderId="0" xfId="0" applyNumberFormat="1" applyFont="1" applyFill="1" applyAlignment="1">
      <alignment horizontal="center" vertical="center" wrapText="1"/>
    </xf>
    <xf numFmtId="49" fontId="12" fillId="0" borderId="0" xfId="0" applyNumberFormat="1" applyFont="1" applyFill="1" applyAlignment="1">
      <alignment horizontal="center" vertical="center"/>
    </xf>
    <xf numFmtId="14" fontId="38" fillId="0" borderId="1" xfId="0" applyNumberFormat="1" applyFont="1" applyFill="1" applyBorder="1" applyAlignment="1">
      <alignment horizontal="center" vertical="center" wrapText="1"/>
    </xf>
    <xf numFmtId="0" fontId="6" fillId="0" borderId="0" xfId="0" applyFont="1" applyAlignment="1">
      <alignment vertical="center"/>
    </xf>
    <xf numFmtId="0" fontId="39" fillId="0" borderId="0" xfId="0" applyFont="1" applyAlignment="1">
      <alignment vertical="center" wrapText="1"/>
    </xf>
    <xf numFmtId="0" fontId="6" fillId="0" borderId="0" xfId="0" applyFont="1"/>
    <xf numFmtId="169" fontId="0" fillId="0" borderId="0" xfId="2" applyNumberFormat="1" applyFont="1" applyAlignment="1">
      <alignment vertical="center"/>
    </xf>
    <xf numFmtId="0" fontId="6" fillId="3" borderId="0" xfId="0" applyFont="1" applyFill="1" applyAlignment="1">
      <alignment vertical="center"/>
    </xf>
    <xf numFmtId="0" fontId="6" fillId="4" borderId="0" xfId="0" applyFont="1" applyFill="1" applyAlignment="1">
      <alignment vertical="center"/>
    </xf>
    <xf numFmtId="0" fontId="6" fillId="5" borderId="0" xfId="0" applyFont="1" applyFill="1" applyAlignment="1">
      <alignment vertical="center"/>
    </xf>
    <xf numFmtId="0" fontId="6" fillId="6" borderId="0" xfId="0" applyFont="1" applyFill="1" applyAlignment="1">
      <alignment vertical="center"/>
    </xf>
    <xf numFmtId="0" fontId="54" fillId="7" borderId="0" xfId="0" applyFont="1" applyFill="1" applyAlignment="1">
      <alignment vertical="center"/>
    </xf>
    <xf numFmtId="0" fontId="6" fillId="8" borderId="0" xfId="0" applyFont="1" applyFill="1" applyAlignment="1">
      <alignment vertical="center"/>
    </xf>
    <xf numFmtId="0" fontId="6" fillId="9" borderId="0" xfId="0" applyFont="1" applyFill="1" applyAlignment="1">
      <alignment vertical="center"/>
    </xf>
    <xf numFmtId="1" fontId="0" fillId="0" borderId="0" xfId="0" applyNumberFormat="1"/>
    <xf numFmtId="0" fontId="0" fillId="3" borderId="0" xfId="0" applyFill="1" applyAlignment="1">
      <alignment vertical="center"/>
    </xf>
    <xf numFmtId="10" fontId="0" fillId="3" borderId="0" xfId="2" applyNumberFormat="1" applyFont="1" applyFill="1" applyAlignment="1">
      <alignment vertical="center"/>
    </xf>
    <xf numFmtId="1" fontId="0" fillId="4" borderId="0" xfId="0" applyNumberFormat="1" applyFill="1" applyAlignment="1">
      <alignment vertical="center"/>
    </xf>
    <xf numFmtId="10" fontId="0" fillId="4" borderId="0" xfId="2" applyNumberFormat="1" applyFont="1" applyFill="1" applyAlignment="1">
      <alignment vertical="center"/>
    </xf>
    <xf numFmtId="0" fontId="6" fillId="10" borderId="0" xfId="0" applyFont="1" applyFill="1" applyAlignment="1">
      <alignment vertical="center"/>
    </xf>
    <xf numFmtId="0" fontId="0" fillId="10" borderId="0" xfId="0" applyFill="1" applyAlignment="1">
      <alignment vertical="center"/>
    </xf>
    <xf numFmtId="10" fontId="0" fillId="10" borderId="0" xfId="2" applyNumberFormat="1" applyFont="1" applyFill="1" applyAlignment="1">
      <alignment vertical="center"/>
    </xf>
    <xf numFmtId="0" fontId="6" fillId="10" borderId="0" xfId="0" applyFont="1" applyFill="1" applyAlignment="1">
      <alignment vertical="center" wrapText="1"/>
    </xf>
    <xf numFmtId="10" fontId="6" fillId="10" borderId="0" xfId="2" applyNumberFormat="1" applyFont="1" applyFill="1" applyAlignment="1">
      <alignment vertical="center" wrapText="1"/>
    </xf>
    <xf numFmtId="0" fontId="6" fillId="4" borderId="0" xfId="0" applyFont="1" applyFill="1" applyAlignment="1">
      <alignment vertical="center" wrapText="1"/>
    </xf>
    <xf numFmtId="10" fontId="54" fillId="7" borderId="0" xfId="2" applyNumberFormat="1" applyFont="1" applyFill="1" applyAlignment="1">
      <alignment vertical="center"/>
    </xf>
    <xf numFmtId="0" fontId="0" fillId="6" borderId="0" xfId="0" applyFill="1" applyAlignment="1">
      <alignment vertical="center"/>
    </xf>
    <xf numFmtId="10" fontId="0" fillId="6" borderId="0" xfId="2" applyNumberFormat="1" applyFont="1" applyFill="1" applyAlignment="1">
      <alignment vertical="center"/>
    </xf>
    <xf numFmtId="0" fontId="0" fillId="9" borderId="0" xfId="0" applyFill="1" applyAlignment="1">
      <alignment vertical="center"/>
    </xf>
    <xf numFmtId="10" fontId="0" fillId="9" borderId="0" xfId="2" applyNumberFormat="1" applyFont="1" applyFill="1" applyAlignment="1">
      <alignment vertical="center"/>
    </xf>
    <xf numFmtId="0" fontId="0" fillId="8" borderId="0" xfId="0" applyFill="1" applyAlignment="1">
      <alignment vertical="center"/>
    </xf>
    <xf numFmtId="10" fontId="0" fillId="8" borderId="0" xfId="2" applyNumberFormat="1" applyFont="1" applyFill="1" applyAlignment="1">
      <alignment vertical="center"/>
    </xf>
    <xf numFmtId="10" fontId="6" fillId="10" borderId="0" xfId="2" applyNumberFormat="1" applyFont="1" applyFill="1" applyAlignment="1">
      <alignment vertical="center"/>
    </xf>
    <xf numFmtId="0" fontId="7" fillId="0" borderId="0" xfId="0" applyFont="1" applyAlignment="1">
      <alignment vertical="center"/>
    </xf>
    <xf numFmtId="0" fontId="39" fillId="0" borderId="0" xfId="0" applyFont="1" applyAlignment="1">
      <alignment vertical="center"/>
    </xf>
    <xf numFmtId="0" fontId="5" fillId="0" borderId="0" xfId="0" applyFont="1"/>
    <xf numFmtId="0" fontId="38" fillId="0" borderId="0" xfId="0" applyFont="1" applyFill="1" applyBorder="1" applyAlignment="1">
      <alignment vertical="center" wrapText="1"/>
    </xf>
    <xf numFmtId="0" fontId="38" fillId="0" borderId="1" xfId="0" applyNumberFormat="1" applyFont="1" applyFill="1" applyBorder="1" applyAlignment="1">
      <alignment horizontal="center" vertical="center" wrapText="1"/>
    </xf>
    <xf numFmtId="0" fontId="11" fillId="0" borderId="1" xfId="0" applyNumberFormat="1" applyFont="1" applyFill="1" applyBorder="1" applyAlignment="1">
      <alignment horizontal="center" vertical="center" wrapText="1"/>
    </xf>
    <xf numFmtId="0" fontId="7" fillId="0" borderId="0" xfId="0" applyFont="1" applyBorder="1"/>
    <xf numFmtId="0" fontId="5" fillId="0" borderId="0" xfId="0" applyFont="1" applyBorder="1"/>
    <xf numFmtId="0" fontId="5" fillId="0" borderId="0" xfId="0" applyFont="1" applyBorder="1" applyAlignment="1">
      <alignment horizontal="left" wrapText="1"/>
    </xf>
    <xf numFmtId="0" fontId="7" fillId="0" borderId="0" xfId="0" applyFont="1" applyBorder="1" applyAlignment="1">
      <alignment horizontal="left" wrapText="1"/>
    </xf>
    <xf numFmtId="0" fontId="0" fillId="0" borderId="0" xfId="0" applyBorder="1"/>
    <xf numFmtId="0" fontId="5" fillId="0" borderId="0" xfId="0" applyFont="1" applyAlignment="1">
      <alignment vertical="center" wrapText="1"/>
    </xf>
    <xf numFmtId="0" fontId="0" fillId="0" borderId="0" xfId="0" applyAlignment="1"/>
    <xf numFmtId="0" fontId="39" fillId="0" borderId="0" xfId="0" applyFont="1" applyFill="1" applyAlignment="1">
      <alignment vertical="center"/>
    </xf>
    <xf numFmtId="0" fontId="4" fillId="0" borderId="0" xfId="0" applyFont="1" applyAlignment="1">
      <alignment vertical="center" wrapText="1"/>
    </xf>
    <xf numFmtId="0" fontId="50" fillId="0" borderId="1" xfId="0" applyFont="1" applyFill="1" applyBorder="1" applyAlignment="1">
      <alignment horizontal="left" vertical="center" wrapText="1"/>
    </xf>
    <xf numFmtId="3" fontId="42" fillId="0" borderId="1" xfId="0" applyNumberFormat="1" applyFont="1" applyFill="1" applyBorder="1" applyAlignment="1">
      <alignment horizontal="center" vertical="center" wrapText="1"/>
    </xf>
    <xf numFmtId="0" fontId="42" fillId="0" borderId="1" xfId="0" applyFont="1" applyFill="1" applyBorder="1" applyAlignment="1">
      <alignment horizontal="left" vertical="center" wrapText="1"/>
    </xf>
    <xf numFmtId="1" fontId="38" fillId="0" borderId="1" xfId="0" applyNumberFormat="1" applyFont="1" applyFill="1" applyBorder="1" applyAlignment="1">
      <alignment horizontal="center" vertical="center"/>
    </xf>
    <xf numFmtId="0" fontId="47" fillId="0" borderId="1" xfId="0" applyFont="1" applyFill="1" applyBorder="1" applyAlignment="1">
      <alignment vertical="center" wrapText="1"/>
    </xf>
    <xf numFmtId="0" fontId="3" fillId="0" borderId="0" xfId="0" applyFont="1"/>
    <xf numFmtId="0" fontId="9" fillId="0" borderId="0" xfId="0" applyFont="1" applyFill="1" applyAlignment="1">
      <alignment horizontal="left"/>
    </xf>
    <xf numFmtId="0" fontId="0" fillId="0" borderId="1" xfId="0" applyFill="1" applyBorder="1"/>
    <xf numFmtId="0" fontId="12" fillId="0" borderId="1" xfId="0" applyFont="1" applyFill="1" applyBorder="1" applyAlignment="1">
      <alignment horizontal="center" vertical="center" wrapText="1"/>
    </xf>
    <xf numFmtId="0" fontId="13" fillId="0" borderId="0" xfId="0" applyFont="1" applyFill="1" applyBorder="1" applyAlignment="1">
      <alignment horizontal="center" vertical="center" wrapText="1"/>
    </xf>
    <xf numFmtId="0" fontId="0" fillId="0" borderId="0" xfId="0" applyFill="1" applyBorder="1"/>
    <xf numFmtId="0" fontId="11" fillId="0" borderId="0" xfId="0" applyFont="1" applyFill="1" applyBorder="1" applyAlignment="1">
      <alignment vertical="center" wrapText="1"/>
    </xf>
    <xf numFmtId="0" fontId="11" fillId="0" borderId="0" xfId="0" applyFont="1" applyFill="1" applyBorder="1" applyAlignment="1">
      <alignment vertical="center"/>
    </xf>
    <xf numFmtId="0" fontId="11" fillId="0" borderId="0" xfId="0" applyFont="1" applyFill="1" applyBorder="1" applyAlignment="1">
      <alignment horizontal="center" vertical="center"/>
    </xf>
    <xf numFmtId="0" fontId="11" fillId="0" borderId="0" xfId="0" applyFont="1" applyFill="1" applyBorder="1" applyAlignment="1">
      <alignment horizontal="center" vertical="center" wrapText="1"/>
    </xf>
    <xf numFmtId="0" fontId="11" fillId="0" borderId="0" xfId="0" applyFont="1" applyFill="1" applyBorder="1" applyAlignment="1">
      <alignment vertical="center" shrinkToFit="1"/>
    </xf>
    <xf numFmtId="0" fontId="9" fillId="0" borderId="0" xfId="0" applyFont="1" applyFill="1" applyBorder="1"/>
    <xf numFmtId="0" fontId="9" fillId="0" borderId="0" xfId="0" applyFont="1" applyFill="1" applyBorder="1" applyAlignment="1">
      <alignment horizontal="center" vertical="center" wrapText="1"/>
    </xf>
    <xf numFmtId="0" fontId="15" fillId="0" borderId="0" xfId="0" applyFont="1" applyFill="1" applyBorder="1" applyAlignment="1">
      <alignment vertical="center"/>
    </xf>
    <xf numFmtId="0" fontId="0" fillId="0" borderId="0" xfId="0" applyFill="1" applyBorder="1" applyAlignment="1">
      <alignment vertical="center"/>
    </xf>
    <xf numFmtId="0" fontId="0" fillId="0" borderId="3" xfId="0" applyFill="1" applyBorder="1"/>
    <xf numFmtId="0" fontId="0" fillId="0" borderId="2" xfId="0" applyFill="1" applyBorder="1"/>
    <xf numFmtId="0" fontId="37" fillId="2" borderId="1" xfId="0" applyFont="1" applyFill="1" applyBorder="1" applyAlignment="1">
      <alignment horizontal="center" vertical="center" wrapText="1"/>
    </xf>
    <xf numFmtId="0" fontId="37" fillId="2" borderId="1" xfId="0" applyFont="1" applyFill="1" applyBorder="1" applyAlignment="1">
      <alignment horizontal="left" vertical="center" wrapText="1"/>
    </xf>
    <xf numFmtId="49" fontId="40" fillId="2" borderId="1" xfId="0" applyNumberFormat="1" applyFont="1" applyFill="1" applyBorder="1" applyAlignment="1">
      <alignment horizontal="center" vertical="center" wrapText="1"/>
    </xf>
    <xf numFmtId="0" fontId="40" fillId="2" borderId="1" xfId="0" applyFont="1" applyFill="1" applyBorder="1" applyAlignment="1">
      <alignment horizontal="center" vertical="center" wrapText="1"/>
    </xf>
    <xf numFmtId="14" fontId="40" fillId="2" borderId="1" xfId="0" applyNumberFormat="1" applyFont="1" applyFill="1" applyBorder="1" applyAlignment="1">
      <alignment horizontal="center" vertical="center" wrapText="1"/>
    </xf>
    <xf numFmtId="164" fontId="40" fillId="2" borderId="1" xfId="0" applyNumberFormat="1" applyFont="1" applyFill="1" applyBorder="1" applyAlignment="1">
      <alignment horizontal="center" vertical="center" wrapText="1"/>
    </xf>
    <xf numFmtId="1" fontId="40" fillId="2" borderId="1" xfId="0" applyNumberFormat="1" applyFont="1" applyFill="1" applyBorder="1" applyAlignment="1">
      <alignment horizontal="center" vertical="center" wrapText="1"/>
    </xf>
    <xf numFmtId="49" fontId="37" fillId="2" borderId="1" xfId="0" applyNumberFormat="1" applyFont="1" applyFill="1" applyBorder="1" applyAlignment="1">
      <alignment horizontal="center" vertical="center" wrapText="1"/>
    </xf>
    <xf numFmtId="0" fontId="40" fillId="2" borderId="1" xfId="0" applyNumberFormat="1" applyFont="1" applyFill="1" applyBorder="1" applyAlignment="1">
      <alignment horizontal="center" vertical="center" wrapText="1"/>
    </xf>
    <xf numFmtId="4" fontId="37" fillId="2" borderId="1" xfId="0" applyNumberFormat="1" applyFont="1" applyFill="1" applyBorder="1" applyAlignment="1">
      <alignment horizontal="center" vertical="center" wrapText="1"/>
    </xf>
    <xf numFmtId="1" fontId="37" fillId="2" borderId="1" xfId="0" applyNumberFormat="1" applyFont="1" applyFill="1" applyBorder="1" applyAlignment="1">
      <alignment horizontal="center" vertical="center" wrapText="1"/>
    </xf>
    <xf numFmtId="49" fontId="38" fillId="0" borderId="2" xfId="0" applyNumberFormat="1" applyFont="1" applyFill="1" applyBorder="1" applyAlignment="1">
      <alignment vertical="center" wrapText="1"/>
    </xf>
    <xf numFmtId="49" fontId="38" fillId="0" borderId="4" xfId="0" applyNumberFormat="1" applyFont="1" applyFill="1" applyBorder="1" applyAlignment="1">
      <alignment vertical="center" wrapText="1"/>
    </xf>
    <xf numFmtId="49" fontId="38" fillId="0" borderId="3" xfId="0" applyNumberFormat="1" applyFont="1" applyFill="1" applyBorder="1" applyAlignment="1">
      <alignment vertical="center" wrapText="1"/>
    </xf>
    <xf numFmtId="0" fontId="2" fillId="0" borderId="0" xfId="0" applyFont="1" applyAlignment="1">
      <alignment vertical="center" wrapText="1"/>
    </xf>
    <xf numFmtId="0" fontId="40" fillId="0" borderId="0" xfId="0" applyFont="1" applyFill="1" applyBorder="1" applyAlignment="1">
      <alignment vertical="center" wrapText="1"/>
    </xf>
    <xf numFmtId="0" fontId="39" fillId="0" borderId="0" xfId="0" applyFont="1" applyFill="1" applyBorder="1"/>
    <xf numFmtId="0" fontId="39" fillId="0" borderId="0" xfId="0" applyFont="1" applyFill="1"/>
    <xf numFmtId="0" fontId="56" fillId="0" borderId="0" xfId="0" applyFont="1" applyFill="1" applyAlignment="1">
      <alignment horizontal="center" vertical="center" wrapText="1"/>
    </xf>
    <xf numFmtId="0" fontId="52" fillId="0" borderId="1" xfId="0" applyFont="1" applyFill="1" applyBorder="1" applyAlignment="1">
      <alignment horizontal="center" vertical="center" wrapText="1"/>
    </xf>
    <xf numFmtId="0" fontId="56" fillId="0" borderId="1" xfId="0" applyFont="1" applyFill="1" applyBorder="1" applyAlignment="1">
      <alignment horizontal="center" vertical="center" wrapText="1"/>
    </xf>
    <xf numFmtId="0" fontId="9" fillId="0" borderId="0" xfId="0" applyFont="1" applyFill="1" applyAlignment="1">
      <alignment horizontal="center"/>
    </xf>
    <xf numFmtId="0" fontId="11" fillId="0" borderId="0" xfId="0" applyFont="1" applyFill="1" applyAlignment="1">
      <alignment horizontal="left"/>
    </xf>
    <xf numFmtId="49" fontId="9" fillId="0" borderId="0" xfId="0" applyNumberFormat="1" applyFont="1" applyFill="1"/>
    <xf numFmtId="1" fontId="9" fillId="0" borderId="0" xfId="0" applyNumberFormat="1" applyFont="1" applyFill="1" applyAlignment="1">
      <alignment horizontal="center"/>
    </xf>
    <xf numFmtId="4" fontId="9" fillId="0" borderId="0" xfId="0" applyNumberFormat="1" applyFont="1" applyFill="1" applyAlignment="1">
      <alignment horizontal="right"/>
    </xf>
    <xf numFmtId="49" fontId="0" fillId="0" borderId="0" xfId="0" applyNumberFormat="1" applyFill="1"/>
    <xf numFmtId="0" fontId="0" fillId="0" borderId="0" xfId="0" applyNumberFormat="1" applyFill="1"/>
    <xf numFmtId="0" fontId="11" fillId="0" borderId="1" xfId="0" applyFont="1" applyFill="1" applyBorder="1" applyAlignment="1">
      <alignment horizontal="center" vertical="center" wrapText="1"/>
    </xf>
    <xf numFmtId="14" fontId="11" fillId="0" borderId="1" xfId="0" applyNumberFormat="1" applyFont="1" applyFill="1" applyBorder="1" applyAlignment="1">
      <alignment horizontal="center" vertical="center" wrapText="1"/>
    </xf>
    <xf numFmtId="164" fontId="11" fillId="0" borderId="1" xfId="0" applyNumberFormat="1" applyFont="1" applyFill="1" applyBorder="1" applyAlignment="1">
      <alignment horizontal="center" vertical="center" wrapText="1"/>
    </xf>
    <xf numFmtId="1" fontId="11" fillId="0" borderId="1" xfId="0" applyNumberFormat="1" applyFont="1" applyFill="1" applyBorder="1" applyAlignment="1">
      <alignment horizontal="center" vertical="center" wrapText="1"/>
    </xf>
    <xf numFmtId="4" fontId="11" fillId="0" borderId="1" xfId="0" applyNumberFormat="1" applyFont="1" applyFill="1" applyBorder="1" applyAlignment="1">
      <alignment horizontal="center" vertical="center" wrapText="1"/>
    </xf>
    <xf numFmtId="3" fontId="11" fillId="0" borderId="1" xfId="0" applyNumberFormat="1" applyFont="1" applyFill="1" applyBorder="1" applyAlignment="1">
      <alignment horizontal="center" vertical="center" wrapText="1"/>
    </xf>
    <xf numFmtId="4" fontId="11" fillId="0" borderId="1" xfId="0" applyNumberFormat="1" applyFont="1" applyFill="1" applyBorder="1" applyAlignment="1">
      <alignment horizontal="center" vertical="center"/>
    </xf>
    <xf numFmtId="0" fontId="42"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1" fillId="0" borderId="1" xfId="0" applyFont="1" applyFill="1" applyBorder="1" applyAlignment="1">
      <alignment horizontal="center" vertical="center"/>
    </xf>
    <xf numFmtId="49" fontId="38"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horizontal="center" vertical="center"/>
    </xf>
    <xf numFmtId="49" fontId="38" fillId="0" borderId="1" xfId="0" applyNumberFormat="1" applyFont="1" applyFill="1" applyBorder="1" applyAlignment="1">
      <alignment horizontal="center" vertical="center" wrapText="1"/>
    </xf>
    <xf numFmtId="0" fontId="15" fillId="0" borderId="1" xfId="0" applyFont="1" applyFill="1" applyBorder="1" applyAlignment="1">
      <alignment horizontal="center" vertical="center" wrapText="1"/>
    </xf>
    <xf numFmtId="0" fontId="55" fillId="0" borderId="1" xfId="0" applyFont="1" applyFill="1" applyBorder="1" applyAlignment="1">
      <alignment horizontal="center" vertical="center" wrapText="1"/>
    </xf>
    <xf numFmtId="0" fontId="45" fillId="0" borderId="1" xfId="0" applyFont="1" applyFill="1" applyBorder="1" applyAlignment="1">
      <alignment horizontal="center" vertical="center" wrapText="1"/>
    </xf>
    <xf numFmtId="4" fontId="11" fillId="0" borderId="1" xfId="0" applyNumberFormat="1" applyFont="1" applyFill="1" applyBorder="1" applyAlignment="1">
      <alignment horizontal="center" vertical="center"/>
    </xf>
    <xf numFmtId="0" fontId="42" fillId="0" borderId="1" xfId="0" applyFont="1" applyFill="1" applyBorder="1" applyAlignment="1">
      <alignment horizontal="center" vertical="center" wrapText="1"/>
    </xf>
    <xf numFmtId="4" fontId="11" fillId="0" borderId="2" xfId="0" applyNumberFormat="1" applyFont="1" applyFill="1" applyBorder="1" applyAlignment="1">
      <alignment horizontal="center" vertical="center"/>
    </xf>
    <xf numFmtId="4" fontId="11" fillId="0" borderId="4" xfId="0" applyNumberFormat="1" applyFont="1" applyFill="1" applyBorder="1" applyAlignment="1">
      <alignment horizontal="center" vertical="center"/>
    </xf>
    <xf numFmtId="4" fontId="11" fillId="0" borderId="3" xfId="0" applyNumberFormat="1" applyFont="1" applyFill="1" applyBorder="1" applyAlignment="1">
      <alignment horizontal="center" vertical="center"/>
    </xf>
    <xf numFmtId="4" fontId="11" fillId="0" borderId="1" xfId="0" applyNumberFormat="1" applyFont="1" applyFill="1" applyBorder="1" applyAlignment="1">
      <alignment horizontal="center" vertical="center" wrapText="1"/>
    </xf>
    <xf numFmtId="3" fontId="11" fillId="0" borderId="1" xfId="0" applyNumberFormat="1" applyFont="1" applyFill="1" applyBorder="1" applyAlignment="1">
      <alignment horizontal="center" vertical="center" wrapText="1"/>
    </xf>
    <xf numFmtId="49" fontId="11" fillId="0" borderId="2" xfId="0" applyNumberFormat="1" applyFont="1" applyFill="1" applyBorder="1" applyAlignment="1">
      <alignment horizontal="center" vertical="center" wrapText="1"/>
    </xf>
    <xf numFmtId="49" fontId="11" fillId="0" borderId="4" xfId="0" applyNumberFormat="1" applyFont="1" applyFill="1" applyBorder="1" applyAlignment="1">
      <alignment horizontal="center" vertical="center" wrapText="1"/>
    </xf>
    <xf numFmtId="49" fontId="11" fillId="0" borderId="3" xfId="0" applyNumberFormat="1" applyFont="1" applyFill="1" applyBorder="1" applyAlignment="1">
      <alignment horizontal="center" vertical="center" wrapText="1"/>
    </xf>
    <xf numFmtId="14" fontId="11" fillId="0" borderId="1" xfId="0" applyNumberFormat="1" applyFont="1" applyFill="1" applyBorder="1" applyAlignment="1">
      <alignment horizontal="center" vertical="center" wrapText="1"/>
    </xf>
    <xf numFmtId="164" fontId="11" fillId="0" borderId="1" xfId="0" applyNumberFormat="1" applyFont="1" applyFill="1" applyBorder="1" applyAlignment="1">
      <alignment horizontal="center" vertical="center" wrapText="1"/>
    </xf>
    <xf numFmtId="1" fontId="11" fillId="0" borderId="1" xfId="0" applyNumberFormat="1" applyFont="1" applyFill="1" applyBorder="1" applyAlignment="1">
      <alignment horizontal="center" vertical="center" wrapText="1"/>
    </xf>
    <xf numFmtId="0" fontId="29"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cellXfs>
  <cellStyles count="3">
    <cellStyle name="Hyperlink" xfId="1" xr:uid="{00000000-000B-0000-0000-000008000000}"/>
    <cellStyle name="Normal" xfId="0" builtinId="0"/>
    <cellStyle name="Porcentaje" xfId="2" builtinId="5"/>
  </cellStyles>
  <dxfs count="0"/>
  <tableStyles count="0" defaultTableStyle="TableStyleMedium2" defaultPivotStyle="PivotStyleLight16"/>
  <colors>
    <mruColors>
      <color rgb="FFFFFF99"/>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s-VE" b="1"/>
              <a:t>Porcentaje de empresas</a:t>
            </a:r>
            <a:r>
              <a:rPr lang="es-VE" b="1" baseline="0"/>
              <a:t> por sectores</a:t>
            </a:r>
            <a:endParaRPr lang="es-VE"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VE"/>
        </a:p>
      </c:txPr>
    </c:title>
    <c:autoTitleDeleted val="0"/>
    <c:plotArea>
      <c:layout/>
      <c:barChart>
        <c:barDir val="bar"/>
        <c:grouping val="clustered"/>
        <c:varyColors val="0"/>
        <c:ser>
          <c:idx val="0"/>
          <c:order val="0"/>
          <c:spPr>
            <a:solidFill>
              <a:srgbClr val="FF0000"/>
            </a:solidFill>
            <a:ln>
              <a:noFill/>
            </a:ln>
            <a:effectLst/>
          </c:spPr>
          <c:invertIfNegative val="0"/>
          <c:dPt>
            <c:idx val="16"/>
            <c:invertIfNegative val="0"/>
            <c:bubble3D val="0"/>
            <c:spPr>
              <a:solidFill>
                <a:srgbClr val="7030A0"/>
              </a:solidFill>
              <a:ln>
                <a:noFill/>
              </a:ln>
              <a:effectLst/>
            </c:spPr>
            <c:extLst>
              <c:ext xmlns:c16="http://schemas.microsoft.com/office/drawing/2014/chart" uri="{C3380CC4-5D6E-409C-BE32-E72D297353CC}">
                <c16:uniqueId val="{00000001-ED78-4E9B-9148-8A3B93CF747B}"/>
              </c:ext>
            </c:extLst>
          </c:dPt>
          <c:dPt>
            <c:idx val="17"/>
            <c:invertIfNegative val="0"/>
            <c:bubble3D val="0"/>
            <c:spPr>
              <a:solidFill>
                <a:srgbClr val="7030A0"/>
              </a:solidFill>
              <a:ln>
                <a:noFill/>
              </a:ln>
              <a:effectLst/>
            </c:spPr>
            <c:extLst>
              <c:ext xmlns:c16="http://schemas.microsoft.com/office/drawing/2014/chart" uri="{C3380CC4-5D6E-409C-BE32-E72D297353CC}">
                <c16:uniqueId val="{00000034-9F7A-4810-84CD-4FFC2BFF2966}"/>
              </c:ext>
            </c:extLst>
          </c:dPt>
          <c:dPt>
            <c:idx val="18"/>
            <c:invertIfNegative val="0"/>
            <c:bubble3D val="0"/>
            <c:spPr>
              <a:solidFill>
                <a:srgbClr val="7030A0"/>
              </a:solidFill>
              <a:ln>
                <a:noFill/>
              </a:ln>
              <a:effectLst/>
            </c:spPr>
            <c:extLst>
              <c:ext xmlns:c16="http://schemas.microsoft.com/office/drawing/2014/chart" uri="{C3380CC4-5D6E-409C-BE32-E72D297353CC}">
                <c16:uniqueId val="{00000035-9F7A-4810-84CD-4FFC2BFF2966}"/>
              </c:ext>
            </c:extLst>
          </c:dPt>
          <c:dPt>
            <c:idx val="19"/>
            <c:invertIfNegative val="0"/>
            <c:bubble3D val="0"/>
            <c:spPr>
              <a:solidFill>
                <a:srgbClr val="7030A0"/>
              </a:solidFill>
              <a:ln>
                <a:noFill/>
              </a:ln>
              <a:effectLst/>
            </c:spPr>
            <c:extLst>
              <c:ext xmlns:c16="http://schemas.microsoft.com/office/drawing/2014/chart" uri="{C3380CC4-5D6E-409C-BE32-E72D297353CC}">
                <c16:uniqueId val="{00000036-9F7A-4810-84CD-4FFC2BFF2966}"/>
              </c:ext>
            </c:extLst>
          </c:dPt>
          <c:dPt>
            <c:idx val="20"/>
            <c:invertIfNegative val="0"/>
            <c:bubble3D val="0"/>
            <c:spPr>
              <a:solidFill>
                <a:srgbClr val="FFFF00"/>
              </a:solidFill>
              <a:ln>
                <a:noFill/>
              </a:ln>
              <a:effectLst/>
            </c:spPr>
            <c:extLst>
              <c:ext xmlns:c16="http://schemas.microsoft.com/office/drawing/2014/chart" uri="{C3380CC4-5D6E-409C-BE32-E72D297353CC}">
                <c16:uniqueId val="{00000009-D1F7-48EB-B5D8-E0044A182051}"/>
              </c:ext>
            </c:extLst>
          </c:dPt>
          <c:dPt>
            <c:idx val="21"/>
            <c:invertIfNegative val="0"/>
            <c:bubble3D val="0"/>
            <c:spPr>
              <a:solidFill>
                <a:srgbClr val="FFFF00"/>
              </a:solidFill>
              <a:ln>
                <a:noFill/>
              </a:ln>
              <a:effectLst/>
            </c:spPr>
            <c:extLst>
              <c:ext xmlns:c16="http://schemas.microsoft.com/office/drawing/2014/chart" uri="{C3380CC4-5D6E-409C-BE32-E72D297353CC}">
                <c16:uniqueId val="{00000009-ED78-4E9B-9148-8A3B93CF747B}"/>
              </c:ext>
            </c:extLst>
          </c:dPt>
          <c:dPt>
            <c:idx val="22"/>
            <c:invertIfNegative val="0"/>
            <c:bubble3D val="0"/>
            <c:spPr>
              <a:solidFill>
                <a:srgbClr val="FFFF00"/>
              </a:solidFill>
              <a:ln>
                <a:noFill/>
              </a:ln>
              <a:effectLst/>
            </c:spPr>
            <c:extLst>
              <c:ext xmlns:c16="http://schemas.microsoft.com/office/drawing/2014/chart" uri="{C3380CC4-5D6E-409C-BE32-E72D297353CC}">
                <c16:uniqueId val="{00000030-9F7A-4810-84CD-4FFC2BFF2966}"/>
              </c:ext>
            </c:extLst>
          </c:dPt>
          <c:dPt>
            <c:idx val="23"/>
            <c:invertIfNegative val="0"/>
            <c:bubble3D val="0"/>
            <c:spPr>
              <a:solidFill>
                <a:srgbClr val="FFFF00"/>
              </a:solidFill>
              <a:ln>
                <a:noFill/>
              </a:ln>
              <a:effectLst/>
            </c:spPr>
            <c:extLst>
              <c:ext xmlns:c16="http://schemas.microsoft.com/office/drawing/2014/chart" uri="{C3380CC4-5D6E-409C-BE32-E72D297353CC}">
                <c16:uniqueId val="{0000002F-9F7A-4810-84CD-4FFC2BFF2966}"/>
              </c:ext>
            </c:extLst>
          </c:dPt>
          <c:dPt>
            <c:idx val="24"/>
            <c:invertIfNegative val="0"/>
            <c:bubble3D val="0"/>
            <c:spPr>
              <a:solidFill>
                <a:srgbClr val="00B0F0"/>
              </a:solidFill>
              <a:ln>
                <a:noFill/>
              </a:ln>
              <a:effectLst/>
            </c:spPr>
            <c:extLst>
              <c:ext xmlns:c16="http://schemas.microsoft.com/office/drawing/2014/chart" uri="{C3380CC4-5D6E-409C-BE32-E72D297353CC}">
                <c16:uniqueId val="{00000023-9F7A-4810-84CD-4FFC2BFF2966}"/>
              </c:ext>
            </c:extLst>
          </c:dPt>
          <c:dPt>
            <c:idx val="25"/>
            <c:invertIfNegative val="0"/>
            <c:bubble3D val="0"/>
            <c:spPr>
              <a:solidFill>
                <a:srgbClr val="00B0F0"/>
              </a:solidFill>
              <a:ln>
                <a:noFill/>
              </a:ln>
              <a:effectLst/>
            </c:spPr>
            <c:extLst>
              <c:ext xmlns:c16="http://schemas.microsoft.com/office/drawing/2014/chart" uri="{C3380CC4-5D6E-409C-BE32-E72D297353CC}">
                <c16:uniqueId val="{00000021-9F7A-4810-84CD-4FFC2BFF2966}"/>
              </c:ext>
            </c:extLst>
          </c:dPt>
          <c:dPt>
            <c:idx val="26"/>
            <c:invertIfNegative val="0"/>
            <c:bubble3D val="0"/>
            <c:spPr>
              <a:solidFill>
                <a:srgbClr val="00B0F0"/>
              </a:solidFill>
              <a:ln>
                <a:noFill/>
              </a:ln>
              <a:effectLst/>
            </c:spPr>
            <c:extLst>
              <c:ext xmlns:c16="http://schemas.microsoft.com/office/drawing/2014/chart" uri="{C3380CC4-5D6E-409C-BE32-E72D297353CC}">
                <c16:uniqueId val="{00000022-9F7A-4810-84CD-4FFC2BFF2966}"/>
              </c:ext>
            </c:extLst>
          </c:dPt>
          <c:dPt>
            <c:idx val="27"/>
            <c:invertIfNegative val="0"/>
            <c:bubble3D val="0"/>
            <c:spPr>
              <a:solidFill>
                <a:srgbClr val="92D050"/>
              </a:solidFill>
              <a:ln>
                <a:noFill/>
              </a:ln>
              <a:effectLst/>
            </c:spPr>
            <c:extLst>
              <c:ext xmlns:c16="http://schemas.microsoft.com/office/drawing/2014/chart" uri="{C3380CC4-5D6E-409C-BE32-E72D297353CC}">
                <c16:uniqueId val="{00000020-9F7A-4810-84CD-4FFC2BFF2966}"/>
              </c:ext>
            </c:extLst>
          </c:dPt>
          <c:dPt>
            <c:idx val="28"/>
            <c:invertIfNegative val="0"/>
            <c:bubble3D val="0"/>
            <c:spPr>
              <a:solidFill>
                <a:srgbClr val="92D050"/>
              </a:solidFill>
              <a:ln>
                <a:noFill/>
              </a:ln>
              <a:effectLst/>
            </c:spPr>
            <c:extLst>
              <c:ext xmlns:c16="http://schemas.microsoft.com/office/drawing/2014/chart" uri="{C3380CC4-5D6E-409C-BE32-E72D297353CC}">
                <c16:uniqueId val="{0000001F-9F7A-4810-84CD-4FFC2BFF2966}"/>
              </c:ext>
            </c:extLst>
          </c:dPt>
          <c:dPt>
            <c:idx val="29"/>
            <c:invertIfNegative val="0"/>
            <c:bubble3D val="0"/>
            <c:spPr>
              <a:solidFill>
                <a:srgbClr val="92D050"/>
              </a:solidFill>
              <a:ln>
                <a:noFill/>
              </a:ln>
              <a:effectLst/>
            </c:spPr>
            <c:extLst>
              <c:ext xmlns:c16="http://schemas.microsoft.com/office/drawing/2014/chart" uri="{C3380CC4-5D6E-409C-BE32-E72D297353CC}">
                <c16:uniqueId val="{0000001E-9F7A-4810-84CD-4FFC2BFF2966}"/>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V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'Cálculos y gráficos'!$A$19:$A$48</c:f>
              <c:strCache>
                <c:ptCount val="30"/>
                <c:pt idx="0">
                  <c:v>Agroalimentario y forestal</c:v>
                </c:pt>
                <c:pt idx="1">
                  <c:v>Comercio y transporte</c:v>
                </c:pt>
                <c:pt idx="2">
                  <c:v>Hidrocarburos y minería</c:v>
                </c:pt>
                <c:pt idx="3">
                  <c:v>Manufactura y comercialización</c:v>
                </c:pt>
                <c:pt idx="4">
                  <c:v>Minería y construcción</c:v>
                </c:pt>
                <c:pt idx="5">
                  <c:v>Servicios y manufactura</c:v>
                </c:pt>
                <c:pt idx="6">
                  <c:v>Procura</c:v>
                </c:pt>
                <c:pt idx="7">
                  <c:v>Químico</c:v>
                </c:pt>
                <c:pt idx="8">
                  <c:v>Recreación</c:v>
                </c:pt>
                <c:pt idx="9">
                  <c:v>Logística</c:v>
                </c:pt>
                <c:pt idx="10">
                  <c:v>Servicios empresariales</c:v>
                </c:pt>
                <c:pt idx="11">
                  <c:v>Telecomunicaciones</c:v>
                </c:pt>
                <c:pt idx="12">
                  <c:v>Inmobiliario</c:v>
                </c:pt>
                <c:pt idx="13">
                  <c:v>Forestal</c:v>
                </c:pt>
                <c:pt idx="14">
                  <c:v>Gestión del desarrollo</c:v>
                </c:pt>
                <c:pt idx="15">
                  <c:v>Salud</c:v>
                </c:pt>
                <c:pt idx="16">
                  <c:v>Saneamiento</c:v>
                </c:pt>
                <c:pt idx="17">
                  <c:v>Metalurgia</c:v>
                </c:pt>
                <c:pt idx="18">
                  <c:v>Turismo</c:v>
                </c:pt>
                <c:pt idx="19">
                  <c:v>Comunicaciones</c:v>
                </c:pt>
                <c:pt idx="20">
                  <c:v>Comercio</c:v>
                </c:pt>
                <c:pt idx="21">
                  <c:v>Servicios</c:v>
                </c:pt>
                <c:pt idx="22">
                  <c:v>Servicios públicos</c:v>
                </c:pt>
                <c:pt idx="23">
                  <c:v>Minería</c:v>
                </c:pt>
                <c:pt idx="24">
                  <c:v>Financiero</c:v>
                </c:pt>
                <c:pt idx="25">
                  <c:v>Obras civiles</c:v>
                </c:pt>
                <c:pt idx="26">
                  <c:v>Transporte</c:v>
                </c:pt>
                <c:pt idx="27">
                  <c:v>Agroalimentario</c:v>
                </c:pt>
                <c:pt idx="28">
                  <c:v>Hidrocarburos</c:v>
                </c:pt>
                <c:pt idx="29">
                  <c:v>Manufactura</c:v>
                </c:pt>
              </c:strCache>
            </c:strRef>
          </c:cat>
          <c:val>
            <c:numRef>
              <c:f>'Cálculos y gráficos'!$C$19:$C$48</c:f>
              <c:numCache>
                <c:formatCode>0.00%</c:formatCode>
                <c:ptCount val="30"/>
                <c:pt idx="0">
                  <c:v>9.9800399201596798E-4</c:v>
                </c:pt>
                <c:pt idx="1">
                  <c:v>9.9800399201596798E-4</c:v>
                </c:pt>
                <c:pt idx="2">
                  <c:v>9.9800399201596798E-4</c:v>
                </c:pt>
                <c:pt idx="3">
                  <c:v>9.9800399201596798E-4</c:v>
                </c:pt>
                <c:pt idx="4">
                  <c:v>9.9800399201596798E-4</c:v>
                </c:pt>
                <c:pt idx="5">
                  <c:v>9.9800399201596798E-4</c:v>
                </c:pt>
                <c:pt idx="6">
                  <c:v>1.996007984031936E-3</c:v>
                </c:pt>
                <c:pt idx="7">
                  <c:v>1.996007984031936E-3</c:v>
                </c:pt>
                <c:pt idx="8">
                  <c:v>1.996007984031936E-3</c:v>
                </c:pt>
                <c:pt idx="9">
                  <c:v>3.9920159680638719E-3</c:v>
                </c:pt>
                <c:pt idx="10">
                  <c:v>2.9940119760479044E-3</c:v>
                </c:pt>
                <c:pt idx="11">
                  <c:v>2.9940119760479044E-3</c:v>
                </c:pt>
                <c:pt idx="12">
                  <c:v>3.9920159680638719E-3</c:v>
                </c:pt>
                <c:pt idx="13">
                  <c:v>6.9860279441117763E-3</c:v>
                </c:pt>
                <c:pt idx="14">
                  <c:v>7.9840319361277438E-3</c:v>
                </c:pt>
                <c:pt idx="15">
                  <c:v>8.9820359281437123E-3</c:v>
                </c:pt>
                <c:pt idx="16">
                  <c:v>1.0978043912175649E-2</c:v>
                </c:pt>
                <c:pt idx="17">
                  <c:v>1.4970059880239521E-2</c:v>
                </c:pt>
                <c:pt idx="18">
                  <c:v>2.1956087824351298E-2</c:v>
                </c:pt>
                <c:pt idx="19">
                  <c:v>2.5948103792415168E-2</c:v>
                </c:pt>
                <c:pt idx="20">
                  <c:v>3.0938123752495009E-2</c:v>
                </c:pt>
                <c:pt idx="21">
                  <c:v>3.1936127744510975E-2</c:v>
                </c:pt>
                <c:pt idx="22">
                  <c:v>4.1916167664670656E-2</c:v>
                </c:pt>
                <c:pt idx="23">
                  <c:v>4.3912175648702596E-2</c:v>
                </c:pt>
                <c:pt idx="24">
                  <c:v>6.4870259481037917E-2</c:v>
                </c:pt>
                <c:pt idx="25">
                  <c:v>7.2854291417165665E-2</c:v>
                </c:pt>
                <c:pt idx="26">
                  <c:v>7.2854291417165665E-2</c:v>
                </c:pt>
                <c:pt idx="27">
                  <c:v>0.15968063872255489</c:v>
                </c:pt>
                <c:pt idx="28">
                  <c:v>0.17864271457085829</c:v>
                </c:pt>
                <c:pt idx="29">
                  <c:v>0.17864271457085829</c:v>
                </c:pt>
              </c:numCache>
            </c:numRef>
          </c:val>
          <c:extLst>
            <c:ext xmlns:c16="http://schemas.microsoft.com/office/drawing/2014/chart" uri="{C3380CC4-5D6E-409C-BE32-E72D297353CC}">
              <c16:uniqueId val="{00000000-9F7A-4810-84CD-4FFC2BFF2966}"/>
            </c:ext>
          </c:extLst>
        </c:ser>
        <c:dLbls>
          <c:showLegendKey val="0"/>
          <c:showVal val="0"/>
          <c:showCatName val="0"/>
          <c:showSerName val="0"/>
          <c:showPercent val="0"/>
          <c:showBubbleSize val="0"/>
        </c:dLbls>
        <c:gapWidth val="182"/>
        <c:axId val="1595855119"/>
        <c:axId val="118000591"/>
      </c:barChart>
      <c:catAx>
        <c:axId val="1595855119"/>
        <c:scaling>
          <c:orientation val="minMax"/>
        </c:scaling>
        <c:delete val="0"/>
        <c:axPos val="l"/>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s-VE"/>
          </a:p>
        </c:txPr>
        <c:crossAx val="118000591"/>
        <c:crosses val="autoZero"/>
        <c:auto val="1"/>
        <c:lblAlgn val="ctr"/>
        <c:lblOffset val="100"/>
        <c:noMultiLvlLbl val="0"/>
      </c:catAx>
      <c:valAx>
        <c:axId val="118000591"/>
        <c:scaling>
          <c:orientation val="minMax"/>
        </c:scaling>
        <c:delete val="0"/>
        <c:axPos val="b"/>
        <c:numFmt formatCode="0.00%" sourceLinked="1"/>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s-VE"/>
          </a:p>
        </c:txPr>
        <c:crossAx val="1595855119"/>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VE"/>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s-VE" b="1"/>
              <a:t>Cantidad de empresas</a:t>
            </a:r>
            <a:r>
              <a:rPr lang="es-VE" b="1" baseline="0"/>
              <a:t> relacionadasd con </a:t>
            </a:r>
            <a:r>
              <a:rPr lang="es-VE" b="1"/>
              <a:t>Ministerios y Gobierno Central</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VE"/>
        </a:p>
      </c:txPr>
    </c:title>
    <c:autoTitleDeleted val="0"/>
    <c:plotArea>
      <c:layout/>
      <c:barChart>
        <c:barDir val="bar"/>
        <c:grouping val="clustered"/>
        <c:varyColors val="0"/>
        <c:ser>
          <c:idx val="0"/>
          <c:order val="0"/>
          <c:spPr>
            <a:solidFill>
              <a:schemeClr val="accent1"/>
            </a:solidFill>
            <a:ln>
              <a:noFill/>
            </a:ln>
            <a:effectLst/>
          </c:spPr>
          <c:invertIfNegative val="0"/>
          <c:dPt>
            <c:idx val="2"/>
            <c:invertIfNegative val="0"/>
            <c:bubble3D val="0"/>
            <c:spPr>
              <a:solidFill>
                <a:srgbClr val="FFFF00"/>
              </a:solidFill>
              <a:ln>
                <a:noFill/>
              </a:ln>
              <a:effectLst/>
            </c:spPr>
            <c:extLst>
              <c:ext xmlns:c16="http://schemas.microsoft.com/office/drawing/2014/chart" uri="{C3380CC4-5D6E-409C-BE32-E72D297353CC}">
                <c16:uniqueId val="{00000006-87C8-4DFC-9135-6980215E86FB}"/>
              </c:ext>
            </c:extLst>
          </c:dPt>
          <c:dPt>
            <c:idx val="4"/>
            <c:invertIfNegative val="0"/>
            <c:bubble3D val="0"/>
            <c:spPr>
              <a:solidFill>
                <a:srgbClr val="FFFF00"/>
              </a:solidFill>
              <a:ln>
                <a:noFill/>
              </a:ln>
              <a:effectLst/>
            </c:spPr>
            <c:extLst>
              <c:ext xmlns:c16="http://schemas.microsoft.com/office/drawing/2014/chart" uri="{C3380CC4-5D6E-409C-BE32-E72D297353CC}">
                <c16:uniqueId val="{00000003-87C8-4DFC-9135-6980215E86FB}"/>
              </c:ext>
            </c:extLst>
          </c:dPt>
          <c:dPt>
            <c:idx val="6"/>
            <c:invertIfNegative val="0"/>
            <c:bubble3D val="0"/>
            <c:spPr>
              <a:solidFill>
                <a:srgbClr val="FFFF00"/>
              </a:solidFill>
              <a:ln>
                <a:noFill/>
              </a:ln>
              <a:effectLst/>
            </c:spPr>
            <c:extLst>
              <c:ext xmlns:c16="http://schemas.microsoft.com/office/drawing/2014/chart" uri="{C3380CC4-5D6E-409C-BE32-E72D297353CC}">
                <c16:uniqueId val="{00000005-2E2D-460E-8F67-A84E5C631E4C}"/>
              </c:ext>
            </c:extLst>
          </c:dPt>
          <c:dPt>
            <c:idx val="9"/>
            <c:invertIfNegative val="0"/>
            <c:bubble3D val="0"/>
            <c:spPr>
              <a:solidFill>
                <a:srgbClr val="FFFF00"/>
              </a:solidFill>
              <a:ln>
                <a:noFill/>
              </a:ln>
              <a:effectLst/>
            </c:spPr>
            <c:extLst>
              <c:ext xmlns:c16="http://schemas.microsoft.com/office/drawing/2014/chart" uri="{C3380CC4-5D6E-409C-BE32-E72D297353CC}">
                <c16:uniqueId val="{00000007-2E2D-460E-8F67-A84E5C631E4C}"/>
              </c:ext>
            </c:extLst>
          </c:dPt>
          <c:dPt>
            <c:idx val="14"/>
            <c:invertIfNegative val="0"/>
            <c:bubble3D val="0"/>
            <c:spPr>
              <a:solidFill>
                <a:srgbClr val="FFFF00"/>
              </a:solidFill>
              <a:ln>
                <a:noFill/>
              </a:ln>
              <a:effectLst/>
            </c:spPr>
            <c:extLst>
              <c:ext xmlns:c16="http://schemas.microsoft.com/office/drawing/2014/chart" uri="{C3380CC4-5D6E-409C-BE32-E72D297353CC}">
                <c16:uniqueId val="{00000005-87C8-4DFC-9135-6980215E86FB}"/>
              </c:ext>
            </c:extLst>
          </c:dPt>
          <c:dPt>
            <c:idx val="16"/>
            <c:invertIfNegative val="0"/>
            <c:bubble3D val="0"/>
            <c:spPr>
              <a:solidFill>
                <a:srgbClr val="FFFF00"/>
              </a:solidFill>
              <a:ln>
                <a:noFill/>
              </a:ln>
              <a:effectLst/>
            </c:spPr>
            <c:extLst>
              <c:ext xmlns:c16="http://schemas.microsoft.com/office/drawing/2014/chart" uri="{C3380CC4-5D6E-409C-BE32-E72D297353CC}">
                <c16:uniqueId val="{0000000B-2E2D-460E-8F67-A84E5C631E4C}"/>
              </c:ext>
            </c:extLst>
          </c:dPt>
          <c:dPt>
            <c:idx val="20"/>
            <c:invertIfNegative val="0"/>
            <c:bubble3D val="0"/>
            <c:spPr>
              <a:solidFill>
                <a:srgbClr val="FFFF00"/>
              </a:solidFill>
              <a:ln>
                <a:noFill/>
              </a:ln>
              <a:effectLst/>
            </c:spPr>
            <c:extLst>
              <c:ext xmlns:c16="http://schemas.microsoft.com/office/drawing/2014/chart" uri="{C3380CC4-5D6E-409C-BE32-E72D297353CC}">
                <c16:uniqueId val="{0000000D-2E2D-460E-8F67-A84E5C631E4C}"/>
              </c:ext>
            </c:extLst>
          </c:dPt>
          <c:dPt>
            <c:idx val="21"/>
            <c:invertIfNegative val="0"/>
            <c:bubble3D val="0"/>
            <c:spPr>
              <a:solidFill>
                <a:srgbClr val="FFFF00"/>
              </a:solidFill>
              <a:ln>
                <a:noFill/>
              </a:ln>
              <a:effectLst/>
            </c:spPr>
            <c:extLst>
              <c:ext xmlns:c16="http://schemas.microsoft.com/office/drawing/2014/chart" uri="{C3380CC4-5D6E-409C-BE32-E72D297353CC}">
                <c16:uniqueId val="{0000000F-2E2D-460E-8F67-A84E5C631E4C}"/>
              </c:ext>
            </c:extLst>
          </c:dPt>
          <c:dPt>
            <c:idx val="25"/>
            <c:invertIfNegative val="0"/>
            <c:bubble3D val="0"/>
            <c:spPr>
              <a:solidFill>
                <a:srgbClr val="FFFF00"/>
              </a:solidFill>
              <a:ln>
                <a:noFill/>
              </a:ln>
              <a:effectLst/>
            </c:spPr>
            <c:extLst>
              <c:ext xmlns:c16="http://schemas.microsoft.com/office/drawing/2014/chart" uri="{C3380CC4-5D6E-409C-BE32-E72D297353CC}">
                <c16:uniqueId val="{0000000A-87C8-4DFC-9135-6980215E86FB}"/>
              </c:ext>
            </c:extLst>
          </c:dPt>
          <c:dPt>
            <c:idx val="27"/>
            <c:invertIfNegative val="0"/>
            <c:bubble3D val="0"/>
            <c:spPr>
              <a:solidFill>
                <a:srgbClr val="FFFF00"/>
              </a:solidFill>
              <a:ln>
                <a:noFill/>
              </a:ln>
              <a:effectLst/>
            </c:spPr>
            <c:extLst>
              <c:ext xmlns:c16="http://schemas.microsoft.com/office/drawing/2014/chart" uri="{C3380CC4-5D6E-409C-BE32-E72D297353CC}">
                <c16:uniqueId val="{00000013-2E2D-460E-8F67-A84E5C631E4C}"/>
              </c:ext>
            </c:extLst>
          </c:dPt>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s-V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'Cálculos y gráficos'!$A$216:$A$251</c:f>
              <c:strCache>
                <c:ptCount val="36"/>
                <c:pt idx="0">
                  <c:v>Presidencia de la República</c:v>
                </c:pt>
                <c:pt idx="1">
                  <c:v>Gobierno del Distrito Capital y al Ministerio del Poder Popular para Hábitat y Vivienda (MINHVI)</c:v>
                </c:pt>
                <c:pt idx="2">
                  <c:v>Ministerio del Poder Popular de Atención de las Aguas</c:v>
                </c:pt>
                <c:pt idx="3">
                  <c:v>Ministerio del Poder Popular de Desarrollo Minero Ecológico e Industrias Básicas</c:v>
                </c:pt>
                <c:pt idx="4">
                  <c:v>Ministerio del Poder Popular de Economía y Finanzas</c:v>
                </c:pt>
                <c:pt idx="5">
                  <c:v>Ministerio del Poder Popular de 
Comercio Exterior</c:v>
                </c:pt>
                <c:pt idx="6">
                  <c:v>Ministerio del Poder Popular de Industrias y Comercio Nacional</c:v>
                </c:pt>
                <c:pt idx="7">
                  <c:v>Ministerio del Poder Popular de Obras Públicas</c:v>
                </c:pt>
                <c:pt idx="8">
                  <c:v>Ministerio del Poder Popular de Pesca y Acuicultura</c:v>
                </c:pt>
                <c:pt idx="9">
                  <c:v>Ministerio del Poder Popular de Petróleo</c:v>
                </c:pt>
                <c:pt idx="10">
                  <c:v>Ministerio del Poder Popular de Planificación</c:v>
                </c:pt>
                <c:pt idx="11">
                  <c:v>Ministerio del Poder Popular del Despacho de la Presidencia y Seguimiento de la Gestión de Gobierno</c:v>
                </c:pt>
                <c:pt idx="12">
                  <c:v>Ministerio del Poder Popular para el Comercio Nacional </c:v>
                </c:pt>
                <c:pt idx="13">
                  <c:v>Ministerio del Poder Popular para el Ecosocialismo</c:v>
                </c:pt>
                <c:pt idx="14">
                  <c:v>Ministerio del Poder Popular para el Proceso Social de Trabajo</c:v>
                </c:pt>
                <c:pt idx="15">
                  <c:v>Ministerio del Poder Popular para el Proceso Social de Trabajo y Ministerio del Poder Popular de Petróleo</c:v>
                </c:pt>
                <c:pt idx="16">
                  <c:v>Ministerio del Poder Popular para el Transporte</c:v>
                </c:pt>
                <c:pt idx="17">
                  <c:v>Ministerio del Poder Popular para el Turismo</c:v>
                </c:pt>
                <c:pt idx="18">
                  <c:v>Ministerio del Poder Popular para el Turismo y Gobernación del estado Aragua</c:v>
                </c:pt>
                <c:pt idx="19">
                  <c:v>Ministerio del Poder Popular para Hábitat y Vivienda</c:v>
                </c:pt>
                <c:pt idx="20">
                  <c:v>Ministerio del Poder Popular para la Agricultura Productiva y Tierras</c:v>
                </c:pt>
                <c:pt idx="21">
                  <c:v>Ministerio del Poder Popular para la Alimentación</c:v>
                </c:pt>
                <c:pt idx="22">
                  <c:v>Ministerio del Poder Popular para la Ciencia y Tecnología</c:v>
                </c:pt>
                <c:pt idx="23">
                  <c:v>Ministerio del Poder Popular para la Comunicación y la Información</c:v>
                </c:pt>
                <c:pt idx="24">
                  <c:v>Ministerio del Poder Popular para la Cultura</c:v>
                </c:pt>
                <c:pt idx="25">
                  <c:v>Ministerio del Poder Popular para la Defensa</c:v>
                </c:pt>
                <c:pt idx="26">
                  <c:v>Ministerio del Poder Popular para la Educación</c:v>
                </c:pt>
                <c:pt idx="27">
                  <c:v>Ministerio del Poder Popular para la Energía Eléctrica</c:v>
                </c:pt>
                <c:pt idx="28">
                  <c:v>Ministerio del Poder Popular para la Juventud y el Deporte</c:v>
                </c:pt>
                <c:pt idx="29">
                  <c:v>Ministerio del Poder Popular para la Mujer y la Igualdad de Género</c:v>
                </c:pt>
                <c:pt idx="30">
                  <c:v>Ministerio del Poder Popular para la Salud</c:v>
                </c:pt>
                <c:pt idx="31">
                  <c:v>Ministerio del Poder Popular para las Comunas y los Movimientos Sociales</c:v>
                </c:pt>
                <c:pt idx="32">
                  <c:v>Ministerio del Poder Popular para Relaciones Exteriores</c:v>
                </c:pt>
                <c:pt idx="33">
                  <c:v>Ministerio del Poder Popular para Relaciones Interiores, Justicia y Paz</c:v>
                </c:pt>
                <c:pt idx="34">
                  <c:v>Vicepresidencia de la República</c:v>
                </c:pt>
                <c:pt idx="35">
                  <c:v>Vicepresidencia Sectorial para el Área Económica</c:v>
                </c:pt>
              </c:strCache>
            </c:strRef>
          </c:cat>
          <c:val>
            <c:numRef>
              <c:f>'Cálculos y gráficos'!$B$216:$B$251</c:f>
              <c:numCache>
                <c:formatCode>General</c:formatCode>
                <c:ptCount val="36"/>
                <c:pt idx="0">
                  <c:v>0</c:v>
                </c:pt>
                <c:pt idx="1">
                  <c:v>1</c:v>
                </c:pt>
                <c:pt idx="2">
                  <c:v>22</c:v>
                </c:pt>
                <c:pt idx="3">
                  <c:v>29</c:v>
                </c:pt>
                <c:pt idx="4">
                  <c:v>31</c:v>
                </c:pt>
                <c:pt idx="5">
                  <c:v>3</c:v>
                </c:pt>
                <c:pt idx="6">
                  <c:v>131</c:v>
                </c:pt>
                <c:pt idx="7">
                  <c:v>2</c:v>
                </c:pt>
                <c:pt idx="8">
                  <c:v>3</c:v>
                </c:pt>
                <c:pt idx="9">
                  <c:v>241</c:v>
                </c:pt>
                <c:pt idx="10">
                  <c:v>10</c:v>
                </c:pt>
                <c:pt idx="11">
                  <c:v>2</c:v>
                </c:pt>
                <c:pt idx="12">
                  <c:v>2</c:v>
                </c:pt>
                <c:pt idx="13">
                  <c:v>3</c:v>
                </c:pt>
                <c:pt idx="14">
                  <c:v>22</c:v>
                </c:pt>
                <c:pt idx="15">
                  <c:v>2</c:v>
                </c:pt>
                <c:pt idx="16">
                  <c:v>41</c:v>
                </c:pt>
                <c:pt idx="17">
                  <c:v>19</c:v>
                </c:pt>
                <c:pt idx="18">
                  <c:v>1</c:v>
                </c:pt>
                <c:pt idx="19">
                  <c:v>19</c:v>
                </c:pt>
                <c:pt idx="20">
                  <c:v>59</c:v>
                </c:pt>
                <c:pt idx="21">
                  <c:v>30</c:v>
                </c:pt>
                <c:pt idx="22">
                  <c:v>11</c:v>
                </c:pt>
                <c:pt idx="23">
                  <c:v>15</c:v>
                </c:pt>
                <c:pt idx="24">
                  <c:v>1</c:v>
                </c:pt>
                <c:pt idx="25">
                  <c:v>25</c:v>
                </c:pt>
                <c:pt idx="26">
                  <c:v>1</c:v>
                </c:pt>
                <c:pt idx="27">
                  <c:v>20</c:v>
                </c:pt>
                <c:pt idx="28">
                  <c:v>1</c:v>
                </c:pt>
                <c:pt idx="29">
                  <c:v>1</c:v>
                </c:pt>
                <c:pt idx="30">
                  <c:v>8</c:v>
                </c:pt>
                <c:pt idx="31">
                  <c:v>5</c:v>
                </c:pt>
                <c:pt idx="32">
                  <c:v>1</c:v>
                </c:pt>
                <c:pt idx="33">
                  <c:v>4</c:v>
                </c:pt>
                <c:pt idx="34">
                  <c:v>6</c:v>
                </c:pt>
                <c:pt idx="35">
                  <c:v>5</c:v>
                </c:pt>
              </c:numCache>
            </c:numRef>
          </c:val>
          <c:extLst>
            <c:ext xmlns:c16="http://schemas.microsoft.com/office/drawing/2014/chart" uri="{C3380CC4-5D6E-409C-BE32-E72D297353CC}">
              <c16:uniqueId val="{00000000-87C8-4DFC-9135-6980215E86FB}"/>
            </c:ext>
          </c:extLst>
        </c:ser>
        <c:dLbls>
          <c:showLegendKey val="0"/>
          <c:showVal val="0"/>
          <c:showCatName val="0"/>
          <c:showSerName val="0"/>
          <c:showPercent val="0"/>
          <c:showBubbleSize val="0"/>
        </c:dLbls>
        <c:gapWidth val="182"/>
        <c:axId val="1548778656"/>
        <c:axId val="1636052144"/>
      </c:barChart>
      <c:catAx>
        <c:axId val="1548778656"/>
        <c:scaling>
          <c:orientation val="minMax"/>
        </c:scaling>
        <c:delete val="0"/>
        <c:axPos val="l"/>
        <c:numFmt formatCode="General" sourceLinked="1"/>
        <c:majorTickMark val="none"/>
        <c:minorTickMark val="none"/>
        <c:tickLblPos val="nextTo"/>
        <c:spPr>
          <a:noFill/>
          <a:ln w="9525" cap="flat" cmpd="sng" algn="ctr">
            <a:solidFill>
              <a:sysClr val="windowText" lastClr="000000"/>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s-VE"/>
          </a:p>
        </c:txPr>
        <c:crossAx val="1636052144"/>
        <c:crosses val="autoZero"/>
        <c:auto val="1"/>
        <c:lblAlgn val="ctr"/>
        <c:lblOffset val="100"/>
        <c:noMultiLvlLbl val="0"/>
      </c:catAx>
      <c:valAx>
        <c:axId val="163605214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s-VE"/>
          </a:p>
        </c:txPr>
        <c:crossAx val="1548778656"/>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VE"/>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VE" sz="1800" b="1" i="0" baseline="0">
                <a:effectLst/>
              </a:rPr>
              <a:t>Cantidad de empresas  relacionadas  con Gobiernos Regionales</a:t>
            </a:r>
            <a:endParaRPr lang="es-VE">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VE"/>
        </a:p>
      </c:txPr>
    </c:title>
    <c:autoTitleDeleted val="0"/>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FF0000"/>
              </a:solidFill>
              <a:ln>
                <a:noFill/>
              </a:ln>
              <a:effectLst/>
            </c:spPr>
            <c:extLst>
              <c:ext xmlns:c16="http://schemas.microsoft.com/office/drawing/2014/chart" uri="{C3380CC4-5D6E-409C-BE32-E72D297353CC}">
                <c16:uniqueId val="{0000000C-EB1F-4C61-982E-CF077C6D4EB8}"/>
              </c:ext>
            </c:extLst>
          </c:dPt>
          <c:dPt>
            <c:idx val="3"/>
            <c:invertIfNegative val="0"/>
            <c:bubble3D val="0"/>
            <c:spPr>
              <a:solidFill>
                <a:srgbClr val="FF0000"/>
              </a:solidFill>
              <a:ln>
                <a:noFill/>
              </a:ln>
              <a:effectLst/>
            </c:spPr>
            <c:extLst>
              <c:ext xmlns:c16="http://schemas.microsoft.com/office/drawing/2014/chart" uri="{C3380CC4-5D6E-409C-BE32-E72D297353CC}">
                <c16:uniqueId val="{0000000B-EB1F-4C61-982E-CF077C6D4EB8}"/>
              </c:ext>
            </c:extLst>
          </c:dPt>
          <c:dPt>
            <c:idx val="4"/>
            <c:invertIfNegative val="0"/>
            <c:bubble3D val="0"/>
            <c:spPr>
              <a:solidFill>
                <a:srgbClr val="FF0000"/>
              </a:solidFill>
              <a:ln>
                <a:noFill/>
              </a:ln>
              <a:effectLst/>
            </c:spPr>
            <c:extLst>
              <c:ext xmlns:c16="http://schemas.microsoft.com/office/drawing/2014/chart" uri="{C3380CC4-5D6E-409C-BE32-E72D297353CC}">
                <c16:uniqueId val="{0000000A-EB1F-4C61-982E-CF077C6D4EB8}"/>
              </c:ext>
            </c:extLst>
          </c:dPt>
          <c:dPt>
            <c:idx val="5"/>
            <c:invertIfNegative val="0"/>
            <c:bubble3D val="0"/>
            <c:spPr>
              <a:solidFill>
                <a:srgbClr val="FF0000"/>
              </a:solidFill>
              <a:ln>
                <a:noFill/>
              </a:ln>
              <a:effectLst/>
            </c:spPr>
            <c:extLst>
              <c:ext xmlns:c16="http://schemas.microsoft.com/office/drawing/2014/chart" uri="{C3380CC4-5D6E-409C-BE32-E72D297353CC}">
                <c16:uniqueId val="{00000009-EB1F-4C61-982E-CF077C6D4EB8}"/>
              </c:ext>
            </c:extLst>
          </c:dPt>
          <c:dPt>
            <c:idx val="6"/>
            <c:invertIfNegative val="0"/>
            <c:bubble3D val="0"/>
            <c:spPr>
              <a:solidFill>
                <a:srgbClr val="FF0000"/>
              </a:solidFill>
              <a:ln>
                <a:noFill/>
              </a:ln>
              <a:effectLst/>
            </c:spPr>
            <c:extLst>
              <c:ext xmlns:c16="http://schemas.microsoft.com/office/drawing/2014/chart" uri="{C3380CC4-5D6E-409C-BE32-E72D297353CC}">
                <c16:uniqueId val="{00000008-EB1F-4C61-982E-CF077C6D4EB8}"/>
              </c:ext>
            </c:extLst>
          </c:dPt>
          <c:dPt>
            <c:idx val="7"/>
            <c:invertIfNegative val="0"/>
            <c:bubble3D val="0"/>
            <c:spPr>
              <a:solidFill>
                <a:srgbClr val="FF0000"/>
              </a:solidFill>
              <a:ln>
                <a:noFill/>
              </a:ln>
              <a:effectLst/>
            </c:spPr>
            <c:extLst>
              <c:ext xmlns:c16="http://schemas.microsoft.com/office/drawing/2014/chart" uri="{C3380CC4-5D6E-409C-BE32-E72D297353CC}">
                <c16:uniqueId val="{00000007-EB1F-4C61-982E-CF077C6D4EB8}"/>
              </c:ext>
            </c:extLst>
          </c:dPt>
          <c:dPt>
            <c:idx val="11"/>
            <c:invertIfNegative val="0"/>
            <c:bubble3D val="0"/>
            <c:spPr>
              <a:solidFill>
                <a:srgbClr val="FF0000"/>
              </a:solidFill>
              <a:ln>
                <a:noFill/>
              </a:ln>
              <a:effectLst/>
            </c:spPr>
            <c:extLst>
              <c:ext xmlns:c16="http://schemas.microsoft.com/office/drawing/2014/chart" uri="{C3380CC4-5D6E-409C-BE32-E72D297353CC}">
                <c16:uniqueId val="{00000006-EB1F-4C61-982E-CF077C6D4EB8}"/>
              </c:ext>
            </c:extLst>
          </c:dPt>
          <c:dPt>
            <c:idx val="12"/>
            <c:invertIfNegative val="0"/>
            <c:bubble3D val="0"/>
            <c:spPr>
              <a:solidFill>
                <a:srgbClr val="FF0000"/>
              </a:solidFill>
              <a:ln>
                <a:noFill/>
              </a:ln>
              <a:effectLst/>
            </c:spPr>
            <c:extLst>
              <c:ext xmlns:c16="http://schemas.microsoft.com/office/drawing/2014/chart" uri="{C3380CC4-5D6E-409C-BE32-E72D297353CC}">
                <c16:uniqueId val="{00000005-EB1F-4C61-982E-CF077C6D4EB8}"/>
              </c:ext>
            </c:extLst>
          </c:dPt>
          <c:dPt>
            <c:idx val="16"/>
            <c:invertIfNegative val="0"/>
            <c:bubble3D val="0"/>
            <c:spPr>
              <a:solidFill>
                <a:srgbClr val="FF0000"/>
              </a:solidFill>
              <a:ln>
                <a:noFill/>
              </a:ln>
              <a:effectLst/>
            </c:spPr>
            <c:extLst>
              <c:ext xmlns:c16="http://schemas.microsoft.com/office/drawing/2014/chart" uri="{C3380CC4-5D6E-409C-BE32-E72D297353CC}">
                <c16:uniqueId val="{00000004-EB1F-4C61-982E-CF077C6D4EB8}"/>
              </c:ext>
            </c:extLst>
          </c:dPt>
          <c:dPt>
            <c:idx val="17"/>
            <c:invertIfNegative val="0"/>
            <c:bubble3D val="0"/>
            <c:spPr>
              <a:solidFill>
                <a:srgbClr val="FF0000"/>
              </a:solidFill>
              <a:ln>
                <a:noFill/>
              </a:ln>
              <a:effectLst/>
            </c:spPr>
            <c:extLst>
              <c:ext xmlns:c16="http://schemas.microsoft.com/office/drawing/2014/chart" uri="{C3380CC4-5D6E-409C-BE32-E72D297353CC}">
                <c16:uniqueId val="{00000003-EB1F-4C61-982E-CF077C6D4EB8}"/>
              </c:ext>
            </c:extLst>
          </c:dPt>
          <c:dPt>
            <c:idx val="19"/>
            <c:invertIfNegative val="0"/>
            <c:bubble3D val="0"/>
            <c:spPr>
              <a:solidFill>
                <a:srgbClr val="FF0000"/>
              </a:solidFill>
              <a:ln>
                <a:noFill/>
              </a:ln>
              <a:effectLst/>
            </c:spPr>
            <c:extLst>
              <c:ext xmlns:c16="http://schemas.microsoft.com/office/drawing/2014/chart" uri="{C3380CC4-5D6E-409C-BE32-E72D297353CC}">
                <c16:uniqueId val="{00000002-EB1F-4C61-982E-CF077C6D4EB8}"/>
              </c:ext>
            </c:extLst>
          </c:dPt>
          <c:dPt>
            <c:idx val="21"/>
            <c:invertIfNegative val="0"/>
            <c:bubble3D val="0"/>
            <c:spPr>
              <a:solidFill>
                <a:srgbClr val="FF0000"/>
              </a:solidFill>
              <a:ln>
                <a:noFill/>
              </a:ln>
              <a:effectLst/>
            </c:spPr>
            <c:extLst>
              <c:ext xmlns:c16="http://schemas.microsoft.com/office/drawing/2014/chart" uri="{C3380CC4-5D6E-409C-BE32-E72D297353CC}">
                <c16:uniqueId val="{00000001-EB1F-4C61-982E-CF077C6D4EB8}"/>
              </c:ext>
            </c:extLst>
          </c:dPt>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s-V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'Cálculos y gráficos'!$A$190:$A$215</c:f>
              <c:strCache>
                <c:ptCount val="26"/>
                <c:pt idx="0">
                  <c:v>Gobernación de Amazonas </c:v>
                </c:pt>
                <c:pt idx="1">
                  <c:v>Gobernación de Anzoátegui </c:v>
                </c:pt>
                <c:pt idx="2">
                  <c:v>Gobernación de Apure</c:v>
                </c:pt>
                <c:pt idx="3">
                  <c:v>Gobernación de Aragua </c:v>
                </c:pt>
                <c:pt idx="4">
                  <c:v>Gobernación de Barinas</c:v>
                </c:pt>
                <c:pt idx="5">
                  <c:v>Gobernación de Bolívar</c:v>
                </c:pt>
                <c:pt idx="6">
                  <c:v>Gobernación de Carabobo</c:v>
                </c:pt>
                <c:pt idx="7">
                  <c:v>Gobernación de Cojedes</c:v>
                </c:pt>
                <c:pt idx="8">
                  <c:v>Gobernación de Delta Amacuro</c:v>
                </c:pt>
                <c:pt idx="9">
                  <c:v>Gobernación de Falcón</c:v>
                </c:pt>
                <c:pt idx="10">
                  <c:v>Gobernación de Guárico</c:v>
                </c:pt>
                <c:pt idx="11">
                  <c:v>Gobernación de La Guaira</c:v>
                </c:pt>
                <c:pt idx="12">
                  <c:v>Gobernación de Lara</c:v>
                </c:pt>
                <c:pt idx="13">
                  <c:v>Gobernación de Mérida</c:v>
                </c:pt>
                <c:pt idx="14">
                  <c:v>Gobernación de Miranda</c:v>
                </c:pt>
                <c:pt idx="15">
                  <c:v>Gobernación de Monagas</c:v>
                </c:pt>
                <c:pt idx="16">
                  <c:v>Gobernación de Portuguesa</c:v>
                </c:pt>
                <c:pt idx="17">
                  <c:v>Gobernación de Sucre</c:v>
                </c:pt>
                <c:pt idx="18">
                  <c:v>Gobernación de Táchira</c:v>
                </c:pt>
                <c:pt idx="19">
                  <c:v>Gobernación de Trujillo</c:v>
                </c:pt>
                <c:pt idx="20">
                  <c:v>Gobernación de Yaracuy</c:v>
                </c:pt>
                <c:pt idx="21">
                  <c:v>Gobernación de Zulia</c:v>
                </c:pt>
                <c:pt idx="22">
                  <c:v>Gobierno interino de Venezuela dirigido por Juan Guaidó</c:v>
                </c:pt>
                <c:pt idx="23">
                  <c:v>Gobierno de Jamaica</c:v>
                </c:pt>
                <c:pt idx="24">
                  <c:v>Gobierno de República Dominicana</c:v>
                </c:pt>
                <c:pt idx="25">
                  <c:v>Gobierno del Distrito Capital</c:v>
                </c:pt>
              </c:strCache>
            </c:strRef>
          </c:cat>
          <c:val>
            <c:numRef>
              <c:f>'Cálculos y gráficos'!$B$190:$B$215</c:f>
              <c:numCache>
                <c:formatCode>General</c:formatCode>
                <c:ptCount val="26"/>
                <c:pt idx="0">
                  <c:v>10</c:v>
                </c:pt>
                <c:pt idx="1">
                  <c:v>8</c:v>
                </c:pt>
                <c:pt idx="2">
                  <c:v>9</c:v>
                </c:pt>
                <c:pt idx="3">
                  <c:v>13</c:v>
                </c:pt>
                <c:pt idx="4">
                  <c:v>11</c:v>
                </c:pt>
                <c:pt idx="5">
                  <c:v>10</c:v>
                </c:pt>
                <c:pt idx="6">
                  <c:v>11</c:v>
                </c:pt>
                <c:pt idx="7">
                  <c:v>11</c:v>
                </c:pt>
                <c:pt idx="8">
                  <c:v>5</c:v>
                </c:pt>
                <c:pt idx="9">
                  <c:v>7</c:v>
                </c:pt>
                <c:pt idx="10">
                  <c:v>9</c:v>
                </c:pt>
                <c:pt idx="11">
                  <c:v>11</c:v>
                </c:pt>
                <c:pt idx="12">
                  <c:v>13</c:v>
                </c:pt>
                <c:pt idx="13">
                  <c:v>7</c:v>
                </c:pt>
                <c:pt idx="14">
                  <c:v>9</c:v>
                </c:pt>
                <c:pt idx="15">
                  <c:v>7</c:v>
                </c:pt>
                <c:pt idx="16">
                  <c:v>16</c:v>
                </c:pt>
                <c:pt idx="17">
                  <c:v>18</c:v>
                </c:pt>
                <c:pt idx="18">
                  <c:v>2</c:v>
                </c:pt>
                <c:pt idx="19">
                  <c:v>10</c:v>
                </c:pt>
                <c:pt idx="20">
                  <c:v>8</c:v>
                </c:pt>
                <c:pt idx="21">
                  <c:v>10</c:v>
                </c:pt>
                <c:pt idx="22">
                  <c:v>1</c:v>
                </c:pt>
                <c:pt idx="23">
                  <c:v>1</c:v>
                </c:pt>
                <c:pt idx="24">
                  <c:v>1</c:v>
                </c:pt>
                <c:pt idx="25">
                  <c:v>2</c:v>
                </c:pt>
              </c:numCache>
            </c:numRef>
          </c:val>
          <c:extLst>
            <c:ext xmlns:c16="http://schemas.microsoft.com/office/drawing/2014/chart" uri="{C3380CC4-5D6E-409C-BE32-E72D297353CC}">
              <c16:uniqueId val="{00000000-EB1F-4C61-982E-CF077C6D4EB8}"/>
            </c:ext>
          </c:extLst>
        </c:ser>
        <c:dLbls>
          <c:showLegendKey val="0"/>
          <c:showVal val="0"/>
          <c:showCatName val="0"/>
          <c:showSerName val="0"/>
          <c:showPercent val="0"/>
          <c:showBubbleSize val="0"/>
        </c:dLbls>
        <c:gapWidth val="219"/>
        <c:overlap val="-27"/>
        <c:axId val="1621873040"/>
        <c:axId val="1509792240"/>
      </c:barChart>
      <c:catAx>
        <c:axId val="162187304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50" b="0" i="1" u="none" strike="noStrike" kern="1200" baseline="0">
                <a:solidFill>
                  <a:schemeClr val="tx1">
                    <a:lumMod val="65000"/>
                    <a:lumOff val="35000"/>
                  </a:schemeClr>
                </a:solidFill>
                <a:latin typeface="+mn-lt"/>
                <a:ea typeface="+mn-ea"/>
                <a:cs typeface="+mn-cs"/>
              </a:defRPr>
            </a:pPr>
            <a:endParaRPr lang="es-VE"/>
          </a:p>
        </c:txPr>
        <c:crossAx val="1509792240"/>
        <c:crosses val="autoZero"/>
        <c:auto val="1"/>
        <c:lblAlgn val="ctr"/>
        <c:lblOffset val="100"/>
        <c:noMultiLvlLbl val="0"/>
      </c:catAx>
      <c:valAx>
        <c:axId val="1509792240"/>
        <c:scaling>
          <c:orientation val="minMax"/>
        </c:scaling>
        <c:delete val="0"/>
        <c:axPos val="l"/>
        <c:numFmt formatCode="General" sourceLinked="1"/>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s-VE"/>
          </a:p>
        </c:txPr>
        <c:crossAx val="162187304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VE"/>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s-VE" b="1"/>
              <a:t>Distribución</a:t>
            </a:r>
            <a:r>
              <a:rPr lang="es-VE" b="1" baseline="0"/>
              <a:t> por tipo  de empresa</a:t>
            </a:r>
            <a:endParaRPr lang="es-VE"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VE"/>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F-18A5-4057-81F6-86A0AF45D241}"/>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1A78-4373-A4FC-6EB697FDC609}"/>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1A78-4373-A4FC-6EB697FDC609}"/>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E-18A5-4057-81F6-86A0AF45D241}"/>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1A78-4373-A4FC-6EB697FDC609}"/>
              </c:ext>
            </c:extLst>
          </c:dPt>
          <c:dLbls>
            <c:dLbl>
              <c:idx val="0"/>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bg1"/>
                      </a:solidFill>
                      <a:latin typeface="+mn-lt"/>
                      <a:ea typeface="+mn-ea"/>
                      <a:cs typeface="+mn-cs"/>
                    </a:defRPr>
                  </a:pPr>
                  <a:endParaRPr lang="es-VE"/>
                </a:p>
              </c:txPr>
              <c:showLegendKey val="0"/>
              <c:showVal val="1"/>
              <c:showCatName val="0"/>
              <c:showSerName val="0"/>
              <c:showPercent val="0"/>
              <c:showBubbleSize val="0"/>
              <c:extLst>
                <c:ext xmlns:c16="http://schemas.microsoft.com/office/drawing/2014/chart" uri="{C3380CC4-5D6E-409C-BE32-E72D297353CC}">
                  <c16:uniqueId val="{0000000F-18A5-4057-81F6-86A0AF45D241}"/>
                </c:ext>
              </c:extLst>
            </c:dLbl>
            <c:dLbl>
              <c:idx val="3"/>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bg1"/>
                      </a:solidFill>
                      <a:latin typeface="+mn-lt"/>
                      <a:ea typeface="+mn-ea"/>
                      <a:cs typeface="+mn-cs"/>
                    </a:defRPr>
                  </a:pPr>
                  <a:endParaRPr lang="es-VE"/>
                </a:p>
              </c:txPr>
              <c:showLegendKey val="0"/>
              <c:showVal val="1"/>
              <c:showCatName val="0"/>
              <c:showSerName val="0"/>
              <c:showPercent val="0"/>
              <c:showBubbleSize val="0"/>
              <c:extLst>
                <c:ext xmlns:c16="http://schemas.microsoft.com/office/drawing/2014/chart" uri="{C3380CC4-5D6E-409C-BE32-E72D297353CC}">
                  <c16:uniqueId val="{0000000E-18A5-4057-81F6-86A0AF45D241}"/>
                </c:ext>
              </c:extLst>
            </c:dLbl>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s-VE"/>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'Cálculos y gráficos'!$A$5:$A$9</c:f>
              <c:strCache>
                <c:ptCount val="5"/>
                <c:pt idx="0">
                  <c:v>Nacional</c:v>
                </c:pt>
                <c:pt idx="1">
                  <c:v>Nacional-Regional</c:v>
                </c:pt>
                <c:pt idx="2">
                  <c:v>Regional</c:v>
                </c:pt>
                <c:pt idx="3">
                  <c:v>Internacional</c:v>
                </c:pt>
                <c:pt idx="4">
                  <c:v>Municipal</c:v>
                </c:pt>
              </c:strCache>
            </c:strRef>
          </c:cat>
          <c:val>
            <c:numRef>
              <c:f>'Cálculos y gráficos'!$C$5:$C$9</c:f>
              <c:numCache>
                <c:formatCode>0.00%</c:formatCode>
                <c:ptCount val="5"/>
                <c:pt idx="0">
                  <c:v>0.66267465069860276</c:v>
                </c:pt>
                <c:pt idx="1">
                  <c:v>9.9800399201596798E-4</c:v>
                </c:pt>
                <c:pt idx="2">
                  <c:v>0.21656686626746507</c:v>
                </c:pt>
                <c:pt idx="3">
                  <c:v>0.1157684630738523</c:v>
                </c:pt>
                <c:pt idx="4">
                  <c:v>3.9920159680638719E-3</c:v>
                </c:pt>
              </c:numCache>
            </c:numRef>
          </c:val>
          <c:extLst>
            <c:ext xmlns:c16="http://schemas.microsoft.com/office/drawing/2014/chart" uri="{C3380CC4-5D6E-409C-BE32-E72D297353CC}">
              <c16:uniqueId val="{00000000-18A5-4057-81F6-86A0AF45D241}"/>
            </c:ext>
          </c:extLst>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s-V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VE"/>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s-VE"/>
              <a:t>Origen de las </a:t>
            </a:r>
            <a:r>
              <a:rPr lang="es-VE" sz="1400" b="1" i="0" u="none" strike="noStrike" baseline="0">
                <a:effectLst/>
              </a:rPr>
              <a:t>empresas</a:t>
            </a:r>
            <a:endParaRPr lang="es-VE"/>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VE"/>
        </a:p>
      </c:txPr>
    </c:title>
    <c:autoTitleDeleted val="0"/>
    <c:plotArea>
      <c:layout>
        <c:manualLayout>
          <c:layoutTarget val="inner"/>
          <c:xMode val="edge"/>
          <c:yMode val="edge"/>
          <c:x val="4.3580676653223224E-2"/>
          <c:y val="7.6421662380351779E-2"/>
          <c:w val="0.94015916074515071"/>
          <c:h val="0.85134935382458032"/>
        </c:manualLayout>
      </c:layout>
      <c:barChart>
        <c:barDir val="col"/>
        <c:grouping val="clustered"/>
        <c:varyColors val="0"/>
        <c:ser>
          <c:idx val="0"/>
          <c:order val="0"/>
          <c:spPr>
            <a:solidFill>
              <a:srgbClr val="FF0000"/>
            </a:solidFill>
            <a:ln>
              <a:noFill/>
            </a:ln>
            <a:effectLst/>
          </c:spPr>
          <c:invertIfNegative val="0"/>
          <c:dPt>
            <c:idx val="0"/>
            <c:invertIfNegative val="0"/>
            <c:bubble3D val="0"/>
            <c:spPr>
              <a:solidFill>
                <a:schemeClr val="accent1">
                  <a:lumMod val="50000"/>
                </a:schemeClr>
              </a:solidFill>
              <a:ln>
                <a:noFill/>
              </a:ln>
              <a:effectLst/>
            </c:spPr>
            <c:extLst>
              <c:ext xmlns:c16="http://schemas.microsoft.com/office/drawing/2014/chart" uri="{C3380CC4-5D6E-409C-BE32-E72D297353CC}">
                <c16:uniqueId val="{00000002-3D87-4666-8C3A-673271B0FF90}"/>
              </c:ext>
            </c:extLst>
          </c:dPt>
          <c:dPt>
            <c:idx val="2"/>
            <c:invertIfNegative val="0"/>
            <c:bubble3D val="0"/>
            <c:spPr>
              <a:solidFill>
                <a:schemeClr val="accent1">
                  <a:lumMod val="40000"/>
                  <a:lumOff val="60000"/>
                </a:schemeClr>
              </a:solidFill>
              <a:ln>
                <a:noFill/>
              </a:ln>
              <a:effectLst/>
            </c:spPr>
            <c:extLst>
              <c:ext xmlns:c16="http://schemas.microsoft.com/office/drawing/2014/chart" uri="{C3380CC4-5D6E-409C-BE32-E72D297353CC}">
                <c16:uniqueId val="{00000001-3D87-4666-8C3A-673271B0FF90}"/>
              </c:ext>
            </c:extLst>
          </c:dPt>
          <c:dPt>
            <c:idx val="3"/>
            <c:invertIfNegative val="0"/>
            <c:bubble3D val="0"/>
            <c:spPr>
              <a:solidFill>
                <a:srgbClr val="FFFF00"/>
              </a:solidFill>
              <a:ln>
                <a:noFill/>
              </a:ln>
              <a:effectLst/>
            </c:spPr>
            <c:extLst>
              <c:ext xmlns:c16="http://schemas.microsoft.com/office/drawing/2014/chart" uri="{C3380CC4-5D6E-409C-BE32-E72D297353CC}">
                <c16:uniqueId val="{00000003-3D87-4666-8C3A-673271B0FF90}"/>
              </c:ext>
            </c:extLst>
          </c:dPt>
          <c:dPt>
            <c:idx val="4"/>
            <c:invertIfNegative val="0"/>
            <c:bubble3D val="0"/>
            <c:spPr>
              <a:solidFill>
                <a:srgbClr val="92D050"/>
              </a:solidFill>
              <a:ln>
                <a:noFill/>
              </a:ln>
              <a:effectLst/>
            </c:spPr>
            <c:extLst>
              <c:ext xmlns:c16="http://schemas.microsoft.com/office/drawing/2014/chart" uri="{C3380CC4-5D6E-409C-BE32-E72D297353CC}">
                <c16:uniqueId val="{00000004-3D87-4666-8C3A-673271B0FF90}"/>
              </c:ext>
            </c:extLst>
          </c:dPt>
          <c:dLbls>
            <c:spPr>
              <a:noFill/>
              <a:ln>
                <a:noFill/>
              </a:ln>
              <a:effectLst/>
            </c:spPr>
            <c:txPr>
              <a:bodyPr rot="0" spcFirstLastPara="1" vertOverflow="ellipsis" vert="horz" wrap="square" anchor="ctr" anchorCtr="1"/>
              <a:lstStyle/>
              <a:p>
                <a:pPr>
                  <a:defRPr sz="1050" b="1" i="0" u="none" strike="noStrike" kern="1200" baseline="0">
                    <a:solidFill>
                      <a:schemeClr val="tx1">
                        <a:lumMod val="75000"/>
                        <a:lumOff val="25000"/>
                      </a:schemeClr>
                    </a:solidFill>
                    <a:latin typeface="+mn-lt"/>
                    <a:ea typeface="+mn-ea"/>
                    <a:cs typeface="+mn-cs"/>
                  </a:defRPr>
                </a:pPr>
                <a:endParaRPr lang="es-V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'Cálculos y gráficos'!$A$64:$A$71</c:f>
              <c:strCache>
                <c:ptCount val="8"/>
                <c:pt idx="0">
                  <c:v>Adquisición</c:v>
                </c:pt>
                <c:pt idx="1">
                  <c:v>Confiscación</c:v>
                </c:pt>
                <c:pt idx="2">
                  <c:v>Creación</c:v>
                </c:pt>
                <c:pt idx="3">
                  <c:v>Creación / Transferencia desde el gobierno central al gobierno regional</c:v>
                </c:pt>
                <c:pt idx="4">
                  <c:v>Creación/Transferencia desde el gobierno regional al gobierno central</c:v>
                </c:pt>
                <c:pt idx="5">
                  <c:v>Creación/Intervenida por el gobierno nacional</c:v>
                </c:pt>
                <c:pt idx="6">
                  <c:v>Expropiación</c:v>
                </c:pt>
                <c:pt idx="7">
                  <c:v>Reestatización</c:v>
                </c:pt>
              </c:strCache>
            </c:strRef>
          </c:cat>
          <c:val>
            <c:numRef>
              <c:f>'Cálculos y gráficos'!$C$64:$C$71</c:f>
              <c:numCache>
                <c:formatCode>0.00%</c:formatCode>
                <c:ptCount val="8"/>
                <c:pt idx="0">
                  <c:v>6.9860279441117763E-3</c:v>
                </c:pt>
                <c:pt idx="1">
                  <c:v>9.1816367265469059E-2</c:v>
                </c:pt>
                <c:pt idx="2">
                  <c:v>0.79341317365269459</c:v>
                </c:pt>
                <c:pt idx="3">
                  <c:v>2.0958083832335328E-2</c:v>
                </c:pt>
                <c:pt idx="4">
                  <c:v>8.9820359281437123E-3</c:v>
                </c:pt>
                <c:pt idx="5">
                  <c:v>2.7944111776447105E-2</c:v>
                </c:pt>
                <c:pt idx="6">
                  <c:v>4.6906187624750496E-2</c:v>
                </c:pt>
                <c:pt idx="7">
                  <c:v>2.9940119760479044E-3</c:v>
                </c:pt>
              </c:numCache>
            </c:numRef>
          </c:val>
          <c:extLst>
            <c:ext xmlns:c16="http://schemas.microsoft.com/office/drawing/2014/chart" uri="{C3380CC4-5D6E-409C-BE32-E72D297353CC}">
              <c16:uniqueId val="{00000000-3D87-4666-8C3A-673271B0FF90}"/>
            </c:ext>
          </c:extLst>
        </c:ser>
        <c:dLbls>
          <c:showLegendKey val="0"/>
          <c:showVal val="0"/>
          <c:showCatName val="0"/>
          <c:showSerName val="0"/>
          <c:showPercent val="0"/>
          <c:showBubbleSize val="0"/>
        </c:dLbls>
        <c:gapWidth val="219"/>
        <c:overlap val="-27"/>
        <c:axId val="1595873359"/>
        <c:axId val="29670015"/>
      </c:barChart>
      <c:catAx>
        <c:axId val="1595873359"/>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VE"/>
          </a:p>
        </c:txPr>
        <c:crossAx val="29670015"/>
        <c:crosses val="autoZero"/>
        <c:auto val="1"/>
        <c:lblAlgn val="ctr"/>
        <c:lblOffset val="100"/>
        <c:noMultiLvlLbl val="0"/>
      </c:catAx>
      <c:valAx>
        <c:axId val="29670015"/>
        <c:scaling>
          <c:orientation val="minMax"/>
        </c:scaling>
        <c:delete val="0"/>
        <c:axPos val="l"/>
        <c:numFmt formatCode="0.00%" sourceLinked="1"/>
        <c:majorTickMark val="none"/>
        <c:minorTickMark val="none"/>
        <c:tickLblPos val="nextTo"/>
        <c:spPr>
          <a:noFill/>
          <a:ln>
            <a:solidFill>
              <a:sysClr val="windowText" lastClr="000000"/>
            </a:solidFill>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s-VE"/>
          </a:p>
        </c:txPr>
        <c:crossAx val="1595873359"/>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b="1"/>
      </a:pPr>
      <a:endParaRPr lang="es-VE"/>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s-VE" b="1"/>
              <a:t>Situación actual de las empresas</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VE"/>
        </a:p>
      </c:txPr>
    </c:title>
    <c:autoTitleDeleted val="0"/>
    <c:plotArea>
      <c:layout/>
      <c:barChart>
        <c:barDir val="bar"/>
        <c:grouping val="clustered"/>
        <c:varyColors val="0"/>
        <c:ser>
          <c:idx val="0"/>
          <c:order val="0"/>
          <c:spPr>
            <a:solidFill>
              <a:schemeClr val="accent1"/>
            </a:solidFill>
            <a:ln>
              <a:noFill/>
            </a:ln>
            <a:effectLst/>
          </c:spPr>
          <c:invertIfNegative val="0"/>
          <c:dPt>
            <c:idx val="0"/>
            <c:invertIfNegative val="0"/>
            <c:bubble3D val="0"/>
            <c:extLst>
              <c:ext xmlns:c16="http://schemas.microsoft.com/office/drawing/2014/chart" uri="{C3380CC4-5D6E-409C-BE32-E72D297353CC}">
                <c16:uniqueId val="{00000000-628C-4D50-8497-736466928443}"/>
              </c:ext>
            </c:extLst>
          </c:dPt>
          <c:dPt>
            <c:idx val="5"/>
            <c:invertIfNegative val="0"/>
            <c:bubble3D val="0"/>
            <c:spPr>
              <a:solidFill>
                <a:srgbClr val="92D050"/>
              </a:solidFill>
              <a:ln>
                <a:noFill/>
              </a:ln>
              <a:effectLst/>
            </c:spPr>
            <c:extLst>
              <c:ext xmlns:c16="http://schemas.microsoft.com/office/drawing/2014/chart" uri="{C3380CC4-5D6E-409C-BE32-E72D297353CC}">
                <c16:uniqueId val="{00000001-E779-4F16-858E-41965C68CA8C}"/>
              </c:ext>
            </c:extLst>
          </c:dPt>
          <c:dPt>
            <c:idx val="6"/>
            <c:invertIfNegative val="0"/>
            <c:bubble3D val="0"/>
            <c:spPr>
              <a:solidFill>
                <a:srgbClr val="92D050"/>
              </a:solidFill>
              <a:ln>
                <a:noFill/>
              </a:ln>
              <a:effectLst/>
            </c:spPr>
            <c:extLst>
              <c:ext xmlns:c16="http://schemas.microsoft.com/office/drawing/2014/chart" uri="{C3380CC4-5D6E-409C-BE32-E72D297353CC}">
                <c16:uniqueId val="{00000002-E779-4F16-858E-41965C68CA8C}"/>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V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'Cálculos y gráficos'!$L$4:$L$15</c:f>
              <c:strCache>
                <c:ptCount val="12"/>
                <c:pt idx="0">
                  <c:v>Cerrada</c:v>
                </c:pt>
                <c:pt idx="1">
                  <c:v>Empresa en liquidación</c:v>
                </c:pt>
                <c:pt idx="2">
                  <c:v>Empresa en proceso judicial</c:v>
                </c:pt>
                <c:pt idx="3">
                  <c:v>Empresa inactiva</c:v>
                </c:pt>
                <c:pt idx="4">
                  <c:v>Empresa operativa</c:v>
                </c:pt>
                <c:pt idx="5">
                  <c:v>Empresa liquidada</c:v>
                </c:pt>
                <c:pt idx="6">
                  <c:v>Empresa operativa - alianza sector privado</c:v>
                </c:pt>
                <c:pt idx="7">
                  <c:v>Empresa operativa manejada por CORPOELEC</c:v>
                </c:pt>
                <c:pt idx="8">
                  <c:v>Empresa supendida en el registro de Panamá</c:v>
                </c:pt>
                <c:pt idx="9">
                  <c:v>Empresa vendida</c:v>
                </c:pt>
                <c:pt idx="10">
                  <c:v>En proyecto</c:v>
                </c:pt>
                <c:pt idx="11">
                  <c:v>Sin información</c:v>
                </c:pt>
              </c:strCache>
            </c:strRef>
          </c:cat>
          <c:val>
            <c:numRef>
              <c:f>'Cálculos y gráficos'!$N$4:$N$15</c:f>
              <c:numCache>
                <c:formatCode>0.00%</c:formatCode>
                <c:ptCount val="12"/>
                <c:pt idx="0">
                  <c:v>2.6946107784431138E-2</c:v>
                </c:pt>
                <c:pt idx="1">
                  <c:v>1.4970059880239521E-2</c:v>
                </c:pt>
                <c:pt idx="2">
                  <c:v>1.0978043912175649E-2</c:v>
                </c:pt>
                <c:pt idx="3">
                  <c:v>1.996007984031936E-3</c:v>
                </c:pt>
                <c:pt idx="4">
                  <c:v>0.87924151696606789</c:v>
                </c:pt>
                <c:pt idx="5">
                  <c:v>6.9860279441117763E-3</c:v>
                </c:pt>
                <c:pt idx="6">
                  <c:v>3.9920159680638723E-2</c:v>
                </c:pt>
                <c:pt idx="7">
                  <c:v>9.9800399201596798E-4</c:v>
                </c:pt>
                <c:pt idx="8">
                  <c:v>1.996007984031936E-3</c:v>
                </c:pt>
                <c:pt idx="9">
                  <c:v>1.996007984031936E-3</c:v>
                </c:pt>
                <c:pt idx="10">
                  <c:v>5.9880239520958087E-3</c:v>
                </c:pt>
                <c:pt idx="11">
                  <c:v>6.9860279441117763E-3</c:v>
                </c:pt>
              </c:numCache>
            </c:numRef>
          </c:val>
          <c:extLst>
            <c:ext xmlns:c16="http://schemas.microsoft.com/office/drawing/2014/chart" uri="{C3380CC4-5D6E-409C-BE32-E72D297353CC}">
              <c16:uniqueId val="{00000000-E779-4F16-858E-41965C68CA8C}"/>
            </c:ext>
          </c:extLst>
        </c:ser>
        <c:dLbls>
          <c:showLegendKey val="0"/>
          <c:showVal val="0"/>
          <c:showCatName val="0"/>
          <c:showSerName val="0"/>
          <c:showPercent val="0"/>
          <c:showBubbleSize val="0"/>
        </c:dLbls>
        <c:gapWidth val="182"/>
        <c:axId val="1803742367"/>
        <c:axId val="1771262143"/>
      </c:barChart>
      <c:catAx>
        <c:axId val="1803742367"/>
        <c:scaling>
          <c:orientation val="minMax"/>
        </c:scaling>
        <c:delete val="0"/>
        <c:axPos val="l"/>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s-VE"/>
          </a:p>
        </c:txPr>
        <c:crossAx val="1771262143"/>
        <c:crosses val="autoZero"/>
        <c:auto val="1"/>
        <c:lblAlgn val="ctr"/>
        <c:lblOffset val="100"/>
        <c:noMultiLvlLbl val="0"/>
      </c:catAx>
      <c:valAx>
        <c:axId val="1771262143"/>
        <c:scaling>
          <c:orientation val="minMax"/>
        </c:scaling>
        <c:delete val="0"/>
        <c:axPos val="b"/>
        <c:numFmt formatCode="0.00%" sourceLinked="1"/>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s-VE"/>
          </a:p>
        </c:txPr>
        <c:crossAx val="1803742367"/>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VE"/>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s-VE" b="1"/>
              <a:t>Presencia femenina en las Juntas Directivas</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VE"/>
        </a:p>
      </c:txPr>
    </c:title>
    <c:autoTitleDeleted val="0"/>
    <c:plotArea>
      <c:layout>
        <c:manualLayout>
          <c:layoutTarget val="inner"/>
          <c:xMode val="edge"/>
          <c:yMode val="edge"/>
          <c:x val="0.32421391076115486"/>
          <c:y val="0.17322287839020123"/>
          <c:w val="0.40434995625546805"/>
          <c:h val="0.67391659375911339"/>
        </c:manualLayout>
      </c:layout>
      <c:pieChart>
        <c:varyColors val="1"/>
        <c:ser>
          <c:idx val="0"/>
          <c:order val="0"/>
          <c:dPt>
            <c:idx val="0"/>
            <c:bubble3D val="0"/>
            <c:spPr>
              <a:solidFill>
                <a:srgbClr val="FFCCFF"/>
              </a:solidFill>
              <a:ln w="19050">
                <a:solidFill>
                  <a:schemeClr val="lt1"/>
                </a:solidFill>
              </a:ln>
              <a:effectLst/>
            </c:spPr>
            <c:extLst>
              <c:ext xmlns:c16="http://schemas.microsoft.com/office/drawing/2014/chart" uri="{C3380CC4-5D6E-409C-BE32-E72D297353CC}">
                <c16:uniqueId val="{00000002-BB93-43F2-8897-B541CC193754}"/>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16F7-49DB-A835-698EC3F89023}"/>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1-BB93-43F2-8897-B541CC193754}"/>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VE"/>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'Cálculos y gráficos'!$S$25:$S$27</c:f>
              <c:strCache>
                <c:ptCount val="3"/>
                <c:pt idx="0">
                  <c:v>Sí</c:v>
                </c:pt>
                <c:pt idx="1">
                  <c:v>No</c:v>
                </c:pt>
                <c:pt idx="2">
                  <c:v>Sin información</c:v>
                </c:pt>
              </c:strCache>
            </c:strRef>
          </c:cat>
          <c:val>
            <c:numRef>
              <c:f>'Cálculos y gráficos'!$U$25:$U$27</c:f>
              <c:numCache>
                <c:formatCode>0.00%</c:formatCode>
                <c:ptCount val="3"/>
                <c:pt idx="0">
                  <c:v>0.26047904191616766</c:v>
                </c:pt>
                <c:pt idx="1">
                  <c:v>3.0938123752495009E-2</c:v>
                </c:pt>
                <c:pt idx="2">
                  <c:v>0.70858283433133729</c:v>
                </c:pt>
              </c:numCache>
            </c:numRef>
          </c:val>
          <c:extLst>
            <c:ext xmlns:c16="http://schemas.microsoft.com/office/drawing/2014/chart" uri="{C3380CC4-5D6E-409C-BE32-E72D297353CC}">
              <c16:uniqueId val="{00000000-BB93-43F2-8897-B541CC193754}"/>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s-VE"/>
        </a:p>
      </c:txPr>
    </c:legend>
    <c:plotVisOnly val="1"/>
    <c:dispBlanksAs val="gap"/>
    <c:showDLblsOverMax val="0"/>
  </c:chart>
  <c:spPr>
    <a:solidFill>
      <a:schemeClr val="bg1"/>
    </a:solidFill>
    <a:ln w="9525" cap="flat" cmpd="sng" algn="ctr">
      <a:noFill/>
      <a:round/>
    </a:ln>
    <a:effectLst/>
  </c:spPr>
  <c:txPr>
    <a:bodyPr/>
    <a:lstStyle/>
    <a:p>
      <a:pPr>
        <a:defRPr/>
      </a:pPr>
      <a:endParaRPr lang="es-VE"/>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VE" sz="1800" b="1" i="0" baseline="0">
                <a:effectLst/>
              </a:rPr>
              <a:t>Presencia militar en las Juntas Directivas</a:t>
            </a:r>
            <a:endParaRPr lang="es-VE">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VE"/>
        </a:p>
      </c:txPr>
    </c:title>
    <c:autoTitleDeleted val="0"/>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3">
                  <a:lumMod val="75000"/>
                </a:schemeClr>
              </a:solidFill>
              <a:ln>
                <a:noFill/>
              </a:ln>
              <a:effectLst/>
            </c:spPr>
            <c:extLst>
              <c:ext xmlns:c16="http://schemas.microsoft.com/office/drawing/2014/chart" uri="{C3380CC4-5D6E-409C-BE32-E72D297353CC}">
                <c16:uniqueId val="{00000001-4AA8-4180-B5FA-8798A1B61304}"/>
              </c:ext>
            </c:extLst>
          </c:dPt>
          <c:dPt>
            <c:idx val="1"/>
            <c:invertIfNegative val="0"/>
            <c:bubble3D val="0"/>
            <c:extLst>
              <c:ext xmlns:c16="http://schemas.microsoft.com/office/drawing/2014/chart" uri="{C3380CC4-5D6E-409C-BE32-E72D297353CC}">
                <c16:uniqueId val="{00000002-0D77-416A-BB7B-4235122D6B49}"/>
              </c:ext>
            </c:extLst>
          </c:dPt>
          <c:dPt>
            <c:idx val="2"/>
            <c:invertIfNegative val="0"/>
            <c:bubble3D val="0"/>
            <c:spPr>
              <a:solidFill>
                <a:srgbClr val="002060"/>
              </a:solidFill>
              <a:ln>
                <a:noFill/>
              </a:ln>
              <a:effectLst/>
            </c:spPr>
            <c:extLst>
              <c:ext xmlns:c16="http://schemas.microsoft.com/office/drawing/2014/chart" uri="{C3380CC4-5D6E-409C-BE32-E72D297353CC}">
                <c16:uniqueId val="{00000002-4AA8-4180-B5FA-8798A1B61304}"/>
              </c:ext>
            </c:extLst>
          </c:dPt>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s-V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'Cálculos y gráficos'!$S$43:$S$45</c:f>
              <c:strCache>
                <c:ptCount val="3"/>
                <c:pt idx="0">
                  <c:v>Sí</c:v>
                </c:pt>
                <c:pt idx="1">
                  <c:v>No</c:v>
                </c:pt>
                <c:pt idx="2">
                  <c:v>Sin información</c:v>
                </c:pt>
              </c:strCache>
            </c:strRef>
          </c:cat>
          <c:val>
            <c:numRef>
              <c:f>'Cálculos y gráficos'!$U$43:$U$45</c:f>
              <c:numCache>
                <c:formatCode>0.00%</c:formatCode>
                <c:ptCount val="3"/>
                <c:pt idx="0">
                  <c:v>0.11776447105788423</c:v>
                </c:pt>
                <c:pt idx="1">
                  <c:v>2.1956087824351298E-2</c:v>
                </c:pt>
                <c:pt idx="2">
                  <c:v>0.86027944111776444</c:v>
                </c:pt>
              </c:numCache>
            </c:numRef>
          </c:val>
          <c:extLst>
            <c:ext xmlns:c16="http://schemas.microsoft.com/office/drawing/2014/chart" uri="{C3380CC4-5D6E-409C-BE32-E72D297353CC}">
              <c16:uniqueId val="{00000000-4AA8-4180-B5FA-8798A1B61304}"/>
            </c:ext>
          </c:extLst>
        </c:ser>
        <c:dLbls>
          <c:showLegendKey val="0"/>
          <c:showVal val="0"/>
          <c:showCatName val="0"/>
          <c:showSerName val="0"/>
          <c:showPercent val="0"/>
          <c:showBubbleSize val="0"/>
        </c:dLbls>
        <c:gapWidth val="219"/>
        <c:overlap val="-27"/>
        <c:axId val="1601786127"/>
        <c:axId val="1727564943"/>
      </c:barChart>
      <c:catAx>
        <c:axId val="1601786127"/>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s-VE"/>
          </a:p>
        </c:txPr>
        <c:crossAx val="1727564943"/>
        <c:crosses val="autoZero"/>
        <c:auto val="1"/>
        <c:lblAlgn val="ctr"/>
        <c:lblOffset val="100"/>
        <c:noMultiLvlLbl val="0"/>
      </c:catAx>
      <c:valAx>
        <c:axId val="1727564943"/>
        <c:scaling>
          <c:orientation val="minMax"/>
        </c:scaling>
        <c:delete val="0"/>
        <c:axPos val="l"/>
        <c:numFmt formatCode="0.00%" sourceLinked="1"/>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s-VE"/>
          </a:p>
        </c:txPr>
        <c:crossAx val="1601786127"/>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VE"/>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VE" sz="1200" b="1" i="0" baseline="0">
                <a:effectLst/>
              </a:rPr>
              <a:t>Tipo de propiedad</a:t>
            </a:r>
            <a:endParaRPr lang="es-VE" sz="1200">
              <a:effectLst/>
            </a:endParaRP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VE"/>
        </a:p>
      </c:txPr>
    </c:title>
    <c:autoTitleDeleted val="0"/>
    <c:plotArea>
      <c:layout>
        <c:manualLayout>
          <c:layoutTarget val="inner"/>
          <c:xMode val="edge"/>
          <c:yMode val="edge"/>
          <c:x val="0.28033945756780404"/>
          <c:y val="0.22004447360746573"/>
          <c:w val="0.39209908136482946"/>
          <c:h val="0.65349846894138242"/>
        </c:manualLayout>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BB47-4B5C-91CD-B0DC983372FB}"/>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BB47-4B5C-91CD-B0DC983372FB}"/>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2-E888-48F7-A87E-DF19B413AB55}"/>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1-E888-48F7-A87E-DF19B413AB55}"/>
              </c:ext>
            </c:extLst>
          </c:dPt>
          <c:dLbls>
            <c:dLbl>
              <c:idx val="2"/>
              <c:layout>
                <c:manualLayout>
                  <c:x val="0.11928827646544182"/>
                  <c:y val="-0.1376585739282589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888-48F7-A87E-DF19B413AB5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VE"/>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'Cálculos y gráficos'!$S$72:$S$75</c:f>
              <c:strCache>
                <c:ptCount val="4"/>
                <c:pt idx="0">
                  <c:v>Arrendamiento</c:v>
                </c:pt>
                <c:pt idx="1">
                  <c:v>Privada-Ocupación</c:v>
                </c:pt>
                <c:pt idx="2">
                  <c:v>República</c:v>
                </c:pt>
                <c:pt idx="3">
                  <c:v>República-Empresa Mixta</c:v>
                </c:pt>
              </c:strCache>
            </c:strRef>
          </c:cat>
          <c:val>
            <c:numRef>
              <c:f>'Cálculos y gráficos'!$U$72:$U$75</c:f>
              <c:numCache>
                <c:formatCode>0.00%</c:formatCode>
                <c:ptCount val="4"/>
                <c:pt idx="0">
                  <c:v>9.9800399201596798E-4</c:v>
                </c:pt>
                <c:pt idx="1">
                  <c:v>3.0938123752495009E-2</c:v>
                </c:pt>
                <c:pt idx="2">
                  <c:v>0.75449101796407181</c:v>
                </c:pt>
                <c:pt idx="3">
                  <c:v>0.21357285429141717</c:v>
                </c:pt>
              </c:numCache>
            </c:numRef>
          </c:val>
          <c:extLst>
            <c:ext xmlns:c16="http://schemas.microsoft.com/office/drawing/2014/chart" uri="{C3380CC4-5D6E-409C-BE32-E72D297353CC}">
              <c16:uniqueId val="{00000000-E888-48F7-A87E-DF19B413AB55}"/>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VE"/>
        </a:p>
      </c:txPr>
    </c:legend>
    <c:plotVisOnly val="1"/>
    <c:dispBlanksAs val="gap"/>
    <c:showDLblsOverMax val="0"/>
  </c:chart>
  <c:spPr>
    <a:solidFill>
      <a:schemeClr val="bg1"/>
    </a:solidFill>
    <a:ln w="9525" cap="flat" cmpd="sng" algn="ctr">
      <a:noFill/>
      <a:round/>
    </a:ln>
    <a:effectLst/>
  </c:spPr>
  <c:txPr>
    <a:bodyPr/>
    <a:lstStyle/>
    <a:p>
      <a:pPr>
        <a:defRPr/>
      </a:pPr>
      <a:endParaRPr lang="es-VE"/>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s-VE" sz="1400" b="1"/>
              <a:t>Distribuición geográfica</a:t>
            </a:r>
            <a:r>
              <a:rPr lang="es-VE" sz="1400" b="1" baseline="0"/>
              <a:t> de las empresas  registradas</a:t>
            </a:r>
            <a:endParaRPr lang="es-VE" sz="1400"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VE"/>
        </a:p>
      </c:txPr>
    </c:title>
    <c:autoTitleDeleted val="0"/>
    <c:plotArea>
      <c:layout>
        <c:manualLayout>
          <c:layoutTarget val="inner"/>
          <c:xMode val="edge"/>
          <c:yMode val="edge"/>
          <c:x val="0.23607077224375914"/>
          <c:y val="0.22947765602702247"/>
          <c:w val="0.50060103645477028"/>
          <c:h val="0.6299094862440201"/>
        </c:manualLayout>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E731-4FBC-9704-16B2A51DB32B}"/>
              </c:ext>
            </c:extLst>
          </c:dPt>
          <c:dPt>
            <c:idx val="1"/>
            <c:bubble3D val="0"/>
            <c:spPr>
              <a:solidFill>
                <a:srgbClr val="FFFF99"/>
              </a:solidFill>
              <a:ln w="19050">
                <a:solidFill>
                  <a:schemeClr val="lt1"/>
                </a:solidFill>
              </a:ln>
              <a:effectLst/>
            </c:spPr>
            <c:extLst>
              <c:ext xmlns:c16="http://schemas.microsoft.com/office/drawing/2014/chart" uri="{C3380CC4-5D6E-409C-BE32-E72D297353CC}">
                <c16:uniqueId val="{00000001-66C7-4012-B5BE-D3CFB613AEEA}"/>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4-66C7-4012-B5BE-D3CFB613AEEA}"/>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2-66C7-4012-B5BE-D3CFB613AEEA}"/>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3-66C7-4012-B5BE-D3CFB613AEEA}"/>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E731-4FBC-9704-16B2A51DB32B}"/>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E731-4FBC-9704-16B2A51DB32B}"/>
              </c:ext>
            </c:extLst>
          </c:dPt>
          <c:dLbls>
            <c:dLbl>
              <c:idx val="2"/>
              <c:layout>
                <c:manualLayout>
                  <c:x val="-7.9163145492673725E-2"/>
                  <c:y val="5.300137529417137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6C7-4012-B5BE-D3CFB613AEEA}"/>
                </c:ext>
              </c:extLst>
            </c:dLbl>
            <c:dLbl>
              <c:idx val="3"/>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bg1"/>
                      </a:solidFill>
                      <a:latin typeface="+mn-lt"/>
                      <a:ea typeface="+mn-ea"/>
                      <a:cs typeface="+mn-cs"/>
                    </a:defRPr>
                  </a:pPr>
                  <a:endParaRPr lang="es-VE"/>
                </a:p>
              </c:txPr>
              <c:showLegendKey val="0"/>
              <c:showVal val="1"/>
              <c:showCatName val="0"/>
              <c:showSerName val="0"/>
              <c:showPercent val="0"/>
              <c:showBubbleSize val="0"/>
              <c:extLst>
                <c:ext xmlns:c16="http://schemas.microsoft.com/office/drawing/2014/chart" uri="{C3380CC4-5D6E-409C-BE32-E72D297353CC}">
                  <c16:uniqueId val="{00000002-66C7-4012-B5BE-D3CFB613AEEA}"/>
                </c:ext>
              </c:extLst>
            </c:dLbl>
            <c:dLbl>
              <c:idx val="4"/>
              <c:layout>
                <c:manualLayout>
                  <c:x val="-0.25315143954535496"/>
                  <c:y val="-5.368395870471639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6C7-4012-B5BE-D3CFB613AEEA}"/>
                </c:ext>
              </c:extLst>
            </c:dLbl>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s-VE"/>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'Cálculos y gráficos'!$W$100:$W$106</c:f>
              <c:strCache>
                <c:ptCount val="7"/>
                <c:pt idx="0">
                  <c:v>Europa</c:v>
                </c:pt>
                <c:pt idx="1">
                  <c:v>Venezuela</c:v>
                </c:pt>
                <c:pt idx="2">
                  <c:v>El Caribe</c:v>
                </c:pt>
                <c:pt idx="3">
                  <c:v>Sur América</c:v>
                </c:pt>
                <c:pt idx="4">
                  <c:v>Centro América</c:v>
                </c:pt>
                <c:pt idx="5">
                  <c:v>Norte América</c:v>
                </c:pt>
                <c:pt idx="6">
                  <c:v>Asia</c:v>
                </c:pt>
              </c:strCache>
            </c:strRef>
          </c:cat>
          <c:val>
            <c:numRef>
              <c:f>'Cálculos y gráficos'!$Y$100:$Y$106</c:f>
              <c:numCache>
                <c:formatCode>0.00%</c:formatCode>
                <c:ptCount val="7"/>
                <c:pt idx="0">
                  <c:v>9.9800399201596807E-3</c:v>
                </c:pt>
                <c:pt idx="1">
                  <c:v>0.88722554890219563</c:v>
                </c:pt>
                <c:pt idx="2">
                  <c:v>2.6946107784431138E-2</c:v>
                </c:pt>
                <c:pt idx="3">
                  <c:v>3.7924151696606789E-2</c:v>
                </c:pt>
                <c:pt idx="4">
                  <c:v>2.3952095808383235E-2</c:v>
                </c:pt>
                <c:pt idx="5">
                  <c:v>1.0978043912175649E-2</c:v>
                </c:pt>
                <c:pt idx="6">
                  <c:v>9.9800399201596798E-4</c:v>
                </c:pt>
              </c:numCache>
            </c:numRef>
          </c:val>
          <c:extLst>
            <c:ext xmlns:c16="http://schemas.microsoft.com/office/drawing/2014/chart" uri="{C3380CC4-5D6E-409C-BE32-E72D297353CC}">
              <c16:uniqueId val="{00000000-66C7-4012-B5BE-D3CFB613AEEA}"/>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2.3051505273936165E-2"/>
          <c:y val="0.88029021835242416"/>
          <c:w val="0.92663957039441625"/>
          <c:h val="0.10256080179807729"/>
        </c:manualLayout>
      </c:layout>
      <c:overlay val="0"/>
      <c:spPr>
        <a:noFill/>
        <a:ln>
          <a:noFill/>
        </a:ln>
        <a:effectLst/>
      </c:spPr>
      <c:txPr>
        <a:bodyPr rot="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s-VE"/>
        </a:p>
      </c:txPr>
    </c:legend>
    <c:plotVisOnly val="1"/>
    <c:dispBlanksAs val="gap"/>
    <c:showDLblsOverMax val="0"/>
  </c:chart>
  <c:spPr>
    <a:solidFill>
      <a:schemeClr val="bg1"/>
    </a:solidFill>
    <a:ln w="9525" cap="flat" cmpd="sng" algn="ctr">
      <a:noFill/>
      <a:round/>
    </a:ln>
    <a:effectLst/>
  </c:spPr>
  <c:txPr>
    <a:bodyPr/>
    <a:lstStyle/>
    <a:p>
      <a:pPr>
        <a:defRPr/>
      </a:pPr>
      <a:endParaRPr lang="es-VE"/>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s-VE" b="1"/>
              <a:t>Cantidad de formas jurídicas usadas por tipo</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VE"/>
        </a:p>
      </c:txPr>
    </c:title>
    <c:autoTitleDeleted val="0"/>
    <c:plotArea>
      <c:layout/>
      <c:barChart>
        <c:barDir val="bar"/>
        <c:grouping val="clustered"/>
        <c:varyColors val="0"/>
        <c:ser>
          <c:idx val="0"/>
          <c:order val="0"/>
          <c:spPr>
            <a:solidFill>
              <a:srgbClr val="FF0000"/>
            </a:solidFill>
            <a:ln>
              <a:noFill/>
            </a:ln>
            <a:effectLst/>
          </c:spPr>
          <c:invertIfNegative val="0"/>
          <c:dPt>
            <c:idx val="2"/>
            <c:invertIfNegative val="0"/>
            <c:bubble3D val="0"/>
            <c:spPr>
              <a:solidFill>
                <a:srgbClr val="00B050"/>
              </a:solidFill>
              <a:ln>
                <a:noFill/>
              </a:ln>
              <a:effectLst/>
            </c:spPr>
            <c:extLst>
              <c:ext xmlns:c16="http://schemas.microsoft.com/office/drawing/2014/chart" uri="{C3380CC4-5D6E-409C-BE32-E72D297353CC}">
                <c16:uniqueId val="{00000002-5FBF-4FC6-9BCB-487ADC6BDBE4}"/>
              </c:ext>
            </c:extLst>
          </c:dPt>
          <c:dPt>
            <c:idx val="6"/>
            <c:invertIfNegative val="0"/>
            <c:bubble3D val="0"/>
            <c:spPr>
              <a:solidFill>
                <a:schemeClr val="tx1"/>
              </a:solidFill>
              <a:ln>
                <a:noFill/>
              </a:ln>
              <a:effectLst/>
            </c:spPr>
            <c:extLst>
              <c:ext xmlns:c16="http://schemas.microsoft.com/office/drawing/2014/chart" uri="{C3380CC4-5D6E-409C-BE32-E72D297353CC}">
                <c16:uniqueId val="{00000004-5FBF-4FC6-9BCB-487ADC6BDBE4}"/>
              </c:ext>
            </c:extLst>
          </c:dPt>
          <c:dPt>
            <c:idx val="9"/>
            <c:invertIfNegative val="0"/>
            <c:bubble3D val="0"/>
            <c:spPr>
              <a:solidFill>
                <a:srgbClr val="FFFF00"/>
              </a:solidFill>
              <a:ln>
                <a:noFill/>
              </a:ln>
              <a:effectLst/>
            </c:spPr>
            <c:extLst>
              <c:ext xmlns:c16="http://schemas.microsoft.com/office/drawing/2014/chart" uri="{C3380CC4-5D6E-409C-BE32-E72D297353CC}">
                <c16:uniqueId val="{00000003-5FBF-4FC6-9BCB-487ADC6BDBE4}"/>
              </c:ext>
            </c:extLst>
          </c:dPt>
          <c:dPt>
            <c:idx val="16"/>
            <c:invertIfNegative val="0"/>
            <c:bubble3D val="0"/>
            <c:spPr>
              <a:solidFill>
                <a:srgbClr val="00B0F0"/>
              </a:solidFill>
              <a:ln>
                <a:noFill/>
              </a:ln>
              <a:effectLst/>
            </c:spPr>
            <c:extLst>
              <c:ext xmlns:c16="http://schemas.microsoft.com/office/drawing/2014/chart" uri="{C3380CC4-5D6E-409C-BE32-E72D297353CC}">
                <c16:uniqueId val="{00000001-5FBF-4FC6-9BCB-487ADC6BDBE4}"/>
              </c:ext>
            </c:extLst>
          </c:dPt>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s-V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'Cálculos y gráficos'!$A$100:$A$119</c:f>
              <c:strCache>
                <c:ptCount val="20"/>
                <c:pt idx="0">
                  <c:v>A.V.V.</c:v>
                </c:pt>
                <c:pt idx="1">
                  <c:v>B.V.</c:v>
                </c:pt>
                <c:pt idx="2">
                  <c:v>Compañía Anónima</c:v>
                </c:pt>
                <c:pt idx="3">
                  <c:v>Empresa de Producción Social</c:v>
                </c:pt>
                <c:pt idx="4">
                  <c:v>Empresa Pública de Desarrollo</c:v>
                </c:pt>
                <c:pt idx="5">
                  <c:v>GmbH  </c:v>
                </c:pt>
                <c:pt idx="6">
                  <c:v>Inc.</c:v>
                </c:pt>
                <c:pt idx="7">
                  <c:v>Joint Stock Company (CH)</c:v>
                </c:pt>
                <c:pt idx="8">
                  <c:v>L.L.C.</c:v>
                </c:pt>
                <c:pt idx="9">
                  <c:v>Ltda</c:v>
                </c:pt>
                <c:pt idx="10">
                  <c:v>N.N.</c:v>
                </c:pt>
                <c:pt idx="11">
                  <c:v>N.V.</c:v>
                </c:pt>
                <c:pt idx="12">
                  <c:v>Organismo Internacional de carácter financiero</c:v>
                </c:pt>
                <c:pt idx="13">
                  <c:v>S.A.M. </c:v>
                </c:pt>
                <c:pt idx="14">
                  <c:v>S.E.M.</c:v>
                </c:pt>
                <c:pt idx="15">
                  <c:v>S.L.</c:v>
                </c:pt>
                <c:pt idx="16">
                  <c:v>Sociedad Anónima</c:v>
                </c:pt>
                <c:pt idx="17">
                  <c:v>Sociedad Anónima de Capital Autorizado</c:v>
                </c:pt>
                <c:pt idx="18">
                  <c:v>Sociedad Civil</c:v>
                </c:pt>
                <c:pt idx="19">
                  <c:v>Sociedad en Comandita Simple </c:v>
                </c:pt>
              </c:strCache>
            </c:strRef>
          </c:cat>
          <c:val>
            <c:numRef>
              <c:f>'Cálculos y gráficos'!$B$100:$B$119</c:f>
              <c:numCache>
                <c:formatCode>General</c:formatCode>
                <c:ptCount val="20"/>
                <c:pt idx="0">
                  <c:v>1</c:v>
                </c:pt>
                <c:pt idx="1">
                  <c:v>4</c:v>
                </c:pt>
                <c:pt idx="2">
                  <c:v>425</c:v>
                </c:pt>
                <c:pt idx="3">
                  <c:v>9</c:v>
                </c:pt>
                <c:pt idx="4">
                  <c:v>1</c:v>
                </c:pt>
                <c:pt idx="5">
                  <c:v>1</c:v>
                </c:pt>
                <c:pt idx="6">
                  <c:v>13</c:v>
                </c:pt>
                <c:pt idx="7">
                  <c:v>1</c:v>
                </c:pt>
                <c:pt idx="8">
                  <c:v>1</c:v>
                </c:pt>
                <c:pt idx="9">
                  <c:v>26</c:v>
                </c:pt>
                <c:pt idx="10">
                  <c:v>1</c:v>
                </c:pt>
                <c:pt idx="11">
                  <c:v>1</c:v>
                </c:pt>
                <c:pt idx="12">
                  <c:v>1</c:v>
                </c:pt>
                <c:pt idx="13">
                  <c:v>2</c:v>
                </c:pt>
                <c:pt idx="14">
                  <c:v>1</c:v>
                </c:pt>
                <c:pt idx="15">
                  <c:v>1</c:v>
                </c:pt>
                <c:pt idx="16">
                  <c:v>508</c:v>
                </c:pt>
                <c:pt idx="17">
                  <c:v>2</c:v>
                </c:pt>
                <c:pt idx="18">
                  <c:v>1</c:v>
                </c:pt>
                <c:pt idx="19">
                  <c:v>2</c:v>
                </c:pt>
              </c:numCache>
            </c:numRef>
          </c:val>
          <c:extLst>
            <c:ext xmlns:c16="http://schemas.microsoft.com/office/drawing/2014/chart" uri="{C3380CC4-5D6E-409C-BE32-E72D297353CC}">
              <c16:uniqueId val="{00000000-5FBF-4FC6-9BCB-487ADC6BDBE4}"/>
            </c:ext>
          </c:extLst>
        </c:ser>
        <c:dLbls>
          <c:showLegendKey val="0"/>
          <c:showVal val="0"/>
          <c:showCatName val="0"/>
          <c:showSerName val="0"/>
          <c:showPercent val="0"/>
          <c:showBubbleSize val="0"/>
        </c:dLbls>
        <c:gapWidth val="182"/>
        <c:axId val="1516935488"/>
        <c:axId val="1553706848"/>
      </c:barChart>
      <c:catAx>
        <c:axId val="1516935488"/>
        <c:scaling>
          <c:orientation val="minMax"/>
        </c:scaling>
        <c:delete val="0"/>
        <c:axPos val="l"/>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s-VE"/>
          </a:p>
        </c:txPr>
        <c:crossAx val="1553706848"/>
        <c:crosses val="autoZero"/>
        <c:auto val="1"/>
        <c:lblAlgn val="ctr"/>
        <c:lblOffset val="100"/>
        <c:noMultiLvlLbl val="0"/>
      </c:catAx>
      <c:valAx>
        <c:axId val="1553706848"/>
        <c:scaling>
          <c:orientation val="minMax"/>
        </c:scaling>
        <c:delete val="0"/>
        <c:axPos val="b"/>
        <c:numFmt formatCode="General" sourceLinked="1"/>
        <c:majorTickMark val="none"/>
        <c:minorTickMark val="none"/>
        <c:tickLblPos val="nextTo"/>
        <c:spPr>
          <a:noFill/>
          <a:ln>
            <a:solidFill>
              <a:sysClr val="windowText" lastClr="000000"/>
            </a:solidFill>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s-VE"/>
          </a:p>
        </c:txPr>
        <c:crossAx val="151693548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VE"/>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xdr:col>
      <xdr:colOff>450847</xdr:colOff>
      <xdr:row>20</xdr:row>
      <xdr:rowOff>138109</xdr:rowOff>
    </xdr:from>
    <xdr:to>
      <xdr:col>17</xdr:col>
      <xdr:colOff>612774</xdr:colOff>
      <xdr:row>61</xdr:row>
      <xdr:rowOff>19050</xdr:rowOff>
    </xdr:to>
    <xdr:graphicFrame macro="">
      <xdr:nvGraphicFramePr>
        <xdr:cNvPr id="2" name="Gráfico 1">
          <a:extLst>
            <a:ext uri="{FF2B5EF4-FFF2-40B4-BE49-F238E27FC236}">
              <a16:creationId xmlns:a16="http://schemas.microsoft.com/office/drawing/2014/main" id="{B6815585-DF4C-4200-97C8-618E524B3BD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185737</xdr:colOff>
      <xdr:row>1</xdr:row>
      <xdr:rowOff>52387</xdr:rowOff>
    </xdr:from>
    <xdr:to>
      <xdr:col>10</xdr:col>
      <xdr:colOff>185737</xdr:colOff>
      <xdr:row>15</xdr:row>
      <xdr:rowOff>128587</xdr:rowOff>
    </xdr:to>
    <xdr:graphicFrame macro="">
      <xdr:nvGraphicFramePr>
        <xdr:cNvPr id="4" name="Gráfico 3">
          <a:extLst>
            <a:ext uri="{FF2B5EF4-FFF2-40B4-BE49-F238E27FC236}">
              <a16:creationId xmlns:a16="http://schemas.microsoft.com/office/drawing/2014/main" id="{70CA26CE-0B95-40C1-90E3-FC8D2190964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47625</xdr:colOff>
      <xdr:row>64</xdr:row>
      <xdr:rowOff>116681</xdr:rowOff>
    </xdr:from>
    <xdr:to>
      <xdr:col>17</xdr:col>
      <xdr:colOff>428625</xdr:colOff>
      <xdr:row>98</xdr:row>
      <xdr:rowOff>321469</xdr:rowOff>
    </xdr:to>
    <xdr:graphicFrame macro="">
      <xdr:nvGraphicFramePr>
        <xdr:cNvPr id="5" name="Gráfico 4">
          <a:extLst>
            <a:ext uri="{FF2B5EF4-FFF2-40B4-BE49-F238E27FC236}">
              <a16:creationId xmlns:a16="http://schemas.microsoft.com/office/drawing/2014/main" id="{91D2417A-AE0F-4769-A92E-266B6243884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14</xdr:col>
      <xdr:colOff>761999</xdr:colOff>
      <xdr:row>2</xdr:row>
      <xdr:rowOff>71436</xdr:rowOff>
    </xdr:from>
    <xdr:to>
      <xdr:col>28</xdr:col>
      <xdr:colOff>123825</xdr:colOff>
      <xdr:row>20</xdr:row>
      <xdr:rowOff>57149</xdr:rowOff>
    </xdr:to>
    <xdr:graphicFrame macro="">
      <xdr:nvGraphicFramePr>
        <xdr:cNvPr id="6" name="Gráfico 5">
          <a:extLst>
            <a:ext uri="{FF2B5EF4-FFF2-40B4-BE49-F238E27FC236}">
              <a16:creationId xmlns:a16="http://schemas.microsoft.com/office/drawing/2014/main" id="{C41550B3-596D-4578-B386-43521743847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21</xdr:col>
      <xdr:colOff>581025</xdr:colOff>
      <xdr:row>22</xdr:row>
      <xdr:rowOff>147637</xdr:rowOff>
    </xdr:from>
    <xdr:to>
      <xdr:col>27</xdr:col>
      <xdr:colOff>581025</xdr:colOff>
      <xdr:row>38</xdr:row>
      <xdr:rowOff>33337</xdr:rowOff>
    </xdr:to>
    <xdr:graphicFrame macro="">
      <xdr:nvGraphicFramePr>
        <xdr:cNvPr id="7" name="Gráfico 6">
          <a:extLst>
            <a:ext uri="{FF2B5EF4-FFF2-40B4-BE49-F238E27FC236}">
              <a16:creationId xmlns:a16="http://schemas.microsoft.com/office/drawing/2014/main" id="{58B7A7F1-86A0-44C8-8727-BA62E748720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21</xdr:col>
      <xdr:colOff>247650</xdr:colOff>
      <xdr:row>41</xdr:row>
      <xdr:rowOff>71437</xdr:rowOff>
    </xdr:from>
    <xdr:to>
      <xdr:col>27</xdr:col>
      <xdr:colOff>895350</xdr:colOff>
      <xdr:row>56</xdr:row>
      <xdr:rowOff>47625</xdr:rowOff>
    </xdr:to>
    <xdr:graphicFrame macro="">
      <xdr:nvGraphicFramePr>
        <xdr:cNvPr id="8" name="Gráfico 7">
          <a:extLst>
            <a:ext uri="{FF2B5EF4-FFF2-40B4-BE49-F238E27FC236}">
              <a16:creationId xmlns:a16="http://schemas.microsoft.com/office/drawing/2014/main" id="{396917A5-A95A-4F92-BEA3-046F149AC2C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22</xdr:col>
      <xdr:colOff>19049</xdr:colOff>
      <xdr:row>69</xdr:row>
      <xdr:rowOff>90487</xdr:rowOff>
    </xdr:from>
    <xdr:to>
      <xdr:col>28</xdr:col>
      <xdr:colOff>523875</xdr:colOff>
      <xdr:row>85</xdr:row>
      <xdr:rowOff>47625</xdr:rowOff>
    </xdr:to>
    <xdr:graphicFrame macro="">
      <xdr:nvGraphicFramePr>
        <xdr:cNvPr id="3" name="Gráfico 2">
          <a:extLst>
            <a:ext uri="{FF2B5EF4-FFF2-40B4-BE49-F238E27FC236}">
              <a16:creationId xmlns:a16="http://schemas.microsoft.com/office/drawing/2014/main" id="{48129F79-0C7A-424E-A277-45F62AF7810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26</xdr:col>
      <xdr:colOff>238124</xdr:colOff>
      <xdr:row>97</xdr:row>
      <xdr:rowOff>80961</xdr:rowOff>
    </xdr:from>
    <xdr:to>
      <xdr:col>30</xdr:col>
      <xdr:colOff>276224</xdr:colOff>
      <xdr:row>119</xdr:row>
      <xdr:rowOff>142874</xdr:rowOff>
    </xdr:to>
    <xdr:graphicFrame macro="">
      <xdr:nvGraphicFramePr>
        <xdr:cNvPr id="9" name="Gráfico 8">
          <a:extLst>
            <a:ext uri="{FF2B5EF4-FFF2-40B4-BE49-F238E27FC236}">
              <a16:creationId xmlns:a16="http://schemas.microsoft.com/office/drawing/2014/main" id="{C3B36975-FE31-4FAF-B050-891407CB2A2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732233</xdr:colOff>
      <xdr:row>100</xdr:row>
      <xdr:rowOff>178592</xdr:rowOff>
    </xdr:from>
    <xdr:to>
      <xdr:col>11</xdr:col>
      <xdr:colOff>2440780</xdr:colOff>
      <xdr:row>125</xdr:row>
      <xdr:rowOff>166687</xdr:rowOff>
    </xdr:to>
    <xdr:graphicFrame macro="">
      <xdr:nvGraphicFramePr>
        <xdr:cNvPr id="11" name="Gráfico 10">
          <a:extLst>
            <a:ext uri="{FF2B5EF4-FFF2-40B4-BE49-F238E27FC236}">
              <a16:creationId xmlns:a16="http://schemas.microsoft.com/office/drawing/2014/main" id="{91C89B9F-CE73-42E3-AE71-D728101E9D4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6</xdr:col>
      <xdr:colOff>513950</xdr:colOff>
      <xdr:row>221</xdr:row>
      <xdr:rowOff>190501</xdr:rowOff>
    </xdr:from>
    <xdr:to>
      <xdr:col>18</xdr:col>
      <xdr:colOff>841374</xdr:colOff>
      <xdr:row>245</xdr:row>
      <xdr:rowOff>47625</xdr:rowOff>
    </xdr:to>
    <xdr:graphicFrame macro="">
      <xdr:nvGraphicFramePr>
        <xdr:cNvPr id="12" name="Gráfico 11">
          <a:extLst>
            <a:ext uri="{FF2B5EF4-FFF2-40B4-BE49-F238E27FC236}">
              <a16:creationId xmlns:a16="http://schemas.microsoft.com/office/drawing/2014/main" id="{588B1050-EA2C-44E8-9C86-1FF5E4AD7CD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279795</xdr:colOff>
      <xdr:row>187</xdr:row>
      <xdr:rowOff>98820</xdr:rowOff>
    </xdr:from>
    <xdr:to>
      <xdr:col>12</xdr:col>
      <xdr:colOff>250030</xdr:colOff>
      <xdr:row>214</xdr:row>
      <xdr:rowOff>142874</xdr:rowOff>
    </xdr:to>
    <xdr:graphicFrame macro="">
      <xdr:nvGraphicFramePr>
        <xdr:cNvPr id="13" name="Gráfico 12">
          <a:extLst>
            <a:ext uri="{FF2B5EF4-FFF2-40B4-BE49-F238E27FC236}">
              <a16:creationId xmlns:a16="http://schemas.microsoft.com/office/drawing/2014/main" id="{9D637524-819D-4028-8182-587D2DCB901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emis.com/php/company-profile/AR/Petrolera_del_Conosur_SA_es_1107143.html" TargetMode="External"/><Relationship Id="rId13" Type="http://schemas.openxmlformats.org/officeDocument/2006/relationships/hyperlink" Target="http://www.pdvsa.com/index.php?option=com_content&amp;view=article&amp;id=8681:pdvsa-petro-san-felix-celebra-17-anos-de-vanguardia-petrolera&amp;catid=10:noticias&amp;Itemid=5&amp;lang=es" TargetMode="External"/><Relationship Id="rId3" Type="http://schemas.openxmlformats.org/officeDocument/2006/relationships/hyperlink" Target="https://www.aporrea.org/actualidad/n306496.htmlcInces%20entreg%C3%B3%20certificados%20en%20oficios%20industriales%20a%20trabajadores%20de%20Batalla%20Los%20HorconesImprenta%20Nacional" TargetMode="External"/><Relationship Id="rId7" Type="http://schemas.openxmlformats.org/officeDocument/2006/relationships/hyperlink" Target="https://lara.gob.ve/20628/" TargetMode="External"/><Relationship Id="rId12" Type="http://schemas.openxmlformats.org/officeDocument/2006/relationships/hyperlink" Target="https://cronica.uno/el-tsj-intervino-multinacional-de-seguros-y-otras-tres-aseguradoras/" TargetMode="External"/><Relationship Id="rId17" Type="http://schemas.openxmlformats.org/officeDocument/2006/relationships/comments" Target="../comments1.xml"/><Relationship Id="rId2" Type="http://schemas.openxmlformats.org/officeDocument/2006/relationships/hyperlink" Target="https://www.entornointeligente.com/partido-comunista-en-cojedes-denuncia-corrupcin-en-bustaguanes/" TargetMode="External"/><Relationship Id="rId16" Type="http://schemas.openxmlformats.org/officeDocument/2006/relationships/vmlDrawing" Target="../drawings/vmlDrawing1.vml"/><Relationship Id="rId1" Type="http://schemas.openxmlformats.org/officeDocument/2006/relationships/hyperlink" Target="https://www.diariorepublica.com/en-portada/rafael-isea-se-habria-entregado-a-la-dea" TargetMode="External"/><Relationship Id="rId6" Type="http://schemas.openxmlformats.org/officeDocument/2006/relationships/hyperlink" Target="https://www.ucocar.com.ve/" TargetMode="External"/><Relationship Id="rId11" Type="http://schemas.openxmlformats.org/officeDocument/2006/relationships/hyperlink" Target="https://cronica.uno/el-tsj-intervino-multinacional-de-seguros-y-otras-tres-aseguradoras/" TargetMode="External"/><Relationship Id="rId5" Type="http://schemas.openxmlformats.org/officeDocument/2006/relationships/hyperlink" Target="http://procuraduria.aragua.gob.ve/wp-content/uploads/2019/09/GAC-2767-2019.pdf" TargetMode="External"/><Relationship Id="rId15" Type="http://schemas.openxmlformats.org/officeDocument/2006/relationships/printerSettings" Target="../printerSettings/printerSettings1.bin"/><Relationship Id="rId10" Type="http://schemas.openxmlformats.org/officeDocument/2006/relationships/hyperlink" Target="https://cronica.uno/el-tsj-intervino-multinacional-de-seguros-y-otras-tres-aseguradoras/" TargetMode="External"/><Relationship Id="rId4" Type="http://schemas.openxmlformats.org/officeDocument/2006/relationships/hyperlink" Target="http://procuraduria.aragua.gob.ve/" TargetMode="External"/><Relationship Id="rId9" Type="http://schemas.openxmlformats.org/officeDocument/2006/relationships/hyperlink" Target="https://cronica.uno/el-tsj-intervino-multinacional-de-seguros-y-otras-tres-aseguradoras/" TargetMode="External"/><Relationship Id="rId14" Type="http://schemas.openxmlformats.org/officeDocument/2006/relationships/hyperlink" Target="https://www.aporrea.org/actualidad/n152309.html"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Z1154"/>
  <sheetViews>
    <sheetView tabSelected="1" zoomScale="60" zoomScaleNormal="60" workbookViewId="0">
      <pane xSplit="2" ySplit="1" topLeftCell="C2" activePane="bottomRight" state="frozen"/>
      <selection pane="topRight" activeCell="C1" sqref="C1"/>
      <selection pane="bottomLeft" activeCell="A2" sqref="A2"/>
      <selection pane="bottomRight" activeCell="BH1" sqref="BH1"/>
    </sheetView>
  </sheetViews>
  <sheetFormatPr baseColWidth="10" defaultColWidth="14.42578125" defaultRowHeight="15" customHeight="1"/>
  <cols>
    <col min="1" max="1" width="13.28515625" style="2" customWidth="1"/>
    <col min="2" max="2" width="42.28515625" style="2" customWidth="1"/>
    <col min="3" max="3" width="36.85546875" style="2" customWidth="1"/>
    <col min="4" max="4" width="31.5703125" style="255" customWidth="1"/>
    <col min="5" max="5" width="62.42578125" style="2" customWidth="1"/>
    <col min="6" max="6" width="80.85546875" style="2" customWidth="1"/>
    <col min="7" max="7" width="63.28515625" style="2" customWidth="1"/>
    <col min="8" max="8" width="24.140625" style="2" customWidth="1"/>
    <col min="9" max="9" width="191.5703125" style="2" customWidth="1"/>
    <col min="10" max="10" width="76.140625" style="255" customWidth="1"/>
    <col min="11" max="11" width="126.28515625" style="2" customWidth="1"/>
    <col min="12" max="12" width="48.5703125" style="2" customWidth="1"/>
    <col min="13" max="13" width="22.85546875" style="2" customWidth="1"/>
    <col min="14" max="14" width="25.28515625" style="2" customWidth="1"/>
    <col min="15" max="15" width="26.28515625" style="2" customWidth="1"/>
    <col min="16" max="16" width="35.28515625" style="2" customWidth="1"/>
    <col min="17" max="17" width="30.5703125" style="2" customWidth="1"/>
    <col min="18" max="18" width="29.5703125" style="2" customWidth="1"/>
    <col min="19" max="19" width="34" style="255" customWidth="1"/>
    <col min="20" max="20" width="58.7109375" style="255" customWidth="1"/>
    <col min="21" max="21" width="34" style="256" customWidth="1"/>
    <col min="22" max="22" width="70" style="2" customWidth="1"/>
    <col min="23" max="23" width="34" style="2" customWidth="1"/>
    <col min="24" max="24" width="29.28515625" style="2" customWidth="1"/>
    <col min="25" max="25" width="25.5703125" style="2" customWidth="1"/>
    <col min="26" max="26" width="23.28515625" style="2" customWidth="1"/>
    <col min="27" max="27" width="21" style="2" customWidth="1"/>
    <col min="28" max="28" width="19.7109375" style="2" customWidth="1"/>
    <col min="29" max="29" width="34.140625" style="2" customWidth="1"/>
    <col min="30" max="30" width="23.5703125" style="2" customWidth="1"/>
    <col min="31" max="31" width="27.28515625" style="2" customWidth="1"/>
    <col min="32" max="32" width="22.42578125" style="2" customWidth="1"/>
    <col min="33" max="36" width="30.42578125" style="2" customWidth="1"/>
    <col min="37" max="37" width="33.28515625" style="2" customWidth="1"/>
    <col min="38" max="38" width="34.42578125" style="2" customWidth="1"/>
    <col min="39" max="62" width="30.42578125" style="2" customWidth="1"/>
    <col min="63" max="63" width="255.7109375" style="2" customWidth="1"/>
    <col min="64" max="65" width="37.42578125" style="2" customWidth="1"/>
    <col min="66" max="67" width="37.28515625" style="2" customWidth="1"/>
    <col min="68" max="68" width="164.5703125" style="2" customWidth="1"/>
    <col min="69" max="69" width="72.5703125" style="2" customWidth="1"/>
    <col min="70" max="70" width="69" style="2" customWidth="1"/>
    <col min="71" max="71" width="42.28515625" style="2" customWidth="1"/>
    <col min="72" max="72" width="67.28515625" style="2" customWidth="1"/>
    <col min="73" max="73" width="34" style="2" customWidth="1"/>
    <col min="74" max="74" width="255.7109375" style="2" bestFit="1" customWidth="1"/>
    <col min="75" max="75" width="34" style="2" customWidth="1"/>
    <col min="76" max="76" width="137.7109375" style="2" customWidth="1"/>
    <col min="77" max="77" width="36.85546875" style="2" customWidth="1"/>
    <col min="78" max="78" width="9.140625" style="217" customWidth="1"/>
    <col min="79" max="182" width="14.42578125" style="217"/>
    <col min="183" max="16384" width="14.42578125" style="2"/>
  </cols>
  <sheetData>
    <row r="1" spans="1:182" s="246" customFormat="1" ht="109.5" customHeight="1">
      <c r="A1" s="229" t="s">
        <v>8335</v>
      </c>
      <c r="B1" s="230" t="s">
        <v>0</v>
      </c>
      <c r="C1" s="229" t="s">
        <v>1</v>
      </c>
      <c r="D1" s="231" t="s">
        <v>2</v>
      </c>
      <c r="E1" s="232" t="s">
        <v>3</v>
      </c>
      <c r="F1" s="232" t="s">
        <v>4</v>
      </c>
      <c r="G1" s="232" t="s">
        <v>5</v>
      </c>
      <c r="H1" s="232" t="s">
        <v>6</v>
      </c>
      <c r="I1" s="232" t="s">
        <v>7</v>
      </c>
      <c r="J1" s="231" t="s">
        <v>8</v>
      </c>
      <c r="K1" s="232" t="s">
        <v>9</v>
      </c>
      <c r="L1" s="232" t="s">
        <v>10</v>
      </c>
      <c r="M1" s="233" t="s">
        <v>11</v>
      </c>
      <c r="N1" s="234" t="s">
        <v>12</v>
      </c>
      <c r="O1" s="235" t="s">
        <v>13</v>
      </c>
      <c r="P1" s="235" t="s">
        <v>14</v>
      </c>
      <c r="Q1" s="232" t="s">
        <v>15</v>
      </c>
      <c r="R1" s="232" t="s">
        <v>16</v>
      </c>
      <c r="S1" s="236" t="s">
        <v>17</v>
      </c>
      <c r="T1" s="231" t="s">
        <v>8285</v>
      </c>
      <c r="U1" s="237" t="s">
        <v>18</v>
      </c>
      <c r="V1" s="232" t="s">
        <v>19</v>
      </c>
      <c r="W1" s="229" t="s">
        <v>20</v>
      </c>
      <c r="X1" s="238" t="s">
        <v>21</v>
      </c>
      <c r="Y1" s="238" t="s">
        <v>22</v>
      </c>
      <c r="Z1" s="238" t="s">
        <v>23</v>
      </c>
      <c r="AA1" s="238" t="s">
        <v>24</v>
      </c>
      <c r="AB1" s="235" t="s">
        <v>25</v>
      </c>
      <c r="AC1" s="238" t="s">
        <v>26</v>
      </c>
      <c r="AD1" s="238" t="s">
        <v>27</v>
      </c>
      <c r="AE1" s="238" t="s">
        <v>28</v>
      </c>
      <c r="AF1" s="238" t="s">
        <v>29</v>
      </c>
      <c r="AG1" s="238" t="s">
        <v>30</v>
      </c>
      <c r="AH1" s="238" t="s">
        <v>31</v>
      </c>
      <c r="AI1" s="235" t="s">
        <v>32</v>
      </c>
      <c r="AJ1" s="238" t="s">
        <v>33</v>
      </c>
      <c r="AK1" s="238" t="s">
        <v>34</v>
      </c>
      <c r="AL1" s="238" t="s">
        <v>35</v>
      </c>
      <c r="AM1" s="238" t="s">
        <v>36</v>
      </c>
      <c r="AN1" s="235" t="s">
        <v>37</v>
      </c>
      <c r="AO1" s="238" t="s">
        <v>38</v>
      </c>
      <c r="AP1" s="238" t="s">
        <v>39</v>
      </c>
      <c r="AQ1" s="239" t="s">
        <v>40</v>
      </c>
      <c r="AR1" s="238" t="s">
        <v>41</v>
      </c>
      <c r="AS1" s="238" t="s">
        <v>42</v>
      </c>
      <c r="AT1" s="238" t="s">
        <v>43</v>
      </c>
      <c r="AU1" s="238" t="s">
        <v>44</v>
      </c>
      <c r="AV1" s="238" t="s">
        <v>45</v>
      </c>
      <c r="AW1" s="238" t="s">
        <v>46</v>
      </c>
      <c r="AX1" s="239" t="s">
        <v>47</v>
      </c>
      <c r="AY1" s="238" t="s">
        <v>48</v>
      </c>
      <c r="AZ1" s="238" t="s">
        <v>49</v>
      </c>
      <c r="BA1" s="238" t="s">
        <v>50</v>
      </c>
      <c r="BB1" s="238" t="s">
        <v>51</v>
      </c>
      <c r="BC1" s="238" t="s">
        <v>52</v>
      </c>
      <c r="BD1" s="238" t="s">
        <v>53</v>
      </c>
      <c r="BE1" s="238" t="s">
        <v>54</v>
      </c>
      <c r="BF1" s="238" t="s">
        <v>55</v>
      </c>
      <c r="BG1" s="238" t="s">
        <v>56</v>
      </c>
      <c r="BH1" s="238" t="s">
        <v>57</v>
      </c>
      <c r="BI1" s="238" t="s">
        <v>58</v>
      </c>
      <c r="BJ1" s="238" t="s">
        <v>59</v>
      </c>
      <c r="BK1" s="229" t="s">
        <v>60</v>
      </c>
      <c r="BL1" s="229" t="s">
        <v>61</v>
      </c>
      <c r="BM1" s="229" t="s">
        <v>62</v>
      </c>
      <c r="BN1" s="229" t="s">
        <v>63</v>
      </c>
      <c r="BO1" s="232" t="s">
        <v>64</v>
      </c>
      <c r="BP1" s="232" t="s">
        <v>65</v>
      </c>
      <c r="BQ1" s="232" t="s">
        <v>66</v>
      </c>
      <c r="BR1" s="229" t="s">
        <v>67</v>
      </c>
      <c r="BS1" s="229" t="s">
        <v>68</v>
      </c>
      <c r="BT1" s="232" t="s">
        <v>69</v>
      </c>
      <c r="BU1" s="232" t="s">
        <v>70</v>
      </c>
      <c r="BV1" s="232" t="s">
        <v>71</v>
      </c>
      <c r="BW1" s="232" t="s">
        <v>72</v>
      </c>
      <c r="BX1" s="232" t="s">
        <v>73</v>
      </c>
      <c r="BY1" s="232" t="s">
        <v>74</v>
      </c>
      <c r="BZ1" s="244"/>
      <c r="CA1" s="245"/>
      <c r="CB1" s="245"/>
      <c r="CC1" s="245"/>
      <c r="CD1" s="245"/>
      <c r="CE1" s="245"/>
      <c r="CF1" s="245"/>
      <c r="CG1" s="245"/>
      <c r="CH1" s="245"/>
      <c r="CI1" s="245"/>
      <c r="CJ1" s="245"/>
      <c r="CK1" s="245"/>
      <c r="CL1" s="245"/>
      <c r="CM1" s="245"/>
      <c r="CN1" s="245"/>
      <c r="CO1" s="245"/>
      <c r="CP1" s="245"/>
      <c r="CQ1" s="245"/>
      <c r="CR1" s="245"/>
      <c r="CS1" s="245"/>
      <c r="CT1" s="245"/>
      <c r="CU1" s="245"/>
      <c r="CV1" s="245"/>
      <c r="CW1" s="245"/>
      <c r="CX1" s="245"/>
      <c r="CY1" s="245"/>
      <c r="CZ1" s="245"/>
      <c r="DA1" s="245"/>
      <c r="DB1" s="245"/>
      <c r="DC1" s="245"/>
      <c r="DD1" s="245"/>
      <c r="DE1" s="245"/>
      <c r="DF1" s="245"/>
      <c r="DG1" s="245"/>
      <c r="DH1" s="245"/>
      <c r="DI1" s="245"/>
      <c r="DJ1" s="245"/>
      <c r="DK1" s="245"/>
      <c r="DL1" s="245"/>
      <c r="DM1" s="245"/>
      <c r="DN1" s="245"/>
      <c r="DO1" s="245"/>
      <c r="DP1" s="245"/>
      <c r="DQ1" s="245"/>
      <c r="DR1" s="245"/>
      <c r="DS1" s="245"/>
      <c r="DT1" s="245"/>
      <c r="DU1" s="245"/>
      <c r="DV1" s="245"/>
      <c r="DW1" s="245"/>
      <c r="DX1" s="245"/>
      <c r="DY1" s="245"/>
      <c r="DZ1" s="245"/>
      <c r="EA1" s="245"/>
      <c r="EB1" s="245"/>
      <c r="EC1" s="245"/>
      <c r="ED1" s="245"/>
      <c r="EE1" s="245"/>
      <c r="EF1" s="245"/>
      <c r="EG1" s="245"/>
      <c r="EH1" s="245"/>
      <c r="EI1" s="245"/>
      <c r="EJ1" s="245"/>
      <c r="EK1" s="245"/>
      <c r="EL1" s="245"/>
      <c r="EM1" s="245"/>
      <c r="EN1" s="245"/>
      <c r="EO1" s="245"/>
      <c r="EP1" s="245"/>
      <c r="EQ1" s="245"/>
      <c r="ER1" s="245"/>
      <c r="ES1" s="245"/>
      <c r="ET1" s="245"/>
      <c r="EU1" s="245"/>
      <c r="EV1" s="245"/>
      <c r="EW1" s="245"/>
      <c r="EX1" s="245"/>
      <c r="EY1" s="245"/>
      <c r="EZ1" s="245"/>
      <c r="FA1" s="245"/>
      <c r="FB1" s="245"/>
      <c r="FC1" s="245"/>
      <c r="FD1" s="245"/>
      <c r="FE1" s="245"/>
      <c r="FF1" s="245"/>
      <c r="FG1" s="245"/>
      <c r="FH1" s="245"/>
      <c r="FI1" s="245"/>
      <c r="FJ1" s="245"/>
      <c r="FK1" s="245"/>
      <c r="FL1" s="245"/>
      <c r="FM1" s="245"/>
      <c r="FN1" s="245"/>
      <c r="FO1" s="245"/>
      <c r="FP1" s="245"/>
      <c r="FQ1" s="245"/>
      <c r="FR1" s="245"/>
      <c r="FS1" s="245"/>
      <c r="FT1" s="245"/>
      <c r="FU1" s="245"/>
      <c r="FV1" s="245"/>
      <c r="FW1" s="245"/>
      <c r="FX1" s="245"/>
      <c r="FY1" s="245"/>
      <c r="FZ1" s="245"/>
    </row>
    <row r="2" spans="1:182" s="217" customFormat="1" ht="226.5" customHeight="1">
      <c r="A2" s="257">
        <v>1</v>
      </c>
      <c r="B2" s="10" t="s">
        <v>75</v>
      </c>
      <c r="C2" s="257" t="s">
        <v>76</v>
      </c>
      <c r="D2" s="257" t="s">
        <v>77</v>
      </c>
      <c r="E2" s="257" t="s">
        <v>78</v>
      </c>
      <c r="F2" s="257" t="s">
        <v>79</v>
      </c>
      <c r="G2" s="257" t="s">
        <v>80</v>
      </c>
      <c r="H2" s="257" t="s">
        <v>81</v>
      </c>
      <c r="I2" s="32" t="s">
        <v>82</v>
      </c>
      <c r="J2" s="158" t="s">
        <v>697</v>
      </c>
      <c r="K2" s="257" t="s">
        <v>83</v>
      </c>
      <c r="L2" s="257" t="s">
        <v>84</v>
      </c>
      <c r="M2" s="258">
        <v>1928</v>
      </c>
      <c r="N2" s="258">
        <v>27760</v>
      </c>
      <c r="O2" s="260"/>
      <c r="P2" s="260"/>
      <c r="Q2" s="257" t="s">
        <v>8098</v>
      </c>
      <c r="R2" s="257"/>
      <c r="S2" s="257" t="s">
        <v>85</v>
      </c>
      <c r="T2" s="158" t="s">
        <v>86</v>
      </c>
      <c r="U2" s="69" t="s">
        <v>116</v>
      </c>
      <c r="V2" s="257"/>
      <c r="W2" s="257"/>
      <c r="X2" s="261"/>
      <c r="Y2" s="261"/>
      <c r="Z2" s="261"/>
      <c r="AA2" s="261"/>
      <c r="AB2" s="257"/>
      <c r="AC2" s="261"/>
      <c r="AD2" s="261"/>
      <c r="AE2" s="261"/>
      <c r="AF2" s="261"/>
      <c r="AG2" s="261"/>
      <c r="AH2" s="261"/>
      <c r="AI2" s="257"/>
      <c r="AJ2" s="261"/>
      <c r="AK2" s="261"/>
      <c r="AL2" s="261"/>
      <c r="AM2" s="261"/>
      <c r="AN2" s="257"/>
      <c r="AO2" s="261"/>
      <c r="AP2" s="261"/>
      <c r="AQ2" s="257"/>
      <c r="AR2" s="261"/>
      <c r="AS2" s="261"/>
      <c r="AT2" s="261"/>
      <c r="AU2" s="261"/>
      <c r="AV2" s="261"/>
      <c r="AW2" s="261"/>
      <c r="AX2" s="257"/>
      <c r="AY2" s="261"/>
      <c r="AZ2" s="261"/>
      <c r="BA2" s="261"/>
      <c r="BB2" s="261"/>
      <c r="BC2" s="261"/>
      <c r="BD2" s="261"/>
      <c r="BE2" s="261"/>
      <c r="BF2" s="261"/>
      <c r="BG2" s="261"/>
      <c r="BH2" s="261"/>
      <c r="BI2" s="261"/>
      <c r="BJ2" s="261"/>
      <c r="BK2" s="257"/>
      <c r="BL2" s="257"/>
      <c r="BM2" s="257"/>
      <c r="BN2" s="257"/>
      <c r="BO2" s="257"/>
      <c r="BP2" s="257"/>
      <c r="BQ2" s="257" t="s">
        <v>87</v>
      </c>
      <c r="BR2" s="257"/>
      <c r="BS2" s="257" t="s">
        <v>88</v>
      </c>
      <c r="BT2" s="257"/>
      <c r="BU2" s="257"/>
      <c r="BV2" s="257" t="s">
        <v>89</v>
      </c>
      <c r="BW2" s="257"/>
      <c r="BX2" s="257" t="s">
        <v>90</v>
      </c>
      <c r="BY2" s="257" t="s">
        <v>85</v>
      </c>
      <c r="BZ2" s="216"/>
    </row>
    <row r="3" spans="1:182" s="217" customFormat="1" ht="84" customHeight="1">
      <c r="A3" s="257">
        <v>2</v>
      </c>
      <c r="B3" s="10" t="s">
        <v>91</v>
      </c>
      <c r="C3" s="257" t="s">
        <v>92</v>
      </c>
      <c r="D3" s="257" t="s">
        <v>93</v>
      </c>
      <c r="E3" s="257" t="s">
        <v>94</v>
      </c>
      <c r="F3" s="257"/>
      <c r="G3" s="257" t="s">
        <v>95</v>
      </c>
      <c r="H3" s="257" t="s">
        <v>81</v>
      </c>
      <c r="I3" s="32"/>
      <c r="J3" s="158" t="s">
        <v>96</v>
      </c>
      <c r="K3" s="257" t="s">
        <v>96</v>
      </c>
      <c r="L3" s="257" t="s">
        <v>97</v>
      </c>
      <c r="M3" s="258">
        <v>43101</v>
      </c>
      <c r="N3" s="257"/>
      <c r="O3" s="260"/>
      <c r="P3" s="260"/>
      <c r="Q3" s="257" t="s">
        <v>114</v>
      </c>
      <c r="R3" s="257" t="s">
        <v>98</v>
      </c>
      <c r="S3" s="267" t="s">
        <v>99</v>
      </c>
      <c r="T3" s="158" t="s">
        <v>100</v>
      </c>
      <c r="U3" s="196" t="s">
        <v>101</v>
      </c>
      <c r="V3" s="266"/>
      <c r="W3" s="266"/>
      <c r="X3" s="263"/>
      <c r="Y3" s="263"/>
      <c r="Z3" s="263"/>
      <c r="AA3" s="263"/>
      <c r="AB3" s="266"/>
      <c r="AC3" s="263"/>
      <c r="AD3" s="263"/>
      <c r="AE3" s="263"/>
      <c r="AF3" s="263"/>
      <c r="AG3" s="263"/>
      <c r="AH3" s="263"/>
      <c r="AI3" s="266"/>
      <c r="AJ3" s="263"/>
      <c r="AK3" s="263"/>
      <c r="AL3" s="263"/>
      <c r="AM3" s="263"/>
      <c r="AN3" s="266"/>
      <c r="AO3" s="263"/>
      <c r="AP3" s="5"/>
      <c r="AQ3" s="266"/>
      <c r="AR3" s="33"/>
      <c r="AS3" s="4"/>
      <c r="AT3" s="4"/>
      <c r="AU3" s="4"/>
      <c r="AV3" s="4"/>
      <c r="AW3" s="4"/>
      <c r="AX3" s="34"/>
      <c r="AY3" s="4"/>
      <c r="AZ3" s="4"/>
      <c r="BA3" s="5"/>
      <c r="BB3" s="5"/>
      <c r="BC3" s="4"/>
      <c r="BD3" s="4"/>
      <c r="BE3" s="5"/>
      <c r="BF3" s="5"/>
      <c r="BG3" s="4"/>
      <c r="BH3" s="4"/>
      <c r="BI3" s="5"/>
      <c r="BJ3" s="5"/>
      <c r="BK3" s="265"/>
      <c r="BL3" s="266"/>
      <c r="BM3" s="266"/>
      <c r="BN3" s="266"/>
      <c r="BO3" s="266"/>
      <c r="BP3" s="266"/>
      <c r="BQ3" s="257" t="s">
        <v>102</v>
      </c>
      <c r="BR3" s="266"/>
      <c r="BS3" s="266" t="s">
        <v>100</v>
      </c>
      <c r="BT3" s="266"/>
      <c r="BU3" s="261" t="s">
        <v>103</v>
      </c>
      <c r="BV3" s="266"/>
      <c r="BW3" s="34"/>
      <c r="BX3" s="257" t="s">
        <v>104</v>
      </c>
      <c r="BY3" s="34"/>
      <c r="BZ3" s="218"/>
    </row>
    <row r="4" spans="1:182" s="217" customFormat="1" ht="353.25" customHeight="1">
      <c r="A4" s="257">
        <v>3</v>
      </c>
      <c r="B4" s="10" t="s">
        <v>105</v>
      </c>
      <c r="C4" s="257" t="s">
        <v>106</v>
      </c>
      <c r="D4" s="257" t="s">
        <v>77</v>
      </c>
      <c r="E4" s="257" t="s">
        <v>107</v>
      </c>
      <c r="F4" s="265" t="s">
        <v>108</v>
      </c>
      <c r="G4" s="257" t="s">
        <v>109</v>
      </c>
      <c r="H4" s="266" t="s">
        <v>110</v>
      </c>
      <c r="I4" s="32" t="s">
        <v>111</v>
      </c>
      <c r="J4" s="158" t="s">
        <v>96</v>
      </c>
      <c r="K4" s="257" t="s">
        <v>112</v>
      </c>
      <c r="L4" s="257" t="s">
        <v>113</v>
      </c>
      <c r="M4" s="258">
        <v>33956</v>
      </c>
      <c r="N4" s="259">
        <v>40461</v>
      </c>
      <c r="O4" s="260">
        <v>7712</v>
      </c>
      <c r="P4" s="260"/>
      <c r="Q4" s="257" t="s">
        <v>114</v>
      </c>
      <c r="R4" s="257" t="s">
        <v>115</v>
      </c>
      <c r="S4" s="265" t="s">
        <v>8117</v>
      </c>
      <c r="T4" s="158" t="s">
        <v>86</v>
      </c>
      <c r="U4" s="267" t="s">
        <v>116</v>
      </c>
      <c r="V4" s="35"/>
      <c r="W4" s="215"/>
      <c r="X4" s="6"/>
      <c r="Y4" s="6"/>
      <c r="Z4" s="6"/>
      <c r="AA4" s="6"/>
      <c r="AB4" s="36"/>
      <c r="AC4" s="6"/>
      <c r="AD4" s="37"/>
      <c r="AE4" s="37"/>
      <c r="AF4" s="37"/>
      <c r="AG4" s="37"/>
      <c r="AH4" s="37"/>
      <c r="AI4" s="215"/>
      <c r="AJ4" s="6"/>
      <c r="AK4" s="6"/>
      <c r="AL4" s="6"/>
      <c r="AM4" s="6"/>
      <c r="AN4" s="36"/>
      <c r="AO4" s="6"/>
      <c r="AP4" s="6"/>
      <c r="AQ4" s="36"/>
      <c r="AR4" s="6"/>
      <c r="AS4" s="6"/>
      <c r="AT4" s="6"/>
      <c r="AU4" s="6"/>
      <c r="AV4" s="6"/>
      <c r="AW4" s="6"/>
      <c r="AX4" s="36"/>
      <c r="AY4" s="6"/>
      <c r="AZ4" s="6"/>
      <c r="BA4" s="6"/>
      <c r="BB4" s="6"/>
      <c r="BC4" s="6"/>
      <c r="BD4" s="6"/>
      <c r="BE4" s="6"/>
      <c r="BF4" s="6"/>
      <c r="BG4" s="6"/>
      <c r="BH4" s="6"/>
      <c r="BI4" s="6"/>
      <c r="BJ4" s="6"/>
      <c r="BK4" s="265" t="s">
        <v>117</v>
      </c>
      <c r="BL4" s="257"/>
      <c r="BM4" s="257" t="s">
        <v>118</v>
      </c>
      <c r="BN4" s="257"/>
      <c r="BO4" s="257"/>
      <c r="BP4" s="266"/>
      <c r="BQ4" s="257" t="s">
        <v>102</v>
      </c>
      <c r="BR4" s="215"/>
      <c r="BS4" s="257" t="s">
        <v>119</v>
      </c>
      <c r="BT4" s="257" t="s">
        <v>120</v>
      </c>
      <c r="BU4" s="257" t="s">
        <v>121</v>
      </c>
      <c r="BV4" s="257" t="s">
        <v>122</v>
      </c>
      <c r="BW4" s="215"/>
      <c r="BX4" s="257" t="s">
        <v>123</v>
      </c>
      <c r="BY4" s="38"/>
      <c r="BZ4" s="218"/>
    </row>
    <row r="5" spans="1:182" s="217" customFormat="1" ht="250.5" customHeight="1">
      <c r="A5" s="257">
        <v>4</v>
      </c>
      <c r="B5" s="10" t="s">
        <v>124</v>
      </c>
      <c r="C5" s="257" t="s">
        <v>106</v>
      </c>
      <c r="D5" s="257" t="s">
        <v>125</v>
      </c>
      <c r="E5" s="257" t="s">
        <v>126</v>
      </c>
      <c r="F5" s="257"/>
      <c r="G5" s="257" t="s">
        <v>127</v>
      </c>
      <c r="H5" s="266" t="s">
        <v>110</v>
      </c>
      <c r="I5" s="32" t="s">
        <v>128</v>
      </c>
      <c r="J5" s="158" t="s">
        <v>130</v>
      </c>
      <c r="K5" s="257" t="s">
        <v>130</v>
      </c>
      <c r="L5" s="257" t="s">
        <v>131</v>
      </c>
      <c r="M5" s="258">
        <v>29271</v>
      </c>
      <c r="N5" s="259">
        <v>40589</v>
      </c>
      <c r="O5" s="260">
        <v>8055</v>
      </c>
      <c r="P5" s="260">
        <v>39616</v>
      </c>
      <c r="Q5" s="257" t="s">
        <v>114</v>
      </c>
      <c r="R5" s="257" t="s">
        <v>132</v>
      </c>
      <c r="S5" s="257" t="s">
        <v>133</v>
      </c>
      <c r="T5" s="158" t="s">
        <v>8402</v>
      </c>
      <c r="U5" s="196" t="s">
        <v>101</v>
      </c>
      <c r="V5" s="32"/>
      <c r="W5" s="257"/>
      <c r="X5" s="39"/>
      <c r="Y5" s="39"/>
      <c r="Z5" s="39"/>
      <c r="AA5" s="39"/>
      <c r="AB5" s="40"/>
      <c r="AC5" s="39"/>
      <c r="AD5" s="261"/>
      <c r="AE5" s="261"/>
      <c r="AF5" s="261"/>
      <c r="AG5" s="261"/>
      <c r="AH5" s="261"/>
      <c r="AI5" s="257"/>
      <c r="AJ5" s="39"/>
      <c r="AK5" s="39"/>
      <c r="AL5" s="39"/>
      <c r="AM5" s="39"/>
      <c r="AN5" s="40"/>
      <c r="AO5" s="39"/>
      <c r="AP5" s="39"/>
      <c r="AQ5" s="40"/>
      <c r="AR5" s="39"/>
      <c r="AS5" s="39"/>
      <c r="AT5" s="39"/>
      <c r="AU5" s="39"/>
      <c r="AV5" s="39"/>
      <c r="AW5" s="39"/>
      <c r="AX5" s="41"/>
      <c r="AY5" s="39"/>
      <c r="AZ5" s="39"/>
      <c r="BA5" s="39"/>
      <c r="BB5" s="39"/>
      <c r="BC5" s="39"/>
      <c r="BD5" s="39"/>
      <c r="BE5" s="39"/>
      <c r="BF5" s="39"/>
      <c r="BG5" s="39"/>
      <c r="BH5" s="39"/>
      <c r="BI5" s="39"/>
      <c r="BJ5" s="39"/>
      <c r="BK5" s="257"/>
      <c r="BL5" s="257"/>
      <c r="BM5" s="257"/>
      <c r="BN5" s="257"/>
      <c r="BO5" s="257"/>
      <c r="BP5" s="257"/>
      <c r="BQ5" s="257" t="s">
        <v>102</v>
      </c>
      <c r="BR5" s="257" t="s">
        <v>134</v>
      </c>
      <c r="BS5" s="69" t="s">
        <v>8402</v>
      </c>
      <c r="BT5" s="257"/>
      <c r="BU5" s="257"/>
      <c r="BV5" s="257"/>
      <c r="BW5" s="257" t="s">
        <v>135</v>
      </c>
      <c r="BX5" s="257" t="s">
        <v>136</v>
      </c>
      <c r="BY5" s="38"/>
      <c r="BZ5" s="218"/>
    </row>
    <row r="6" spans="1:182" s="217" customFormat="1" ht="286.5" customHeight="1">
      <c r="A6" s="257">
        <v>5</v>
      </c>
      <c r="B6" s="42" t="s">
        <v>137</v>
      </c>
      <c r="C6" s="257" t="s">
        <v>106</v>
      </c>
      <c r="D6" s="257" t="s">
        <v>125</v>
      </c>
      <c r="E6" s="257" t="s">
        <v>126</v>
      </c>
      <c r="F6" s="257" t="s">
        <v>138</v>
      </c>
      <c r="G6" s="257" t="s">
        <v>139</v>
      </c>
      <c r="H6" s="257" t="s">
        <v>81</v>
      </c>
      <c r="I6" s="32" t="s">
        <v>140</v>
      </c>
      <c r="J6" s="158" t="s">
        <v>141</v>
      </c>
      <c r="K6" s="257" t="s">
        <v>142</v>
      </c>
      <c r="L6" s="257" t="s">
        <v>143</v>
      </c>
      <c r="M6" s="258">
        <v>39202</v>
      </c>
      <c r="N6" s="259">
        <v>39202</v>
      </c>
      <c r="O6" s="260">
        <v>5312</v>
      </c>
      <c r="P6" s="260">
        <v>38673</v>
      </c>
      <c r="Q6" s="257" t="s">
        <v>8100</v>
      </c>
      <c r="R6" s="257" t="s">
        <v>144</v>
      </c>
      <c r="S6" s="257" t="s">
        <v>145</v>
      </c>
      <c r="T6" s="158" t="s">
        <v>8402</v>
      </c>
      <c r="U6" s="196" t="s">
        <v>101</v>
      </c>
      <c r="V6" s="32" t="s">
        <v>146</v>
      </c>
      <c r="W6" s="43" t="s">
        <v>147</v>
      </c>
      <c r="X6" s="6"/>
      <c r="Y6" s="39"/>
      <c r="Z6" s="39"/>
      <c r="AA6" s="39"/>
      <c r="AB6" s="40">
        <v>17</v>
      </c>
      <c r="AC6" s="6"/>
      <c r="AD6" s="37"/>
      <c r="AE6" s="37"/>
      <c r="AF6" s="37"/>
      <c r="AG6" s="37"/>
      <c r="AH6" s="37"/>
      <c r="AI6" s="215"/>
      <c r="AJ6" s="6"/>
      <c r="AK6" s="6"/>
      <c r="AL6" s="6"/>
      <c r="AM6" s="6"/>
      <c r="AN6" s="36"/>
      <c r="AO6" s="6"/>
      <c r="AP6" s="6"/>
      <c r="AQ6" s="36"/>
      <c r="AR6" s="6"/>
      <c r="AS6" s="6"/>
      <c r="AT6" s="6"/>
      <c r="AU6" s="6"/>
      <c r="AV6" s="6"/>
      <c r="AW6" s="6"/>
      <c r="AX6" s="44"/>
      <c r="AY6" s="6"/>
      <c r="AZ6" s="6"/>
      <c r="BA6" s="6"/>
      <c r="BB6" s="6"/>
      <c r="BC6" s="6"/>
      <c r="BD6" s="6"/>
      <c r="BE6" s="6"/>
      <c r="BF6" s="6"/>
      <c r="BG6" s="6"/>
      <c r="BH6" s="6"/>
      <c r="BI6" s="6"/>
      <c r="BJ6" s="6"/>
      <c r="BK6" s="265" t="s">
        <v>148</v>
      </c>
      <c r="BL6" s="257"/>
      <c r="BM6" s="257" t="s">
        <v>118</v>
      </c>
      <c r="BN6" s="257"/>
      <c r="BO6" s="257"/>
      <c r="BP6" s="257" t="s">
        <v>149</v>
      </c>
      <c r="BQ6" s="257" t="s">
        <v>150</v>
      </c>
      <c r="BR6" s="215"/>
      <c r="BS6" s="69" t="s">
        <v>8403</v>
      </c>
      <c r="BT6" s="257" t="s">
        <v>151</v>
      </c>
      <c r="BU6" s="257" t="s">
        <v>152</v>
      </c>
      <c r="BV6" s="257" t="s">
        <v>153</v>
      </c>
      <c r="BW6" s="257"/>
      <c r="BX6" s="257" t="s">
        <v>154</v>
      </c>
      <c r="BY6" s="257" t="s">
        <v>155</v>
      </c>
      <c r="BZ6" s="218"/>
    </row>
    <row r="7" spans="1:182" s="217" customFormat="1" ht="318" customHeight="1">
      <c r="A7" s="257">
        <v>6</v>
      </c>
      <c r="B7" s="10" t="s">
        <v>156</v>
      </c>
      <c r="C7" s="257" t="s">
        <v>92</v>
      </c>
      <c r="D7" s="257" t="s">
        <v>157</v>
      </c>
      <c r="E7" s="257" t="s">
        <v>158</v>
      </c>
      <c r="F7" s="257">
        <f>221-13</f>
        <v>208</v>
      </c>
      <c r="G7" s="257" t="s">
        <v>159</v>
      </c>
      <c r="H7" s="257" t="s">
        <v>81</v>
      </c>
      <c r="I7" s="32"/>
      <c r="J7" s="158" t="s">
        <v>96</v>
      </c>
      <c r="K7" s="257" t="s">
        <v>96</v>
      </c>
      <c r="L7" s="257" t="s">
        <v>160</v>
      </c>
      <c r="M7" s="258">
        <v>43405</v>
      </c>
      <c r="N7" s="257"/>
      <c r="O7" s="260"/>
      <c r="P7" s="260"/>
      <c r="Q7" s="257" t="s">
        <v>114</v>
      </c>
      <c r="R7" s="257" t="s">
        <v>161</v>
      </c>
      <c r="S7" s="257" t="s">
        <v>162</v>
      </c>
      <c r="T7" s="158" t="s">
        <v>163</v>
      </c>
      <c r="U7" s="196" t="s">
        <v>101</v>
      </c>
      <c r="V7" s="266"/>
      <c r="W7" s="266"/>
      <c r="X7" s="263"/>
      <c r="Y7" s="263"/>
      <c r="Z7" s="263"/>
      <c r="AA7" s="263"/>
      <c r="AB7" s="266"/>
      <c r="AC7" s="263"/>
      <c r="AD7" s="263"/>
      <c r="AE7" s="263"/>
      <c r="AF7" s="263"/>
      <c r="AG7" s="263"/>
      <c r="AH7" s="263"/>
      <c r="AI7" s="266"/>
      <c r="AJ7" s="263"/>
      <c r="AK7" s="263"/>
      <c r="AL7" s="263"/>
      <c r="AM7" s="263"/>
      <c r="AN7" s="266"/>
      <c r="AO7" s="261"/>
      <c r="AP7" s="263"/>
      <c r="AQ7" s="266"/>
      <c r="AR7" s="45"/>
      <c r="AS7" s="4"/>
      <c r="AT7" s="4"/>
      <c r="AU7" s="4"/>
      <c r="AV7" s="4"/>
      <c r="AW7" s="4"/>
      <c r="AX7" s="34"/>
      <c r="AY7" s="4"/>
      <c r="AZ7" s="4"/>
      <c r="BA7" s="263"/>
      <c r="BB7" s="263"/>
      <c r="BC7" s="4"/>
      <c r="BD7" s="4"/>
      <c r="BE7" s="263"/>
      <c r="BF7" s="263"/>
      <c r="BG7" s="4"/>
      <c r="BH7" s="4"/>
      <c r="BI7" s="263"/>
      <c r="BJ7" s="263"/>
      <c r="BK7" s="257"/>
      <c r="BL7" s="266"/>
      <c r="BM7" s="266"/>
      <c r="BN7" s="266"/>
      <c r="BO7" s="266"/>
      <c r="BP7" s="266"/>
      <c r="BQ7" s="257" t="s">
        <v>102</v>
      </c>
      <c r="BR7" s="266"/>
      <c r="BS7" s="257" t="s">
        <v>164</v>
      </c>
      <c r="BT7" s="266"/>
      <c r="BU7" s="266"/>
      <c r="BV7" s="266"/>
      <c r="BW7" s="34"/>
      <c r="BX7" s="257" t="s">
        <v>165</v>
      </c>
      <c r="BY7" s="34"/>
      <c r="BZ7" s="218"/>
    </row>
    <row r="8" spans="1:182" s="217" customFormat="1" ht="318" customHeight="1">
      <c r="A8" s="257">
        <v>7</v>
      </c>
      <c r="B8" s="10" t="s">
        <v>166</v>
      </c>
      <c r="C8" s="257" t="s">
        <v>106</v>
      </c>
      <c r="D8" s="257" t="s">
        <v>167</v>
      </c>
      <c r="E8" s="257" t="s">
        <v>168</v>
      </c>
      <c r="F8" s="257" t="s">
        <v>169</v>
      </c>
      <c r="G8" s="257" t="s">
        <v>170</v>
      </c>
      <c r="H8" s="69" t="s">
        <v>8072</v>
      </c>
      <c r="I8" s="32" t="s">
        <v>171</v>
      </c>
      <c r="J8" s="158" t="s">
        <v>96</v>
      </c>
      <c r="K8" s="257" t="s">
        <v>96</v>
      </c>
      <c r="L8" s="257" t="s">
        <v>172</v>
      </c>
      <c r="M8" s="46" t="s">
        <v>173</v>
      </c>
      <c r="N8" s="47">
        <v>43476</v>
      </c>
      <c r="O8" s="257" t="s">
        <v>174</v>
      </c>
      <c r="P8" s="48"/>
      <c r="Q8" s="257" t="s">
        <v>175</v>
      </c>
      <c r="R8" s="266" t="s">
        <v>176</v>
      </c>
      <c r="S8" s="144" t="s">
        <v>177</v>
      </c>
      <c r="T8" s="158" t="s">
        <v>178</v>
      </c>
      <c r="U8" s="196" t="s">
        <v>101</v>
      </c>
      <c r="V8" s="32"/>
      <c r="W8" s="266"/>
      <c r="X8" s="261"/>
      <c r="Y8" s="261"/>
      <c r="Z8" s="261"/>
      <c r="AA8" s="261"/>
      <c r="AB8" s="262"/>
      <c r="AC8" s="263"/>
      <c r="AD8" s="263"/>
      <c r="AE8" s="263"/>
      <c r="AF8" s="263"/>
      <c r="AG8" s="263"/>
      <c r="AH8" s="263"/>
      <c r="AI8" s="266"/>
      <c r="AJ8" s="49"/>
      <c r="AK8" s="49"/>
      <c r="AL8" s="49"/>
      <c r="AM8" s="49"/>
      <c r="AN8" s="50"/>
      <c r="AO8" s="49"/>
      <c r="AP8" s="49"/>
      <c r="AQ8" s="50"/>
      <c r="AR8" s="49"/>
      <c r="AS8" s="49"/>
      <c r="AT8" s="49"/>
      <c r="AU8" s="49"/>
      <c r="AV8" s="49"/>
      <c r="AW8" s="49"/>
      <c r="AX8" s="50"/>
      <c r="AY8" s="49"/>
      <c r="AZ8" s="49"/>
      <c r="BA8" s="49"/>
      <c r="BB8" s="49"/>
      <c r="BC8" s="49"/>
      <c r="BD8" s="49"/>
      <c r="BE8" s="49"/>
      <c r="BF8" s="49"/>
      <c r="BG8" s="49"/>
      <c r="BH8" s="49"/>
      <c r="BI8" s="49"/>
      <c r="BJ8" s="49"/>
      <c r="BK8" s="257" t="s">
        <v>179</v>
      </c>
      <c r="BL8" s="266" t="s">
        <v>180</v>
      </c>
      <c r="BM8" s="266" t="s">
        <v>118</v>
      </c>
      <c r="BN8" s="266"/>
      <c r="BO8" s="266" t="s">
        <v>118</v>
      </c>
      <c r="BP8" s="257" t="s">
        <v>181</v>
      </c>
      <c r="BQ8" s="266" t="s">
        <v>102</v>
      </c>
      <c r="BR8" s="257" t="s">
        <v>182</v>
      </c>
      <c r="BS8" s="257" t="s">
        <v>178</v>
      </c>
      <c r="BT8" s="266"/>
      <c r="BU8" s="257"/>
      <c r="BV8" s="257"/>
      <c r="BW8" s="34"/>
      <c r="BX8" s="257" t="s">
        <v>183</v>
      </c>
      <c r="BY8" s="266"/>
      <c r="BZ8" s="219"/>
    </row>
    <row r="9" spans="1:182" s="217" customFormat="1" ht="218.25" customHeight="1">
      <c r="A9" s="257">
        <v>8</v>
      </c>
      <c r="B9" s="10" t="s">
        <v>184</v>
      </c>
      <c r="C9" s="257" t="s">
        <v>106</v>
      </c>
      <c r="D9" s="257" t="s">
        <v>185</v>
      </c>
      <c r="E9" s="257" t="s">
        <v>186</v>
      </c>
      <c r="F9" s="257" t="s">
        <v>187</v>
      </c>
      <c r="G9" s="257" t="s">
        <v>188</v>
      </c>
      <c r="H9" s="257" t="s">
        <v>189</v>
      </c>
      <c r="I9" s="32" t="s">
        <v>190</v>
      </c>
      <c r="J9" s="158" t="s">
        <v>96</v>
      </c>
      <c r="K9" s="257" t="s">
        <v>191</v>
      </c>
      <c r="L9" s="257" t="s">
        <v>192</v>
      </c>
      <c r="M9" s="258">
        <v>31678</v>
      </c>
      <c r="N9" s="259">
        <v>39293</v>
      </c>
      <c r="O9" s="260" t="s">
        <v>193</v>
      </c>
      <c r="P9" s="260" t="s">
        <v>194</v>
      </c>
      <c r="Q9" s="257" t="s">
        <v>114</v>
      </c>
      <c r="R9" s="257" t="s">
        <v>144</v>
      </c>
      <c r="S9" s="257" t="s">
        <v>195</v>
      </c>
      <c r="T9" s="158" t="s">
        <v>196</v>
      </c>
      <c r="U9" s="196" t="s">
        <v>101</v>
      </c>
      <c r="V9" s="32" t="s">
        <v>197</v>
      </c>
      <c r="W9" s="257"/>
      <c r="X9" s="39">
        <v>1460270548</v>
      </c>
      <c r="Y9" s="39">
        <f>X9/10</f>
        <v>146027054.80000001</v>
      </c>
      <c r="Z9" s="39">
        <f>X9/13.5</f>
        <v>108168188.74074075</v>
      </c>
      <c r="AA9" s="39">
        <v>2957929.3226381461</v>
      </c>
      <c r="AB9" s="260">
        <v>1</v>
      </c>
      <c r="AC9" s="49">
        <v>2587003305</v>
      </c>
      <c r="AD9" s="49">
        <f>AC9/10</f>
        <v>258700330.5</v>
      </c>
      <c r="AE9" s="49">
        <f>AC9/13.5</f>
        <v>191629874.44444445</v>
      </c>
      <c r="AF9" s="49">
        <v>1236215.4294971044</v>
      </c>
      <c r="AG9" s="263">
        <v>931195563</v>
      </c>
      <c r="AH9" s="49">
        <v>776927649</v>
      </c>
      <c r="AI9" s="48"/>
      <c r="AJ9" s="39">
        <v>75829.149999999994</v>
      </c>
      <c r="AK9" s="51"/>
      <c r="AL9" s="39">
        <v>75829.149999999994</v>
      </c>
      <c r="AM9" s="51">
        <v>1560.270576131687</v>
      </c>
      <c r="AN9" s="260" t="s">
        <v>198</v>
      </c>
      <c r="AO9" s="52">
        <v>535749743</v>
      </c>
      <c r="AP9" s="51"/>
      <c r="AQ9" s="53">
        <v>15</v>
      </c>
      <c r="AR9" s="52"/>
      <c r="AS9" s="52"/>
      <c r="AT9" s="52"/>
      <c r="AU9" s="52"/>
      <c r="AV9" s="52"/>
      <c r="AW9" s="52"/>
      <c r="AX9" s="54"/>
      <c r="AY9" s="52"/>
      <c r="AZ9" s="52"/>
      <c r="BA9" s="51"/>
      <c r="BB9" s="51"/>
      <c r="BC9" s="52"/>
      <c r="BD9" s="52"/>
      <c r="BE9" s="51"/>
      <c r="BF9" s="51"/>
      <c r="BG9" s="52"/>
      <c r="BH9" s="52"/>
      <c r="BI9" s="51"/>
      <c r="BJ9" s="51"/>
      <c r="BK9" s="265" t="s">
        <v>199</v>
      </c>
      <c r="BL9" s="266" t="s">
        <v>180</v>
      </c>
      <c r="BM9" s="257" t="s">
        <v>180</v>
      </c>
      <c r="BN9" s="257"/>
      <c r="BO9" s="265" t="s">
        <v>118</v>
      </c>
      <c r="BP9" s="257"/>
      <c r="BQ9" s="257" t="s">
        <v>102</v>
      </c>
      <c r="BR9" s="257"/>
      <c r="BS9" s="257" t="s">
        <v>200</v>
      </c>
      <c r="BT9" s="257"/>
      <c r="BU9" s="257"/>
      <c r="BV9" s="257" t="s">
        <v>201</v>
      </c>
      <c r="BW9" s="257"/>
      <c r="BX9" s="257" t="s">
        <v>202</v>
      </c>
      <c r="BY9" s="257"/>
      <c r="BZ9" s="216"/>
    </row>
    <row r="10" spans="1:182" s="217" customFormat="1" ht="330" customHeight="1">
      <c r="A10" s="257">
        <v>9</v>
      </c>
      <c r="B10" s="42" t="s">
        <v>203</v>
      </c>
      <c r="C10" s="257" t="s">
        <v>106</v>
      </c>
      <c r="D10" s="257" t="s">
        <v>204</v>
      </c>
      <c r="E10" s="257" t="s">
        <v>205</v>
      </c>
      <c r="F10" s="257" t="s">
        <v>206</v>
      </c>
      <c r="G10" s="257" t="s">
        <v>207</v>
      </c>
      <c r="H10" s="257" t="s">
        <v>189</v>
      </c>
      <c r="I10" s="32" t="s">
        <v>208</v>
      </c>
      <c r="J10" s="158" t="s">
        <v>130</v>
      </c>
      <c r="K10" s="257" t="s">
        <v>209</v>
      </c>
      <c r="L10" s="257" t="s">
        <v>210</v>
      </c>
      <c r="M10" s="258">
        <v>10777</v>
      </c>
      <c r="N10" s="259"/>
      <c r="O10" s="260"/>
      <c r="P10" s="260"/>
      <c r="Q10" s="257" t="s">
        <v>114</v>
      </c>
      <c r="R10" s="257" t="s">
        <v>144</v>
      </c>
      <c r="S10" s="257" t="s">
        <v>195</v>
      </c>
      <c r="T10" s="158" t="s">
        <v>211</v>
      </c>
      <c r="U10" s="196" t="s">
        <v>101</v>
      </c>
      <c r="V10" s="32" t="s">
        <v>212</v>
      </c>
      <c r="W10" s="257"/>
      <c r="X10" s="39"/>
      <c r="Y10" s="39"/>
      <c r="Z10" s="39"/>
      <c r="AA10" s="39"/>
      <c r="AB10" s="55">
        <v>1250</v>
      </c>
      <c r="AC10" s="39"/>
      <c r="AD10" s="261"/>
      <c r="AE10" s="261"/>
      <c r="AF10" s="261"/>
      <c r="AG10" s="261"/>
      <c r="AH10" s="261" t="s">
        <v>213</v>
      </c>
      <c r="AI10" s="257"/>
      <c r="AJ10" s="39"/>
      <c r="AK10" s="56">
        <v>27107505.079999998</v>
      </c>
      <c r="AL10" s="39">
        <v>27107505.079999998</v>
      </c>
      <c r="AM10" s="51">
        <v>557767.59423868312</v>
      </c>
      <c r="AN10" s="40"/>
      <c r="AO10" s="39"/>
      <c r="AP10" s="39">
        <v>3285840341.5500002</v>
      </c>
      <c r="AQ10" s="40"/>
      <c r="AR10" s="39"/>
      <c r="AS10" s="39"/>
      <c r="AT10" s="57">
        <v>35230992306.040001</v>
      </c>
      <c r="AU10" s="57">
        <v>77507.5</v>
      </c>
      <c r="AV10" s="39">
        <f>AR10+AT10</f>
        <v>35230992306.040001</v>
      </c>
      <c r="AW10" s="39">
        <f>AS10+AU10</f>
        <v>77507.5</v>
      </c>
      <c r="AX10" s="40"/>
      <c r="AY10" s="39"/>
      <c r="AZ10" s="39"/>
      <c r="BA10" s="39">
        <v>3285840341.5500002</v>
      </c>
      <c r="BB10" s="39">
        <v>3285840341.5500002</v>
      </c>
      <c r="BC10" s="39"/>
      <c r="BD10" s="39"/>
      <c r="BE10" s="39">
        <v>3285840341.5500002</v>
      </c>
      <c r="BF10" s="39">
        <v>3285840341.5500002</v>
      </c>
      <c r="BG10" s="39"/>
      <c r="BH10" s="39"/>
      <c r="BI10" s="39">
        <v>3285840341.5500002</v>
      </c>
      <c r="BJ10" s="39">
        <v>3285840341.5500002</v>
      </c>
      <c r="BK10" s="257" t="s">
        <v>214</v>
      </c>
      <c r="BL10" s="257"/>
      <c r="BM10" s="257" t="s">
        <v>118</v>
      </c>
      <c r="BN10" s="265" t="s">
        <v>180</v>
      </c>
      <c r="BO10" s="265" t="s">
        <v>180</v>
      </c>
      <c r="BP10" s="265" t="s">
        <v>215</v>
      </c>
      <c r="BQ10" s="257" t="s">
        <v>102</v>
      </c>
      <c r="BR10" s="257"/>
      <c r="BS10" s="257" t="s">
        <v>211</v>
      </c>
      <c r="BT10" s="257"/>
      <c r="BU10" s="257"/>
      <c r="BV10" s="257" t="s">
        <v>216</v>
      </c>
      <c r="BW10" s="38"/>
      <c r="BX10" s="257" t="s">
        <v>217</v>
      </c>
      <c r="BY10" s="257"/>
      <c r="BZ10" s="218"/>
    </row>
    <row r="11" spans="1:182" s="217" customFormat="1" ht="256.5" customHeight="1">
      <c r="A11" s="257">
        <v>10</v>
      </c>
      <c r="B11" s="10" t="s">
        <v>218</v>
      </c>
      <c r="C11" s="257" t="s">
        <v>106</v>
      </c>
      <c r="D11" s="257" t="s">
        <v>219</v>
      </c>
      <c r="E11" s="257" t="s">
        <v>219</v>
      </c>
      <c r="F11" s="257" t="s">
        <v>220</v>
      </c>
      <c r="G11" s="257" t="s">
        <v>221</v>
      </c>
      <c r="H11" s="69" t="s">
        <v>8072</v>
      </c>
      <c r="I11" s="32" t="s">
        <v>222</v>
      </c>
      <c r="J11" s="158" t="s">
        <v>96</v>
      </c>
      <c r="K11" s="257" t="s">
        <v>223</v>
      </c>
      <c r="L11" s="257" t="s">
        <v>224</v>
      </c>
      <c r="M11" s="258">
        <v>17590</v>
      </c>
      <c r="N11" s="257">
        <v>2020</v>
      </c>
      <c r="O11" s="260" t="s">
        <v>225</v>
      </c>
      <c r="P11" s="58">
        <v>41.956000000000003</v>
      </c>
      <c r="Q11" s="257" t="s">
        <v>175</v>
      </c>
      <c r="R11" s="257" t="s">
        <v>226</v>
      </c>
      <c r="S11" s="144" t="s">
        <v>177</v>
      </c>
      <c r="T11" s="158" t="s">
        <v>8306</v>
      </c>
      <c r="U11" s="196" t="s">
        <v>101</v>
      </c>
      <c r="V11" s="257" t="s">
        <v>228</v>
      </c>
      <c r="W11" s="257"/>
      <c r="X11" s="261"/>
      <c r="Y11" s="261"/>
      <c r="Z11" s="261"/>
      <c r="AA11" s="261"/>
      <c r="AB11" s="257"/>
      <c r="AC11" s="261"/>
      <c r="AD11" s="261"/>
      <c r="AE11" s="261"/>
      <c r="AF11" s="261"/>
      <c r="AG11" s="261"/>
      <c r="AH11" s="261"/>
      <c r="AI11" s="257"/>
      <c r="AJ11" s="261"/>
      <c r="AK11" s="261"/>
      <c r="AL11" s="261"/>
      <c r="AM11" s="261"/>
      <c r="AN11" s="257"/>
      <c r="AO11" s="261"/>
      <c r="AP11" s="261"/>
      <c r="AQ11" s="257"/>
      <c r="AR11" s="261"/>
      <c r="AS11" s="261"/>
      <c r="AT11" s="261"/>
      <c r="AU11" s="261"/>
      <c r="AV11" s="261"/>
      <c r="AW11" s="261"/>
      <c r="AX11" s="257"/>
      <c r="AY11" s="261"/>
      <c r="AZ11" s="261"/>
      <c r="BA11" s="261"/>
      <c r="BB11" s="261"/>
      <c r="BC11" s="261"/>
      <c r="BD11" s="261"/>
      <c r="BE11" s="261"/>
      <c r="BF11" s="261"/>
      <c r="BG11" s="261"/>
      <c r="BH11" s="261"/>
      <c r="BI11" s="261"/>
      <c r="BJ11" s="261"/>
      <c r="BK11" s="257"/>
      <c r="BL11" s="257"/>
      <c r="BM11" s="257"/>
      <c r="BN11" s="257"/>
      <c r="BO11" s="257"/>
      <c r="BP11" s="257"/>
      <c r="BQ11" s="257"/>
      <c r="BR11" s="257" t="s">
        <v>229</v>
      </c>
      <c r="BS11" s="257" t="s">
        <v>230</v>
      </c>
      <c r="BT11" s="257"/>
      <c r="BU11" s="257"/>
      <c r="BV11" s="257" t="s">
        <v>231</v>
      </c>
      <c r="BW11" s="257" t="s">
        <v>232</v>
      </c>
      <c r="BX11" s="257" t="s">
        <v>233</v>
      </c>
      <c r="BY11" s="257"/>
      <c r="BZ11" s="218"/>
    </row>
    <row r="12" spans="1:182" s="217" customFormat="1" ht="256.5" customHeight="1">
      <c r="A12" s="257">
        <v>11</v>
      </c>
      <c r="B12" s="101" t="s">
        <v>234</v>
      </c>
      <c r="C12" s="257" t="s">
        <v>106</v>
      </c>
      <c r="D12" s="257" t="s">
        <v>93</v>
      </c>
      <c r="E12" s="257" t="s">
        <v>235</v>
      </c>
      <c r="F12" s="257" t="s">
        <v>236</v>
      </c>
      <c r="G12" s="32" t="s">
        <v>237</v>
      </c>
      <c r="H12" s="257" t="s">
        <v>81</v>
      </c>
      <c r="I12" s="32" t="s">
        <v>238</v>
      </c>
      <c r="J12" s="158" t="s">
        <v>96</v>
      </c>
      <c r="K12" s="257" t="s">
        <v>96</v>
      </c>
      <c r="L12" s="257" t="s">
        <v>239</v>
      </c>
      <c r="M12" s="258">
        <v>45554</v>
      </c>
      <c r="N12" s="257">
        <v>2024</v>
      </c>
      <c r="O12" s="260">
        <v>5007</v>
      </c>
      <c r="P12" s="58">
        <v>6.843</v>
      </c>
      <c r="Q12" s="59" t="s">
        <v>114</v>
      </c>
      <c r="R12" s="257" t="s">
        <v>144</v>
      </c>
      <c r="S12" s="257" t="s">
        <v>195</v>
      </c>
      <c r="T12" s="158" t="s">
        <v>8299</v>
      </c>
      <c r="U12" s="267" t="s">
        <v>116</v>
      </c>
      <c r="V12" s="257"/>
      <c r="W12" s="257"/>
      <c r="X12" s="261"/>
      <c r="Y12" s="261"/>
      <c r="Z12" s="261"/>
      <c r="AA12" s="261"/>
      <c r="AB12" s="257"/>
      <c r="AC12" s="261"/>
      <c r="AD12" s="261"/>
      <c r="AE12" s="261"/>
      <c r="AF12" s="261"/>
      <c r="AG12" s="261"/>
      <c r="AH12" s="261"/>
      <c r="AI12" s="257"/>
      <c r="AJ12" s="261"/>
      <c r="AK12" s="261"/>
      <c r="AL12" s="261"/>
      <c r="AM12" s="261"/>
      <c r="AN12" s="257"/>
      <c r="AO12" s="261"/>
      <c r="AP12" s="261"/>
      <c r="AQ12" s="257"/>
      <c r="AR12" s="261"/>
      <c r="AS12" s="261"/>
      <c r="AT12" s="261"/>
      <c r="AU12" s="261"/>
      <c r="AV12" s="261"/>
      <c r="AW12" s="261"/>
      <c r="AX12" s="257"/>
      <c r="AY12" s="261"/>
      <c r="AZ12" s="261"/>
      <c r="BA12" s="261"/>
      <c r="BB12" s="261"/>
      <c r="BC12" s="261"/>
      <c r="BD12" s="261"/>
      <c r="BE12" s="261"/>
      <c r="BF12" s="261"/>
      <c r="BG12" s="261"/>
      <c r="BH12" s="261"/>
      <c r="BI12" s="261"/>
      <c r="BJ12" s="261"/>
      <c r="BK12" s="69" t="s">
        <v>8389</v>
      </c>
      <c r="BL12" s="266" t="s">
        <v>180</v>
      </c>
      <c r="BM12" s="257" t="s">
        <v>180</v>
      </c>
      <c r="BN12" s="257"/>
      <c r="BO12" s="257"/>
      <c r="BP12" s="69" t="s">
        <v>8390</v>
      </c>
      <c r="BQ12" s="257" t="s">
        <v>240</v>
      </c>
      <c r="BR12" s="257"/>
      <c r="BS12" s="69" t="s">
        <v>8297</v>
      </c>
      <c r="BT12" s="257"/>
      <c r="BU12" s="257"/>
      <c r="BV12" s="257"/>
      <c r="BW12" s="257"/>
      <c r="BX12" s="257" t="s">
        <v>241</v>
      </c>
      <c r="BY12" s="257"/>
      <c r="BZ12" s="218"/>
    </row>
    <row r="13" spans="1:182" s="217" customFormat="1" ht="409.5" customHeight="1">
      <c r="A13" s="257">
        <v>12</v>
      </c>
      <c r="B13" s="10" t="s">
        <v>242</v>
      </c>
      <c r="C13" s="257" t="s">
        <v>76</v>
      </c>
      <c r="D13" s="257" t="s">
        <v>204</v>
      </c>
      <c r="E13" s="257" t="s">
        <v>243</v>
      </c>
      <c r="F13" s="257"/>
      <c r="G13" s="257" t="s">
        <v>244</v>
      </c>
      <c r="H13" s="257" t="s">
        <v>81</v>
      </c>
      <c r="I13" s="32"/>
      <c r="J13" s="158" t="s">
        <v>96</v>
      </c>
      <c r="K13" s="257" t="s">
        <v>245</v>
      </c>
      <c r="L13" s="257" t="s">
        <v>246</v>
      </c>
      <c r="M13" s="257"/>
      <c r="N13" s="257"/>
      <c r="O13" s="260"/>
      <c r="P13" s="260"/>
      <c r="Q13" s="257" t="s">
        <v>8100</v>
      </c>
      <c r="R13" s="257"/>
      <c r="S13" s="257" t="s">
        <v>247</v>
      </c>
      <c r="T13" s="158" t="s">
        <v>86</v>
      </c>
      <c r="U13" s="158" t="s">
        <v>248</v>
      </c>
      <c r="V13" s="257"/>
      <c r="W13" s="257"/>
      <c r="X13" s="261"/>
      <c r="Y13" s="261"/>
      <c r="Z13" s="261"/>
      <c r="AA13" s="261"/>
      <c r="AB13" s="257"/>
      <c r="AC13" s="261"/>
      <c r="AD13" s="261"/>
      <c r="AE13" s="261"/>
      <c r="AF13" s="261"/>
      <c r="AG13" s="261"/>
      <c r="AH13" s="261"/>
      <c r="AI13" s="257"/>
      <c r="AJ13" s="261"/>
      <c r="AK13" s="261"/>
      <c r="AL13" s="261"/>
      <c r="AM13" s="261"/>
      <c r="AN13" s="257"/>
      <c r="AO13" s="261"/>
      <c r="AP13" s="261"/>
      <c r="AQ13" s="257"/>
      <c r="AR13" s="261"/>
      <c r="AS13" s="261"/>
      <c r="AT13" s="261"/>
      <c r="AU13" s="261"/>
      <c r="AV13" s="261"/>
      <c r="AW13" s="261"/>
      <c r="AX13" s="257"/>
      <c r="AY13" s="261"/>
      <c r="AZ13" s="261"/>
      <c r="BA13" s="261"/>
      <c r="BB13" s="261"/>
      <c r="BC13" s="261"/>
      <c r="BD13" s="261"/>
      <c r="BE13" s="261"/>
      <c r="BF13" s="261"/>
      <c r="BG13" s="261"/>
      <c r="BH13" s="261"/>
      <c r="BI13" s="261"/>
      <c r="BJ13" s="261"/>
      <c r="BK13" s="257"/>
      <c r="BL13" s="257"/>
      <c r="BM13" s="257"/>
      <c r="BN13" s="257"/>
      <c r="BO13" s="257"/>
      <c r="BP13" s="257"/>
      <c r="BQ13" s="257"/>
      <c r="BR13" s="257"/>
      <c r="BS13" s="257" t="s">
        <v>8300</v>
      </c>
      <c r="BT13" s="257"/>
      <c r="BU13" s="257"/>
      <c r="BV13" s="257"/>
      <c r="BW13" s="257"/>
      <c r="BX13" s="257" t="s">
        <v>250</v>
      </c>
      <c r="BY13" s="257" t="s">
        <v>247</v>
      </c>
      <c r="BZ13" s="218"/>
    </row>
    <row r="14" spans="1:182" s="217" customFormat="1" ht="321" customHeight="1">
      <c r="A14" s="257">
        <v>13</v>
      </c>
      <c r="B14" s="42" t="s">
        <v>251</v>
      </c>
      <c r="C14" s="257" t="s">
        <v>106</v>
      </c>
      <c r="D14" s="257" t="s">
        <v>252</v>
      </c>
      <c r="E14" s="257" t="s">
        <v>253</v>
      </c>
      <c r="F14" s="257" t="s">
        <v>254</v>
      </c>
      <c r="G14" s="257" t="s">
        <v>255</v>
      </c>
      <c r="H14" s="257" t="s">
        <v>81</v>
      </c>
      <c r="I14" s="32" t="s">
        <v>256</v>
      </c>
      <c r="J14" s="158" t="s">
        <v>96</v>
      </c>
      <c r="K14" s="257" t="s">
        <v>96</v>
      </c>
      <c r="L14" s="257" t="s">
        <v>257</v>
      </c>
      <c r="M14" s="258">
        <v>28268</v>
      </c>
      <c r="N14" s="259">
        <v>38369</v>
      </c>
      <c r="O14" s="260">
        <v>6467</v>
      </c>
      <c r="P14" s="260">
        <v>39276</v>
      </c>
      <c r="Q14" s="257" t="s">
        <v>114</v>
      </c>
      <c r="R14" s="257" t="s">
        <v>144</v>
      </c>
      <c r="S14" s="257" t="s">
        <v>195</v>
      </c>
      <c r="T14" s="257" t="s">
        <v>258</v>
      </c>
      <c r="U14" s="196" t="s">
        <v>101</v>
      </c>
      <c r="V14" s="32"/>
      <c r="W14" s="257"/>
      <c r="X14" s="39">
        <v>181469169</v>
      </c>
      <c r="Y14" s="39">
        <f>X14/10</f>
        <v>18146916.899999999</v>
      </c>
      <c r="Z14" s="39">
        <f>X14/13.5</f>
        <v>13442160.666666666</v>
      </c>
      <c r="AA14" s="39">
        <v>367584.60743801651</v>
      </c>
      <c r="AB14" s="260">
        <v>833</v>
      </c>
      <c r="AC14" s="49">
        <v>514486365</v>
      </c>
      <c r="AD14" s="49">
        <f>AC14/10</f>
        <v>51448636.5</v>
      </c>
      <c r="AE14" s="49">
        <f>AC14/13.5</f>
        <v>38110101.111111112</v>
      </c>
      <c r="AF14" s="49">
        <v>245850.4716440163</v>
      </c>
      <c r="AG14" s="263">
        <v>-3400282</v>
      </c>
      <c r="AH14" s="49">
        <v>0</v>
      </c>
      <c r="AI14" s="48">
        <v>200</v>
      </c>
      <c r="AJ14" s="39">
        <v>13506.12</v>
      </c>
      <c r="AK14" s="60">
        <v>26849205.93</v>
      </c>
      <c r="AL14" s="39">
        <v>26862712.050000001</v>
      </c>
      <c r="AM14" s="51">
        <v>552730.70061728393</v>
      </c>
      <c r="AN14" s="260">
        <v>202</v>
      </c>
      <c r="AO14" s="52">
        <v>16736846</v>
      </c>
      <c r="AP14" s="39">
        <v>1667425282.0899999</v>
      </c>
      <c r="AQ14" s="53">
        <v>229</v>
      </c>
      <c r="AR14" s="52"/>
      <c r="AS14" s="52"/>
      <c r="AT14" s="57">
        <v>19340269155.150002</v>
      </c>
      <c r="AU14" s="57">
        <v>82751.600000000006</v>
      </c>
      <c r="AV14" s="39">
        <f>AR14+AT14</f>
        <v>19340269155.150002</v>
      </c>
      <c r="AW14" s="39">
        <f>AS14+AU14</f>
        <v>82751.600000000006</v>
      </c>
      <c r="AX14" s="54"/>
      <c r="AY14" s="52"/>
      <c r="AZ14" s="52"/>
      <c r="BA14" s="39">
        <v>1667425282.0899999</v>
      </c>
      <c r="BB14" s="39">
        <v>1667425282.0899999</v>
      </c>
      <c r="BC14" s="52"/>
      <c r="BD14" s="52"/>
      <c r="BE14" s="39">
        <v>1667425282.0899999</v>
      </c>
      <c r="BF14" s="39">
        <v>1667425282.0899999</v>
      </c>
      <c r="BG14" s="52"/>
      <c r="BH14" s="52"/>
      <c r="BI14" s="39">
        <v>1667425282.0899999</v>
      </c>
      <c r="BJ14" s="39">
        <v>1667425282.0899999</v>
      </c>
      <c r="BK14" s="257" t="s">
        <v>259</v>
      </c>
      <c r="BL14" s="266" t="s">
        <v>180</v>
      </c>
      <c r="BM14" s="257" t="s">
        <v>180</v>
      </c>
      <c r="BN14" s="257"/>
      <c r="BO14" s="257"/>
      <c r="BP14" s="257" t="s">
        <v>260</v>
      </c>
      <c r="BQ14" s="257" t="s">
        <v>261</v>
      </c>
      <c r="BR14" s="257"/>
      <c r="BS14" s="257" t="s">
        <v>262</v>
      </c>
      <c r="BT14" s="257"/>
      <c r="BU14" s="257"/>
      <c r="BV14" s="257"/>
      <c r="BW14" s="38"/>
      <c r="BX14" s="257" t="s">
        <v>263</v>
      </c>
      <c r="BY14" s="257"/>
      <c r="BZ14" s="218"/>
    </row>
    <row r="15" spans="1:182" s="217" customFormat="1" ht="408.75" customHeight="1">
      <c r="A15" s="257">
        <v>14</v>
      </c>
      <c r="B15" s="42" t="s">
        <v>264</v>
      </c>
      <c r="C15" s="257" t="s">
        <v>106</v>
      </c>
      <c r="D15" s="257" t="s">
        <v>252</v>
      </c>
      <c r="E15" s="257" t="s">
        <v>266</v>
      </c>
      <c r="F15" s="257" t="s">
        <v>265</v>
      </c>
      <c r="G15" s="257" t="s">
        <v>266</v>
      </c>
      <c r="H15" s="257" t="s">
        <v>81</v>
      </c>
      <c r="I15" s="32" t="s">
        <v>267</v>
      </c>
      <c r="J15" s="158" t="s">
        <v>96</v>
      </c>
      <c r="K15" s="257" t="s">
        <v>96</v>
      </c>
      <c r="L15" s="257" t="s">
        <v>268</v>
      </c>
      <c r="M15" s="258">
        <v>41897</v>
      </c>
      <c r="N15" s="259">
        <v>41897</v>
      </c>
      <c r="O15" s="260">
        <v>1242</v>
      </c>
      <c r="P15" s="260">
        <v>40497</v>
      </c>
      <c r="Q15" s="257" t="s">
        <v>114</v>
      </c>
      <c r="R15" s="257" t="s">
        <v>144</v>
      </c>
      <c r="S15" s="257" t="s">
        <v>195</v>
      </c>
      <c r="T15" s="257" t="s">
        <v>258</v>
      </c>
      <c r="U15" s="267" t="s">
        <v>116</v>
      </c>
      <c r="V15" s="32" t="s">
        <v>269</v>
      </c>
      <c r="W15" s="257"/>
      <c r="X15" s="39">
        <v>76078110</v>
      </c>
      <c r="Y15" s="39">
        <f>X15/10</f>
        <v>7607811</v>
      </c>
      <c r="Z15" s="39">
        <f>X15/13.5</f>
        <v>5635415.555555556</v>
      </c>
      <c r="AA15" s="39">
        <v>154104.09577053963</v>
      </c>
      <c r="AB15" s="260">
        <v>67</v>
      </c>
      <c r="AC15" s="49">
        <v>679134421</v>
      </c>
      <c r="AD15" s="49">
        <f>AC15/10</f>
        <v>67913442.099999994</v>
      </c>
      <c r="AE15" s="49">
        <f>AC15/13.5</f>
        <v>50306253.40740741</v>
      </c>
      <c r="AF15" s="49">
        <v>324528.55716115225</v>
      </c>
      <c r="AG15" s="263">
        <v>8550000</v>
      </c>
      <c r="AH15" s="49">
        <v>0</v>
      </c>
      <c r="AI15" s="48">
        <v>73</v>
      </c>
      <c r="AJ15" s="39">
        <v>41962.92</v>
      </c>
      <c r="AK15" s="60">
        <v>19057897.989999998</v>
      </c>
      <c r="AL15" s="39">
        <v>19099860.91</v>
      </c>
      <c r="AM15" s="51">
        <v>393001.25329218106</v>
      </c>
      <c r="AN15" s="260">
        <v>81</v>
      </c>
      <c r="AO15" s="52">
        <v>58517703</v>
      </c>
      <c r="AP15" s="39">
        <v>5893301778.7000008</v>
      </c>
      <c r="AQ15" s="53">
        <v>124</v>
      </c>
      <c r="AR15" s="52"/>
      <c r="AS15" s="52"/>
      <c r="AT15" s="57">
        <v>172759436950.25</v>
      </c>
      <c r="AU15" s="57">
        <v>648634.13</v>
      </c>
      <c r="AV15" s="39">
        <f>AR15+AT15</f>
        <v>172759436950.25</v>
      </c>
      <c r="AW15" s="39">
        <f>AS15+AU15</f>
        <v>648634.13</v>
      </c>
      <c r="AX15" s="54"/>
      <c r="AY15" s="52"/>
      <c r="AZ15" s="52"/>
      <c r="BA15" s="39">
        <v>5893301778.7000008</v>
      </c>
      <c r="BB15" s="39">
        <v>5893301778.7000008</v>
      </c>
      <c r="BC15" s="52"/>
      <c r="BD15" s="52"/>
      <c r="BE15" s="39">
        <v>5893301778.7000008</v>
      </c>
      <c r="BF15" s="39">
        <v>5893301778.7000008</v>
      </c>
      <c r="BG15" s="52"/>
      <c r="BH15" s="52"/>
      <c r="BI15" s="39">
        <v>5893301778.7000008</v>
      </c>
      <c r="BJ15" s="39">
        <v>5893301778.7000008</v>
      </c>
      <c r="BK15" s="69" t="s">
        <v>8396</v>
      </c>
      <c r="BL15" s="266" t="s">
        <v>180</v>
      </c>
      <c r="BM15" s="257" t="s">
        <v>180</v>
      </c>
      <c r="BN15" s="257"/>
      <c r="BO15" s="257"/>
      <c r="BP15" s="69" t="s">
        <v>8397</v>
      </c>
      <c r="BQ15" s="257" t="s">
        <v>240</v>
      </c>
      <c r="BR15" s="257" t="s">
        <v>270</v>
      </c>
      <c r="BS15" s="257" t="s">
        <v>271</v>
      </c>
      <c r="BT15" s="257" t="s">
        <v>272</v>
      </c>
      <c r="BU15" s="257"/>
      <c r="BV15" s="257"/>
      <c r="BW15" s="38"/>
      <c r="BX15" s="257" t="s">
        <v>273</v>
      </c>
      <c r="BY15" s="257"/>
      <c r="BZ15" s="218"/>
    </row>
    <row r="16" spans="1:182" s="217" customFormat="1" ht="242.25" customHeight="1">
      <c r="A16" s="257">
        <v>15</v>
      </c>
      <c r="B16" s="10" t="s">
        <v>8166</v>
      </c>
      <c r="C16" s="257" t="s">
        <v>92</v>
      </c>
      <c r="D16" s="257" t="s">
        <v>274</v>
      </c>
      <c r="E16" s="257" t="s">
        <v>274</v>
      </c>
      <c r="F16" s="257"/>
      <c r="G16" s="265" t="s">
        <v>279</v>
      </c>
      <c r="H16" s="257" t="s">
        <v>81</v>
      </c>
      <c r="I16" s="32"/>
      <c r="J16" s="158" t="s">
        <v>96</v>
      </c>
      <c r="K16" s="257" t="s">
        <v>96</v>
      </c>
      <c r="L16" s="257" t="s">
        <v>280</v>
      </c>
      <c r="M16" s="258"/>
      <c r="N16" s="257"/>
      <c r="O16" s="260"/>
      <c r="P16" s="260"/>
      <c r="Q16" s="257" t="s">
        <v>114</v>
      </c>
      <c r="R16" s="257" t="s">
        <v>98</v>
      </c>
      <c r="S16" s="267" t="s">
        <v>99</v>
      </c>
      <c r="T16" s="257" t="s">
        <v>100</v>
      </c>
      <c r="U16" s="196" t="s">
        <v>101</v>
      </c>
      <c r="V16" s="266"/>
      <c r="W16" s="266"/>
      <c r="X16" s="263"/>
      <c r="Y16" s="263"/>
      <c r="Z16" s="263"/>
      <c r="AA16" s="263"/>
      <c r="AB16" s="266"/>
      <c r="AC16" s="263"/>
      <c r="AD16" s="263"/>
      <c r="AE16" s="263"/>
      <c r="AF16" s="263"/>
      <c r="AG16" s="263"/>
      <c r="AH16" s="261"/>
      <c r="AI16" s="266"/>
      <c r="AJ16" s="263"/>
      <c r="AK16" s="263"/>
      <c r="AL16" s="263"/>
      <c r="AM16" s="263"/>
      <c r="AN16" s="266"/>
      <c r="AO16" s="263"/>
      <c r="AP16" s="61"/>
      <c r="AQ16" s="266"/>
      <c r="AR16" s="61"/>
      <c r="AS16" s="4"/>
      <c r="AT16" s="4"/>
      <c r="AU16" s="4"/>
      <c r="AV16" s="4"/>
      <c r="AW16" s="4"/>
      <c r="AX16" s="34"/>
      <c r="AY16" s="4"/>
      <c r="AZ16" s="4"/>
      <c r="BA16" s="61"/>
      <c r="BB16" s="61"/>
      <c r="BC16" s="4"/>
      <c r="BD16" s="4"/>
      <c r="BE16" s="61"/>
      <c r="BF16" s="61"/>
      <c r="BG16" s="4"/>
      <c r="BH16" s="4"/>
      <c r="BI16" s="61"/>
      <c r="BJ16" s="61"/>
      <c r="BK16" s="257"/>
      <c r="BL16" s="266"/>
      <c r="BM16" s="266"/>
      <c r="BN16" s="266"/>
      <c r="BO16" s="266"/>
      <c r="BP16" s="266"/>
      <c r="BQ16" s="257" t="s">
        <v>102</v>
      </c>
      <c r="BR16" s="266"/>
      <c r="BS16" s="257" t="s">
        <v>100</v>
      </c>
      <c r="BT16" s="266"/>
      <c r="BU16" s="257" t="s">
        <v>103</v>
      </c>
      <c r="BV16" s="266"/>
      <c r="BW16" s="34"/>
      <c r="BX16" s="257" t="s">
        <v>281</v>
      </c>
      <c r="BY16" s="34"/>
      <c r="BZ16" s="218"/>
    </row>
    <row r="17" spans="1:78" s="217" customFormat="1" ht="144" customHeight="1">
      <c r="A17" s="257">
        <v>16</v>
      </c>
      <c r="B17" s="10" t="s">
        <v>282</v>
      </c>
      <c r="C17" s="257" t="s">
        <v>92</v>
      </c>
      <c r="D17" s="257" t="s">
        <v>274</v>
      </c>
      <c r="E17" s="257" t="s">
        <v>283</v>
      </c>
      <c r="F17" s="257"/>
      <c r="G17" s="257" t="s">
        <v>284</v>
      </c>
      <c r="H17" s="257" t="s">
        <v>81</v>
      </c>
      <c r="I17" s="32"/>
      <c r="J17" s="158" t="s">
        <v>96</v>
      </c>
      <c r="K17" s="257" t="s">
        <v>96</v>
      </c>
      <c r="L17" s="257" t="s">
        <v>285</v>
      </c>
      <c r="M17" s="258"/>
      <c r="N17" s="257"/>
      <c r="O17" s="260"/>
      <c r="P17" s="260"/>
      <c r="Q17" s="257" t="s">
        <v>114</v>
      </c>
      <c r="R17" s="257" t="s">
        <v>286</v>
      </c>
      <c r="S17" s="158" t="s">
        <v>287</v>
      </c>
      <c r="T17" s="69" t="s">
        <v>288</v>
      </c>
      <c r="U17" s="196" t="s">
        <v>101</v>
      </c>
      <c r="V17" s="266"/>
      <c r="W17" s="266"/>
      <c r="X17" s="263"/>
      <c r="Y17" s="263"/>
      <c r="Z17" s="263"/>
      <c r="AA17" s="263"/>
      <c r="AB17" s="266"/>
      <c r="AC17" s="263"/>
      <c r="AD17" s="263"/>
      <c r="AE17" s="263"/>
      <c r="AF17" s="263"/>
      <c r="AG17" s="263"/>
      <c r="AH17" s="263"/>
      <c r="AI17" s="266"/>
      <c r="AJ17" s="263"/>
      <c r="AK17" s="263"/>
      <c r="AL17" s="263"/>
      <c r="AM17" s="263"/>
      <c r="AN17" s="266"/>
      <c r="AO17" s="263"/>
      <c r="AP17" s="263"/>
      <c r="AQ17" s="266"/>
      <c r="AR17" s="61"/>
      <c r="AS17" s="4"/>
      <c r="AT17" s="4"/>
      <c r="AU17" s="4"/>
      <c r="AV17" s="4"/>
      <c r="AW17" s="4"/>
      <c r="AX17" s="34"/>
      <c r="AY17" s="4"/>
      <c r="AZ17" s="4"/>
      <c r="BA17" s="263"/>
      <c r="BB17" s="263"/>
      <c r="BC17" s="4"/>
      <c r="BD17" s="4"/>
      <c r="BE17" s="263"/>
      <c r="BF17" s="263"/>
      <c r="BG17" s="4"/>
      <c r="BH17" s="4"/>
      <c r="BI17" s="263"/>
      <c r="BJ17" s="263"/>
      <c r="BK17" s="257"/>
      <c r="BL17" s="266"/>
      <c r="BM17" s="266"/>
      <c r="BN17" s="266"/>
      <c r="BO17" s="266"/>
      <c r="BP17" s="266"/>
      <c r="BQ17" s="257" t="s">
        <v>102</v>
      </c>
      <c r="BR17" s="266"/>
      <c r="BS17" s="257" t="s">
        <v>288</v>
      </c>
      <c r="BT17" s="266"/>
      <c r="BU17" s="266"/>
      <c r="BV17" s="266"/>
      <c r="BW17" s="63"/>
      <c r="BX17" s="257" t="s">
        <v>289</v>
      </c>
      <c r="BY17" s="34"/>
      <c r="BZ17" s="218"/>
    </row>
    <row r="18" spans="1:78" s="217" customFormat="1" ht="298.5" customHeight="1">
      <c r="A18" s="257">
        <v>17</v>
      </c>
      <c r="B18" s="10" t="s">
        <v>290</v>
      </c>
      <c r="C18" s="257" t="s">
        <v>92</v>
      </c>
      <c r="D18" s="257" t="s">
        <v>274</v>
      </c>
      <c r="E18" s="257" t="s">
        <v>291</v>
      </c>
      <c r="F18" s="257" t="s">
        <v>292</v>
      </c>
      <c r="G18" s="257" t="s">
        <v>293</v>
      </c>
      <c r="H18" s="257" t="s">
        <v>81</v>
      </c>
      <c r="I18" s="32"/>
      <c r="J18" s="158" t="s">
        <v>96</v>
      </c>
      <c r="K18" s="257" t="s">
        <v>96</v>
      </c>
      <c r="L18" s="257"/>
      <c r="M18" s="258"/>
      <c r="N18" s="257"/>
      <c r="O18" s="260"/>
      <c r="P18" s="260"/>
      <c r="Q18" s="257" t="s">
        <v>114</v>
      </c>
      <c r="R18" s="257"/>
      <c r="S18" s="267" t="s">
        <v>294</v>
      </c>
      <c r="T18" s="69" t="s">
        <v>295</v>
      </c>
      <c r="U18" s="196" t="s">
        <v>101</v>
      </c>
      <c r="V18" s="266"/>
      <c r="W18" s="266"/>
      <c r="X18" s="263"/>
      <c r="Y18" s="263"/>
      <c r="Z18" s="263"/>
      <c r="AA18" s="263"/>
      <c r="AB18" s="266"/>
      <c r="AC18" s="263"/>
      <c r="AD18" s="263"/>
      <c r="AE18" s="263"/>
      <c r="AF18" s="263"/>
      <c r="AG18" s="263"/>
      <c r="AH18" s="263"/>
      <c r="AI18" s="266"/>
      <c r="AJ18" s="263"/>
      <c r="AK18" s="263"/>
      <c r="AL18" s="263"/>
      <c r="AM18" s="263"/>
      <c r="AN18" s="266"/>
      <c r="AO18" s="263"/>
      <c r="AP18" s="61"/>
      <c r="AQ18" s="5"/>
      <c r="AR18" s="61"/>
      <c r="AS18" s="4"/>
      <c r="AT18" s="4"/>
      <c r="AU18" s="4"/>
      <c r="AV18" s="4"/>
      <c r="AW18" s="4"/>
      <c r="AX18" s="34"/>
      <c r="AY18" s="4"/>
      <c r="AZ18" s="4"/>
      <c r="BA18" s="61"/>
      <c r="BB18" s="61"/>
      <c r="BC18" s="4"/>
      <c r="BD18" s="4"/>
      <c r="BE18" s="61"/>
      <c r="BF18" s="61"/>
      <c r="BG18" s="4"/>
      <c r="BH18" s="4"/>
      <c r="BI18" s="61"/>
      <c r="BJ18" s="61"/>
      <c r="BK18" s="257" t="s">
        <v>296</v>
      </c>
      <c r="BL18" s="266"/>
      <c r="BM18" s="266"/>
      <c r="BN18" s="266"/>
      <c r="BO18" s="266"/>
      <c r="BP18" s="266"/>
      <c r="BQ18" s="257"/>
      <c r="BR18" s="266"/>
      <c r="BS18" s="257"/>
      <c r="BT18" s="266"/>
      <c r="BU18" s="257"/>
      <c r="BV18" s="266"/>
      <c r="BW18" s="5"/>
      <c r="BX18" s="257" t="s">
        <v>297</v>
      </c>
      <c r="BY18" s="34"/>
      <c r="BZ18" s="218"/>
    </row>
    <row r="19" spans="1:78" s="217" customFormat="1" ht="298.5" customHeight="1">
      <c r="A19" s="257">
        <v>18</v>
      </c>
      <c r="B19" s="101" t="s">
        <v>8278</v>
      </c>
      <c r="C19" s="257" t="s">
        <v>92</v>
      </c>
      <c r="D19" s="257" t="s">
        <v>274</v>
      </c>
      <c r="E19" s="257" t="s">
        <v>274</v>
      </c>
      <c r="F19" s="257"/>
      <c r="G19" s="257" t="s">
        <v>298</v>
      </c>
      <c r="H19" s="257" t="s">
        <v>81</v>
      </c>
      <c r="I19" s="32"/>
      <c r="J19" s="158" t="s">
        <v>96</v>
      </c>
      <c r="K19" s="257" t="s">
        <v>96</v>
      </c>
      <c r="L19" s="257" t="s">
        <v>299</v>
      </c>
      <c r="M19" s="258"/>
      <c r="N19" s="257"/>
      <c r="O19" s="260"/>
      <c r="P19" s="260"/>
      <c r="Q19" s="257" t="s">
        <v>114</v>
      </c>
      <c r="R19" s="257" t="s">
        <v>300</v>
      </c>
      <c r="S19" s="158" t="s">
        <v>301</v>
      </c>
      <c r="T19" s="69" t="s">
        <v>302</v>
      </c>
      <c r="U19" s="196" t="s">
        <v>101</v>
      </c>
      <c r="V19" s="266"/>
      <c r="W19" s="266"/>
      <c r="X19" s="263"/>
      <c r="Y19" s="263"/>
      <c r="Z19" s="263"/>
      <c r="AA19" s="263"/>
      <c r="AB19" s="266"/>
      <c r="AC19" s="263"/>
      <c r="AD19" s="263"/>
      <c r="AE19" s="263"/>
      <c r="AF19" s="263"/>
      <c r="AG19" s="263"/>
      <c r="AH19" s="263"/>
      <c r="AI19" s="266"/>
      <c r="AJ19" s="263"/>
      <c r="AK19" s="263"/>
      <c r="AL19" s="263"/>
      <c r="AM19" s="263"/>
      <c r="AN19" s="266"/>
      <c r="AO19" s="263"/>
      <c r="AP19" s="61"/>
      <c r="AQ19" s="5"/>
      <c r="AR19" s="61"/>
      <c r="AS19" s="4"/>
      <c r="AT19" s="4"/>
      <c r="AU19" s="4"/>
      <c r="AV19" s="4"/>
      <c r="AW19" s="4"/>
      <c r="AX19" s="34"/>
      <c r="AY19" s="4"/>
      <c r="AZ19" s="4"/>
      <c r="BA19" s="61"/>
      <c r="BB19" s="61"/>
      <c r="BC19" s="4"/>
      <c r="BD19" s="4"/>
      <c r="BE19" s="61"/>
      <c r="BF19" s="61"/>
      <c r="BG19" s="4"/>
      <c r="BH19" s="4"/>
      <c r="BI19" s="61"/>
      <c r="BJ19" s="61"/>
      <c r="BK19" s="257"/>
      <c r="BL19" s="266"/>
      <c r="BM19" s="266"/>
      <c r="BN19" s="266"/>
      <c r="BO19" s="266"/>
      <c r="BP19" s="266"/>
      <c r="BQ19" s="257" t="s">
        <v>102</v>
      </c>
      <c r="BR19" s="266"/>
      <c r="BS19" s="257" t="s">
        <v>302</v>
      </c>
      <c r="BT19" s="266"/>
      <c r="BU19" s="257" t="s">
        <v>103</v>
      </c>
      <c r="BV19" s="266"/>
      <c r="BW19" s="5"/>
      <c r="BX19" s="257" t="s">
        <v>303</v>
      </c>
      <c r="BY19" s="34"/>
      <c r="BZ19" s="218"/>
    </row>
    <row r="20" spans="1:78" s="217" customFormat="1" ht="344.25" customHeight="1">
      <c r="A20" s="257">
        <v>19</v>
      </c>
      <c r="B20" s="10" t="s">
        <v>304</v>
      </c>
      <c r="C20" s="257" t="s">
        <v>106</v>
      </c>
      <c r="D20" s="257" t="s">
        <v>274</v>
      </c>
      <c r="E20" s="257" t="s">
        <v>305</v>
      </c>
      <c r="F20" s="257" t="s">
        <v>306</v>
      </c>
      <c r="G20" s="257" t="s">
        <v>307</v>
      </c>
      <c r="H20" s="266" t="s">
        <v>110</v>
      </c>
      <c r="I20" s="32" t="s">
        <v>308</v>
      </c>
      <c r="J20" s="158" t="s">
        <v>96</v>
      </c>
      <c r="K20" s="257" t="s">
        <v>309</v>
      </c>
      <c r="L20" s="257" t="s">
        <v>310</v>
      </c>
      <c r="M20" s="258">
        <v>27125</v>
      </c>
      <c r="N20" s="259">
        <v>41270</v>
      </c>
      <c r="O20" s="260"/>
      <c r="P20" s="260"/>
      <c r="Q20" s="257" t="s">
        <v>114</v>
      </c>
      <c r="R20" s="257" t="s">
        <v>311</v>
      </c>
      <c r="S20" s="158" t="s">
        <v>311</v>
      </c>
      <c r="T20" s="257" t="s">
        <v>312</v>
      </c>
      <c r="U20" s="196" t="s">
        <v>101</v>
      </c>
      <c r="V20" s="32"/>
      <c r="W20" s="257"/>
      <c r="X20" s="39"/>
      <c r="Y20" s="39"/>
      <c r="Z20" s="39"/>
      <c r="AA20" s="39"/>
      <c r="AB20" s="40"/>
      <c r="AC20" s="39"/>
      <c r="AD20" s="39"/>
      <c r="AE20" s="39"/>
      <c r="AF20" s="39"/>
      <c r="AG20" s="39"/>
      <c r="AH20" s="261"/>
      <c r="AI20" s="262"/>
      <c r="AJ20" s="39"/>
      <c r="AK20" s="39"/>
      <c r="AL20" s="39"/>
      <c r="AM20" s="39"/>
      <c r="AN20" s="40"/>
      <c r="AO20" s="39"/>
      <c r="AP20" s="39"/>
      <c r="AQ20" s="40"/>
      <c r="AR20" s="39"/>
      <c r="AS20" s="39"/>
      <c r="AT20" s="39"/>
      <c r="AU20" s="39"/>
      <c r="AV20" s="39"/>
      <c r="AW20" s="39"/>
      <c r="AX20" s="40"/>
      <c r="AY20" s="39"/>
      <c r="AZ20" s="39"/>
      <c r="BA20" s="39"/>
      <c r="BB20" s="39"/>
      <c r="BC20" s="39"/>
      <c r="BD20" s="39"/>
      <c r="BE20" s="39"/>
      <c r="BF20" s="39"/>
      <c r="BG20" s="39"/>
      <c r="BH20" s="39"/>
      <c r="BI20" s="39"/>
      <c r="BJ20" s="39"/>
      <c r="BK20" s="257" t="s">
        <v>313</v>
      </c>
      <c r="BL20" s="257"/>
      <c r="BM20" s="257" t="s">
        <v>118</v>
      </c>
      <c r="BN20" s="257"/>
      <c r="BO20" s="257" t="s">
        <v>118</v>
      </c>
      <c r="BP20" s="257" t="s">
        <v>314</v>
      </c>
      <c r="BQ20" s="257" t="s">
        <v>240</v>
      </c>
      <c r="BR20" s="257" t="s">
        <v>315</v>
      </c>
      <c r="BS20" s="257" t="s">
        <v>312</v>
      </c>
      <c r="BT20" s="257" t="s">
        <v>118</v>
      </c>
      <c r="BU20" s="257"/>
      <c r="BV20" s="257" t="s">
        <v>316</v>
      </c>
      <c r="BW20" s="38"/>
      <c r="BX20" s="257" t="s">
        <v>317</v>
      </c>
      <c r="BY20" s="257"/>
      <c r="BZ20" s="218"/>
    </row>
    <row r="21" spans="1:78" s="217" customFormat="1" ht="180" customHeight="1">
      <c r="A21" s="257">
        <v>20</v>
      </c>
      <c r="B21" s="10" t="s">
        <v>318</v>
      </c>
      <c r="C21" s="257" t="s">
        <v>92</v>
      </c>
      <c r="D21" s="257" t="s">
        <v>274</v>
      </c>
      <c r="E21" s="257" t="s">
        <v>305</v>
      </c>
      <c r="F21" s="257"/>
      <c r="G21" s="257" t="s">
        <v>319</v>
      </c>
      <c r="H21" s="69" t="s">
        <v>8071</v>
      </c>
      <c r="I21" s="32" t="s">
        <v>320</v>
      </c>
      <c r="J21" s="158" t="s">
        <v>96</v>
      </c>
      <c r="K21" s="257" t="s">
        <v>96</v>
      </c>
      <c r="L21" s="265" t="s">
        <v>321</v>
      </c>
      <c r="M21" s="258"/>
      <c r="N21" s="257"/>
      <c r="O21" s="260"/>
      <c r="P21" s="260"/>
      <c r="Q21" s="257" t="s">
        <v>114</v>
      </c>
      <c r="R21" s="257" t="s">
        <v>311</v>
      </c>
      <c r="S21" s="158" t="s">
        <v>311</v>
      </c>
      <c r="T21" s="267" t="s">
        <v>312</v>
      </c>
      <c r="U21" s="267" t="s">
        <v>116</v>
      </c>
      <c r="V21" s="266"/>
      <c r="W21" s="266"/>
      <c r="X21" s="263"/>
      <c r="Y21" s="263"/>
      <c r="Z21" s="263"/>
      <c r="AA21" s="263"/>
      <c r="AB21" s="266"/>
      <c r="AC21" s="263"/>
      <c r="AD21" s="263"/>
      <c r="AE21" s="263"/>
      <c r="AF21" s="263"/>
      <c r="AG21" s="263"/>
      <c r="AH21" s="263"/>
      <c r="AI21" s="266"/>
      <c r="AJ21" s="263"/>
      <c r="AK21" s="263"/>
      <c r="AL21" s="263"/>
      <c r="AM21" s="263"/>
      <c r="AN21" s="266"/>
      <c r="AO21" s="263"/>
      <c r="AP21" s="61"/>
      <c r="AQ21" s="266"/>
      <c r="AR21" s="61"/>
      <c r="AS21" s="4"/>
      <c r="AT21" s="4"/>
      <c r="AU21" s="4"/>
      <c r="AV21" s="4"/>
      <c r="AW21" s="4"/>
      <c r="AX21" s="34"/>
      <c r="AY21" s="4"/>
      <c r="AZ21" s="4"/>
      <c r="BA21" s="61"/>
      <c r="BB21" s="61"/>
      <c r="BC21" s="4"/>
      <c r="BD21" s="4"/>
      <c r="BE21" s="61"/>
      <c r="BF21" s="61"/>
      <c r="BG21" s="4"/>
      <c r="BH21" s="4"/>
      <c r="BI21" s="61"/>
      <c r="BJ21" s="61"/>
      <c r="BK21" s="257"/>
      <c r="BL21" s="266"/>
      <c r="BM21" s="266"/>
      <c r="BN21" s="266"/>
      <c r="BO21" s="266"/>
      <c r="BP21" s="266"/>
      <c r="BQ21" s="257" t="s">
        <v>102</v>
      </c>
      <c r="BR21" s="266"/>
      <c r="BS21" s="257" t="s">
        <v>312</v>
      </c>
      <c r="BT21" s="266"/>
      <c r="BU21" s="257" t="s">
        <v>103</v>
      </c>
      <c r="BV21" s="257" t="s">
        <v>322</v>
      </c>
      <c r="BW21" s="34"/>
      <c r="BX21" s="257" t="s">
        <v>323</v>
      </c>
      <c r="BY21" s="34"/>
      <c r="BZ21" s="218"/>
    </row>
    <row r="22" spans="1:78" s="217" customFormat="1" ht="278.25" customHeight="1">
      <c r="A22" s="257">
        <v>21</v>
      </c>
      <c r="B22" s="10" t="s">
        <v>324</v>
      </c>
      <c r="C22" s="257" t="s">
        <v>106</v>
      </c>
      <c r="D22" s="257" t="s">
        <v>274</v>
      </c>
      <c r="E22" s="257" t="s">
        <v>305</v>
      </c>
      <c r="F22" s="257" t="s">
        <v>325</v>
      </c>
      <c r="G22" s="257" t="s">
        <v>326</v>
      </c>
      <c r="H22" s="266" t="s">
        <v>189</v>
      </c>
      <c r="I22" s="32" t="s">
        <v>327</v>
      </c>
      <c r="J22" s="158" t="s">
        <v>96</v>
      </c>
      <c r="K22" s="257" t="s">
        <v>96</v>
      </c>
      <c r="L22" s="257" t="s">
        <v>328</v>
      </c>
      <c r="M22" s="258">
        <v>3321</v>
      </c>
      <c r="N22" s="259">
        <v>40878</v>
      </c>
      <c r="O22" s="260"/>
      <c r="P22" s="260"/>
      <c r="Q22" s="257" t="s">
        <v>114</v>
      </c>
      <c r="R22" s="257" t="s">
        <v>329</v>
      </c>
      <c r="S22" s="158" t="s">
        <v>330</v>
      </c>
      <c r="T22" s="257" t="s">
        <v>312</v>
      </c>
      <c r="U22" s="196" t="s">
        <v>101</v>
      </c>
      <c r="V22" s="32"/>
      <c r="W22" s="257"/>
      <c r="X22" s="39"/>
      <c r="Y22" s="39"/>
      <c r="Z22" s="39"/>
      <c r="AA22" s="39"/>
      <c r="AB22" s="40"/>
      <c r="AC22" s="39"/>
      <c r="AD22" s="39"/>
      <c r="AE22" s="39"/>
      <c r="AF22" s="39"/>
      <c r="AG22" s="39"/>
      <c r="AH22" s="263"/>
      <c r="AI22" s="266"/>
      <c r="AJ22" s="49"/>
      <c r="AK22" s="49"/>
      <c r="AL22" s="49"/>
      <c r="AM22" s="49"/>
      <c r="AN22" s="64"/>
      <c r="AO22" s="49"/>
      <c r="AP22" s="49"/>
      <c r="AQ22" s="64"/>
      <c r="AR22" s="49"/>
      <c r="AS22" s="49"/>
      <c r="AT22" s="49"/>
      <c r="AU22" s="49"/>
      <c r="AV22" s="49"/>
      <c r="AW22" s="49"/>
      <c r="AX22" s="64"/>
      <c r="AY22" s="49"/>
      <c r="AZ22" s="49"/>
      <c r="BA22" s="49"/>
      <c r="BB22" s="49"/>
      <c r="BC22" s="49"/>
      <c r="BD22" s="49"/>
      <c r="BE22" s="49"/>
      <c r="BF22" s="49"/>
      <c r="BG22" s="49"/>
      <c r="BH22" s="49"/>
      <c r="BI22" s="49"/>
      <c r="BJ22" s="49"/>
      <c r="BK22" s="69" t="s">
        <v>8374</v>
      </c>
      <c r="BL22" s="69" t="s">
        <v>118</v>
      </c>
      <c r="BM22" s="257" t="s">
        <v>118</v>
      </c>
      <c r="BN22" s="69" t="s">
        <v>180</v>
      </c>
      <c r="BO22" s="257" t="s">
        <v>118</v>
      </c>
      <c r="BP22" s="69" t="s">
        <v>8375</v>
      </c>
      <c r="BQ22" s="257" t="s">
        <v>240</v>
      </c>
      <c r="BR22" s="257"/>
      <c r="BS22" s="257" t="s">
        <v>312</v>
      </c>
      <c r="BT22" s="257" t="s">
        <v>118</v>
      </c>
      <c r="BU22" s="257"/>
      <c r="BV22" s="257" t="s">
        <v>331</v>
      </c>
      <c r="BW22" s="38"/>
      <c r="BX22" s="257" t="s">
        <v>332</v>
      </c>
      <c r="BY22" s="257"/>
      <c r="BZ22" s="216"/>
    </row>
    <row r="23" spans="1:78" s="217" customFormat="1" ht="409.5" customHeight="1">
      <c r="A23" s="257">
        <v>22</v>
      </c>
      <c r="B23" s="10" t="s">
        <v>333</v>
      </c>
      <c r="C23" s="257" t="s">
        <v>106</v>
      </c>
      <c r="D23" s="257" t="s">
        <v>274</v>
      </c>
      <c r="E23" s="257" t="s">
        <v>305</v>
      </c>
      <c r="F23" s="257" t="s">
        <v>334</v>
      </c>
      <c r="G23" s="257" t="s">
        <v>335</v>
      </c>
      <c r="H23" s="266" t="s">
        <v>110</v>
      </c>
      <c r="I23" s="32" t="s">
        <v>336</v>
      </c>
      <c r="J23" s="158" t="s">
        <v>96</v>
      </c>
      <c r="K23" s="257" t="s">
        <v>96</v>
      </c>
      <c r="L23" s="257" t="s">
        <v>337</v>
      </c>
      <c r="M23" s="258">
        <v>34870</v>
      </c>
      <c r="N23" s="259">
        <v>40556</v>
      </c>
      <c r="O23" s="260" t="s">
        <v>193</v>
      </c>
      <c r="P23" s="260"/>
      <c r="Q23" s="257" t="s">
        <v>114</v>
      </c>
      <c r="R23" s="257" t="s">
        <v>338</v>
      </c>
      <c r="S23" s="158" t="s">
        <v>277</v>
      </c>
      <c r="T23" s="257" t="s">
        <v>312</v>
      </c>
      <c r="U23" s="196" t="s">
        <v>101</v>
      </c>
      <c r="V23" s="32"/>
      <c r="W23" s="257"/>
      <c r="X23" s="39"/>
      <c r="Y23" s="39"/>
      <c r="Z23" s="39"/>
      <c r="AA23" s="39"/>
      <c r="AB23" s="40"/>
      <c r="AC23" s="39"/>
      <c r="AD23" s="39"/>
      <c r="AE23" s="39"/>
      <c r="AF23" s="39"/>
      <c r="AG23" s="39"/>
      <c r="AH23" s="261"/>
      <c r="AI23" s="257"/>
      <c r="AJ23" s="39"/>
      <c r="AK23" s="39"/>
      <c r="AL23" s="39"/>
      <c r="AM23" s="39"/>
      <c r="AN23" s="40"/>
      <c r="AO23" s="39"/>
      <c r="AP23" s="39"/>
      <c r="AQ23" s="40"/>
      <c r="AR23" s="39"/>
      <c r="AS23" s="39"/>
      <c r="AT23" s="39"/>
      <c r="AU23" s="39"/>
      <c r="AV23" s="39"/>
      <c r="AW23" s="39"/>
      <c r="AX23" s="40"/>
      <c r="AY23" s="39"/>
      <c r="AZ23" s="39"/>
      <c r="BA23" s="39"/>
      <c r="BB23" s="39"/>
      <c r="BC23" s="39"/>
      <c r="BD23" s="39"/>
      <c r="BE23" s="39"/>
      <c r="BF23" s="39"/>
      <c r="BG23" s="39"/>
      <c r="BH23" s="39"/>
      <c r="BI23" s="39"/>
      <c r="BJ23" s="39"/>
      <c r="BK23" s="257" t="s">
        <v>339</v>
      </c>
      <c r="BL23" s="257"/>
      <c r="BM23" s="257" t="s">
        <v>118</v>
      </c>
      <c r="BN23" s="257"/>
      <c r="BO23" s="257" t="s">
        <v>118</v>
      </c>
      <c r="BP23" s="257" t="s">
        <v>314</v>
      </c>
      <c r="BQ23" s="257" t="s">
        <v>240</v>
      </c>
      <c r="BR23" s="257"/>
      <c r="BS23" s="257" t="s">
        <v>312</v>
      </c>
      <c r="BT23" s="257" t="s">
        <v>118</v>
      </c>
      <c r="BU23" s="257"/>
      <c r="BV23" s="257"/>
      <c r="BW23" s="38"/>
      <c r="BX23" s="257" t="s">
        <v>340</v>
      </c>
      <c r="BY23" s="257"/>
      <c r="BZ23" s="218"/>
    </row>
    <row r="24" spans="1:78" s="217" customFormat="1" ht="292.5" customHeight="1">
      <c r="A24" s="257">
        <v>23</v>
      </c>
      <c r="B24" s="10" t="s">
        <v>341</v>
      </c>
      <c r="C24" s="257" t="s">
        <v>106</v>
      </c>
      <c r="D24" s="257" t="s">
        <v>274</v>
      </c>
      <c r="E24" s="257" t="s">
        <v>305</v>
      </c>
      <c r="F24" s="257" t="s">
        <v>334</v>
      </c>
      <c r="G24" s="257" t="s">
        <v>342</v>
      </c>
      <c r="H24" s="266" t="s">
        <v>110</v>
      </c>
      <c r="I24" s="32" t="s">
        <v>343</v>
      </c>
      <c r="J24" s="158" t="s">
        <v>96</v>
      </c>
      <c r="K24" s="257" t="s">
        <v>96</v>
      </c>
      <c r="L24" s="257" t="s">
        <v>344</v>
      </c>
      <c r="M24" s="258">
        <v>35816</v>
      </c>
      <c r="N24" s="259">
        <v>41270</v>
      </c>
      <c r="O24" s="260" t="s">
        <v>193</v>
      </c>
      <c r="P24" s="260"/>
      <c r="Q24" s="257" t="s">
        <v>114</v>
      </c>
      <c r="R24" s="257" t="s">
        <v>311</v>
      </c>
      <c r="S24" s="158" t="s">
        <v>311</v>
      </c>
      <c r="T24" s="257" t="s">
        <v>312</v>
      </c>
      <c r="U24" s="196" t="s">
        <v>101</v>
      </c>
      <c r="V24" s="32"/>
      <c r="W24" s="257"/>
      <c r="X24" s="39"/>
      <c r="Y24" s="39"/>
      <c r="Z24" s="39"/>
      <c r="AA24" s="39"/>
      <c r="AB24" s="40"/>
      <c r="AC24" s="39"/>
      <c r="AD24" s="261"/>
      <c r="AE24" s="261"/>
      <c r="AF24" s="261"/>
      <c r="AG24" s="261"/>
      <c r="AH24" s="261"/>
      <c r="AI24" s="257"/>
      <c r="AJ24" s="39"/>
      <c r="AK24" s="39"/>
      <c r="AL24" s="39"/>
      <c r="AM24" s="39"/>
      <c r="AN24" s="40"/>
      <c r="AO24" s="39"/>
      <c r="AP24" s="39"/>
      <c r="AQ24" s="40"/>
      <c r="AR24" s="39"/>
      <c r="AS24" s="39"/>
      <c r="AT24" s="39"/>
      <c r="AU24" s="39"/>
      <c r="AV24" s="39"/>
      <c r="AW24" s="39"/>
      <c r="AX24" s="40"/>
      <c r="AY24" s="39"/>
      <c r="AZ24" s="39"/>
      <c r="BA24" s="39"/>
      <c r="BB24" s="39"/>
      <c r="BC24" s="39"/>
      <c r="BD24" s="39"/>
      <c r="BE24" s="39"/>
      <c r="BF24" s="39"/>
      <c r="BG24" s="39"/>
      <c r="BH24" s="39"/>
      <c r="BI24" s="39"/>
      <c r="BJ24" s="39"/>
      <c r="BK24" s="257" t="s">
        <v>339</v>
      </c>
      <c r="BL24" s="257"/>
      <c r="BM24" s="257" t="s">
        <v>118</v>
      </c>
      <c r="BN24" s="257"/>
      <c r="BO24" s="257" t="s">
        <v>118</v>
      </c>
      <c r="BP24" s="257" t="s">
        <v>314</v>
      </c>
      <c r="BQ24" s="257" t="s">
        <v>102</v>
      </c>
      <c r="BR24" s="257" t="s">
        <v>345</v>
      </c>
      <c r="BS24" s="257" t="s">
        <v>312</v>
      </c>
      <c r="BT24" s="257"/>
      <c r="BU24" s="257"/>
      <c r="BV24" s="257" t="s">
        <v>346</v>
      </c>
      <c r="BW24" s="38"/>
      <c r="BX24" s="257" t="s">
        <v>347</v>
      </c>
      <c r="BY24" s="257"/>
      <c r="BZ24" s="216"/>
    </row>
    <row r="25" spans="1:78" s="217" customFormat="1" ht="109.5" customHeight="1">
      <c r="A25" s="257">
        <v>24</v>
      </c>
      <c r="B25" s="10" t="s">
        <v>8169</v>
      </c>
      <c r="C25" s="257" t="s">
        <v>92</v>
      </c>
      <c r="D25" s="257" t="s">
        <v>274</v>
      </c>
      <c r="E25" s="257" t="s">
        <v>274</v>
      </c>
      <c r="F25" s="257"/>
      <c r="G25" s="257" t="s">
        <v>348</v>
      </c>
      <c r="H25" s="257" t="s">
        <v>81</v>
      </c>
      <c r="I25" s="32"/>
      <c r="J25" s="158" t="s">
        <v>96</v>
      </c>
      <c r="K25" s="257" t="s">
        <v>96</v>
      </c>
      <c r="L25" s="257" t="s">
        <v>349</v>
      </c>
      <c r="M25" s="258"/>
      <c r="N25" s="257"/>
      <c r="O25" s="260"/>
      <c r="P25" s="260"/>
      <c r="Q25" s="257" t="s">
        <v>114</v>
      </c>
      <c r="R25" s="257" t="s">
        <v>286</v>
      </c>
      <c r="S25" s="158" t="s">
        <v>287</v>
      </c>
      <c r="T25" s="257" t="s">
        <v>288</v>
      </c>
      <c r="U25" s="196" t="s">
        <v>101</v>
      </c>
      <c r="V25" s="266"/>
      <c r="W25" s="266"/>
      <c r="X25" s="263"/>
      <c r="Y25" s="263"/>
      <c r="Z25" s="263"/>
      <c r="AA25" s="263"/>
      <c r="AB25" s="266"/>
      <c r="AC25" s="263"/>
      <c r="AD25" s="263"/>
      <c r="AE25" s="263"/>
      <c r="AF25" s="263"/>
      <c r="AG25" s="263"/>
      <c r="AH25" s="263"/>
      <c r="AI25" s="266"/>
      <c r="AJ25" s="263"/>
      <c r="AK25" s="263"/>
      <c r="AL25" s="263"/>
      <c r="AM25" s="263"/>
      <c r="AN25" s="266"/>
      <c r="AO25" s="263"/>
      <c r="AP25" s="263"/>
      <c r="AQ25" s="266"/>
      <c r="AR25" s="61"/>
      <c r="AS25" s="4"/>
      <c r="AT25" s="4"/>
      <c r="AU25" s="4"/>
      <c r="AV25" s="4"/>
      <c r="AW25" s="4"/>
      <c r="AX25" s="34"/>
      <c r="AY25" s="4"/>
      <c r="AZ25" s="4"/>
      <c r="BA25" s="263"/>
      <c r="BB25" s="263"/>
      <c r="BC25" s="4"/>
      <c r="BD25" s="4"/>
      <c r="BE25" s="263"/>
      <c r="BF25" s="263"/>
      <c r="BG25" s="4"/>
      <c r="BH25" s="4"/>
      <c r="BI25" s="263"/>
      <c r="BJ25" s="263"/>
      <c r="BK25" s="257"/>
      <c r="BL25" s="266"/>
      <c r="BM25" s="266"/>
      <c r="BN25" s="266"/>
      <c r="BO25" s="266"/>
      <c r="BP25" s="266"/>
      <c r="BQ25" s="257" t="s">
        <v>102</v>
      </c>
      <c r="BR25" s="266"/>
      <c r="BS25" s="257" t="s">
        <v>288</v>
      </c>
      <c r="BT25" s="266"/>
      <c r="BU25" s="266"/>
      <c r="BV25" s="266"/>
      <c r="BW25" s="34"/>
      <c r="BX25" s="257" t="s">
        <v>350</v>
      </c>
      <c r="BY25" s="34"/>
      <c r="BZ25" s="216"/>
    </row>
    <row r="26" spans="1:78" s="217" customFormat="1" ht="288" customHeight="1">
      <c r="A26" s="257">
        <v>25</v>
      </c>
      <c r="B26" s="10" t="s">
        <v>351</v>
      </c>
      <c r="C26" s="257" t="s">
        <v>106</v>
      </c>
      <c r="D26" s="257" t="s">
        <v>274</v>
      </c>
      <c r="E26" s="257" t="s">
        <v>352</v>
      </c>
      <c r="F26" s="257" t="s">
        <v>353</v>
      </c>
      <c r="G26" s="257" t="s">
        <v>354</v>
      </c>
      <c r="H26" s="266" t="s">
        <v>110</v>
      </c>
      <c r="I26" s="32" t="s">
        <v>355</v>
      </c>
      <c r="J26" s="158" t="s">
        <v>96</v>
      </c>
      <c r="K26" s="257" t="s">
        <v>356</v>
      </c>
      <c r="L26" s="257" t="s">
        <v>357</v>
      </c>
      <c r="M26" s="258">
        <v>37733</v>
      </c>
      <c r="N26" s="259">
        <v>40980</v>
      </c>
      <c r="O26" s="260"/>
      <c r="P26" s="260"/>
      <c r="Q26" s="257" t="s">
        <v>114</v>
      </c>
      <c r="R26" s="257" t="s">
        <v>358</v>
      </c>
      <c r="S26" s="158" t="s">
        <v>359</v>
      </c>
      <c r="T26" s="257" t="s">
        <v>312</v>
      </c>
      <c r="U26" s="196" t="s">
        <v>101</v>
      </c>
      <c r="V26" s="32"/>
      <c r="W26" s="257"/>
      <c r="X26" s="39"/>
      <c r="Y26" s="39"/>
      <c r="Z26" s="39"/>
      <c r="AA26" s="39"/>
      <c r="AB26" s="40"/>
      <c r="AC26" s="39"/>
      <c r="AD26" s="261"/>
      <c r="AE26" s="261"/>
      <c r="AF26" s="261"/>
      <c r="AG26" s="261"/>
      <c r="AH26" s="261"/>
      <c r="AI26" s="257"/>
      <c r="AJ26" s="39"/>
      <c r="AK26" s="39"/>
      <c r="AL26" s="39"/>
      <c r="AM26" s="39"/>
      <c r="AN26" s="40"/>
      <c r="AO26" s="39"/>
      <c r="AP26" s="39"/>
      <c r="AQ26" s="40"/>
      <c r="AR26" s="39"/>
      <c r="AS26" s="39"/>
      <c r="AT26" s="39"/>
      <c r="AU26" s="39"/>
      <c r="AV26" s="39"/>
      <c r="AW26" s="39"/>
      <c r="AX26" s="40"/>
      <c r="AY26" s="39"/>
      <c r="AZ26" s="39"/>
      <c r="BA26" s="39"/>
      <c r="BB26" s="39"/>
      <c r="BC26" s="39"/>
      <c r="BD26" s="39"/>
      <c r="BE26" s="39"/>
      <c r="BF26" s="39"/>
      <c r="BG26" s="39"/>
      <c r="BH26" s="39"/>
      <c r="BI26" s="39"/>
      <c r="BJ26" s="39"/>
      <c r="BK26" s="257" t="s">
        <v>360</v>
      </c>
      <c r="BL26" s="266" t="s">
        <v>180</v>
      </c>
      <c r="BM26" s="257"/>
      <c r="BN26" s="257"/>
      <c r="BO26" s="257"/>
      <c r="BP26" s="257"/>
      <c r="BQ26" s="257" t="s">
        <v>102</v>
      </c>
      <c r="BR26" s="257" t="s">
        <v>361</v>
      </c>
      <c r="BS26" s="257" t="s">
        <v>312</v>
      </c>
      <c r="BT26" s="257"/>
      <c r="BU26" s="257"/>
      <c r="BV26" s="257"/>
      <c r="BW26" s="38"/>
      <c r="BX26" s="257" t="s">
        <v>362</v>
      </c>
      <c r="BY26" s="257"/>
      <c r="BZ26" s="216"/>
    </row>
    <row r="27" spans="1:78" s="217" customFormat="1" ht="336.75" customHeight="1">
      <c r="A27" s="257">
        <v>26</v>
      </c>
      <c r="B27" s="10" t="s">
        <v>363</v>
      </c>
      <c r="C27" s="257" t="s">
        <v>92</v>
      </c>
      <c r="D27" s="69" t="s">
        <v>7497</v>
      </c>
      <c r="E27" s="257" t="s">
        <v>364</v>
      </c>
      <c r="F27" s="257"/>
      <c r="G27" s="257" t="s">
        <v>365</v>
      </c>
      <c r="H27" s="257" t="s">
        <v>81</v>
      </c>
      <c r="I27" s="32"/>
      <c r="J27" s="158" t="s">
        <v>96</v>
      </c>
      <c r="K27" s="257" t="s">
        <v>96</v>
      </c>
      <c r="L27" s="257" t="s">
        <v>366</v>
      </c>
      <c r="M27" s="258"/>
      <c r="N27" s="257"/>
      <c r="O27" s="260"/>
      <c r="P27" s="260"/>
      <c r="Q27" s="257" t="s">
        <v>114</v>
      </c>
      <c r="R27" s="257" t="s">
        <v>367</v>
      </c>
      <c r="S27" s="158" t="s">
        <v>133</v>
      </c>
      <c r="T27" s="69" t="s">
        <v>368</v>
      </c>
      <c r="U27" s="196" t="s">
        <v>101</v>
      </c>
      <c r="V27" s="266"/>
      <c r="W27" s="266"/>
      <c r="X27" s="263"/>
      <c r="Y27" s="263"/>
      <c r="Z27" s="263"/>
      <c r="AA27" s="263"/>
      <c r="AB27" s="266"/>
      <c r="AC27" s="263"/>
      <c r="AD27" s="263"/>
      <c r="AE27" s="263"/>
      <c r="AF27" s="263"/>
      <c r="AG27" s="263"/>
      <c r="AH27" s="263"/>
      <c r="AI27" s="266"/>
      <c r="AJ27" s="263"/>
      <c r="AK27" s="263"/>
      <c r="AL27" s="263"/>
      <c r="AM27" s="263"/>
      <c r="AN27" s="266"/>
      <c r="AO27" s="263"/>
      <c r="AP27" s="263"/>
      <c r="AQ27" s="266"/>
      <c r="AR27" s="61"/>
      <c r="AS27" s="4"/>
      <c r="AT27" s="4"/>
      <c r="AU27" s="4"/>
      <c r="AV27" s="4"/>
      <c r="AW27" s="4"/>
      <c r="AX27" s="34"/>
      <c r="AY27" s="4"/>
      <c r="AZ27" s="4"/>
      <c r="BA27" s="263"/>
      <c r="BB27" s="263"/>
      <c r="BC27" s="4"/>
      <c r="BD27" s="4"/>
      <c r="BE27" s="263"/>
      <c r="BF27" s="263"/>
      <c r="BG27" s="4"/>
      <c r="BH27" s="4"/>
      <c r="BI27" s="263"/>
      <c r="BJ27" s="263"/>
      <c r="BK27" s="257"/>
      <c r="BL27" s="266"/>
      <c r="BM27" s="266"/>
      <c r="BN27" s="266"/>
      <c r="BO27" s="266"/>
      <c r="BP27" s="266"/>
      <c r="BQ27" s="34"/>
      <c r="BR27" s="266"/>
      <c r="BS27" s="257" t="s">
        <v>368</v>
      </c>
      <c r="BT27" s="266"/>
      <c r="BU27" s="266"/>
      <c r="BV27" s="266"/>
      <c r="BW27" s="34"/>
      <c r="BX27" s="257" t="s">
        <v>369</v>
      </c>
      <c r="BY27" s="34"/>
      <c r="BZ27" s="216"/>
    </row>
    <row r="28" spans="1:78" s="217" customFormat="1" ht="336" customHeight="1">
      <c r="A28" s="257">
        <v>27</v>
      </c>
      <c r="B28" s="207" t="s">
        <v>370</v>
      </c>
      <c r="C28" s="257" t="s">
        <v>106</v>
      </c>
      <c r="D28" s="69" t="s">
        <v>7497</v>
      </c>
      <c r="E28" s="257" t="s">
        <v>364</v>
      </c>
      <c r="F28" s="257" t="s">
        <v>371</v>
      </c>
      <c r="G28" s="257" t="s">
        <v>372</v>
      </c>
      <c r="H28" s="257" t="s">
        <v>81</v>
      </c>
      <c r="I28" s="32" t="s">
        <v>373</v>
      </c>
      <c r="J28" s="158" t="s">
        <v>96</v>
      </c>
      <c r="K28" s="69" t="s">
        <v>8338</v>
      </c>
      <c r="L28" s="257" t="s">
        <v>374</v>
      </c>
      <c r="M28" s="258">
        <v>36039</v>
      </c>
      <c r="N28" s="259">
        <v>36039</v>
      </c>
      <c r="O28" s="260"/>
      <c r="P28" s="260"/>
      <c r="Q28" s="257" t="s">
        <v>114</v>
      </c>
      <c r="R28" s="257" t="s">
        <v>144</v>
      </c>
      <c r="S28" s="267" t="s">
        <v>294</v>
      </c>
      <c r="T28" s="69" t="s">
        <v>375</v>
      </c>
      <c r="U28" s="196" t="s">
        <v>101</v>
      </c>
      <c r="V28" s="32" t="s">
        <v>376</v>
      </c>
      <c r="W28" s="257"/>
      <c r="X28" s="39"/>
      <c r="Y28" s="39"/>
      <c r="Z28" s="39"/>
      <c r="AA28" s="39"/>
      <c r="AB28" s="40"/>
      <c r="AC28" s="39"/>
      <c r="AD28" s="261"/>
      <c r="AE28" s="261"/>
      <c r="AF28" s="261"/>
      <c r="AG28" s="261"/>
      <c r="AH28" s="261"/>
      <c r="AI28" s="257"/>
      <c r="AJ28" s="39"/>
      <c r="AK28" s="39"/>
      <c r="AL28" s="39"/>
      <c r="AM28" s="39"/>
      <c r="AN28" s="40"/>
      <c r="AO28" s="39"/>
      <c r="AP28" s="39"/>
      <c r="AQ28" s="40"/>
      <c r="AR28" s="39"/>
      <c r="AS28" s="39"/>
      <c r="AT28" s="39"/>
      <c r="AU28" s="39"/>
      <c r="AV28" s="39"/>
      <c r="AW28" s="39"/>
      <c r="AX28" s="40"/>
      <c r="AY28" s="39"/>
      <c r="AZ28" s="39"/>
      <c r="BA28" s="39"/>
      <c r="BB28" s="39"/>
      <c r="BC28" s="39"/>
      <c r="BD28" s="39"/>
      <c r="BE28" s="39"/>
      <c r="BF28" s="39"/>
      <c r="BG28" s="39"/>
      <c r="BH28" s="39"/>
      <c r="BI28" s="39"/>
      <c r="BJ28" s="39"/>
      <c r="BK28" s="69" t="s">
        <v>8339</v>
      </c>
      <c r="BL28" s="266" t="s">
        <v>180</v>
      </c>
      <c r="BM28" s="257" t="s">
        <v>118</v>
      </c>
      <c r="BN28" s="257"/>
      <c r="BO28" s="69" t="s">
        <v>118</v>
      </c>
      <c r="BP28" s="69" t="s">
        <v>8340</v>
      </c>
      <c r="BQ28" s="257" t="s">
        <v>377</v>
      </c>
      <c r="BR28" s="257"/>
      <c r="BS28" s="257" t="s">
        <v>375</v>
      </c>
      <c r="BT28" s="257"/>
      <c r="BU28" s="257"/>
      <c r="BV28" s="69" t="s">
        <v>8341</v>
      </c>
      <c r="BW28" s="38"/>
      <c r="BX28" s="257" t="s">
        <v>378</v>
      </c>
      <c r="BY28" s="257"/>
      <c r="BZ28" s="216"/>
    </row>
    <row r="29" spans="1:78" s="217" customFormat="1" ht="390.75" customHeight="1">
      <c r="A29" s="257">
        <v>28</v>
      </c>
      <c r="B29" s="10" t="s">
        <v>379</v>
      </c>
      <c r="C29" s="257" t="s">
        <v>92</v>
      </c>
      <c r="D29" s="69" t="s">
        <v>7497</v>
      </c>
      <c r="E29" s="257" t="s">
        <v>364</v>
      </c>
      <c r="F29" s="257" t="s">
        <v>380</v>
      </c>
      <c r="G29" s="257" t="s">
        <v>381</v>
      </c>
      <c r="H29" s="257" t="s">
        <v>81</v>
      </c>
      <c r="I29" s="32" t="s">
        <v>382</v>
      </c>
      <c r="J29" s="158" t="s">
        <v>96</v>
      </c>
      <c r="K29" s="257" t="s">
        <v>383</v>
      </c>
      <c r="L29" s="257" t="s">
        <v>384</v>
      </c>
      <c r="M29" s="258">
        <v>34269</v>
      </c>
      <c r="N29" s="266">
        <v>1993</v>
      </c>
      <c r="O29" s="48"/>
      <c r="P29" s="48"/>
      <c r="Q29" s="257" t="s">
        <v>114</v>
      </c>
      <c r="R29" s="257" t="s">
        <v>385</v>
      </c>
      <c r="S29" s="158" t="s">
        <v>145</v>
      </c>
      <c r="T29" s="69" t="s">
        <v>386</v>
      </c>
      <c r="U29" s="196" t="s">
        <v>101</v>
      </c>
      <c r="V29" s="32" t="s">
        <v>387</v>
      </c>
      <c r="W29" s="261">
        <v>10000000</v>
      </c>
      <c r="X29" s="263"/>
      <c r="Y29" s="263"/>
      <c r="Z29" s="263"/>
      <c r="AA29" s="263"/>
      <c r="AB29" s="266"/>
      <c r="AC29" s="263"/>
      <c r="AD29" s="263"/>
      <c r="AE29" s="263"/>
      <c r="AF29" s="263"/>
      <c r="AG29" s="263"/>
      <c r="AH29" s="263"/>
      <c r="AI29" s="266"/>
      <c r="AJ29" s="263"/>
      <c r="AK29" s="263"/>
      <c r="AL29" s="263"/>
      <c r="AM29" s="263"/>
      <c r="AN29" s="266"/>
      <c r="AO29" s="263"/>
      <c r="AP29" s="263"/>
      <c r="AQ29" s="4"/>
      <c r="AR29" s="45"/>
      <c r="AS29" s="4"/>
      <c r="AT29" s="4"/>
      <c r="AU29" s="4"/>
      <c r="AV29" s="4"/>
      <c r="AW29" s="4"/>
      <c r="AX29" s="34"/>
      <c r="AY29" s="4"/>
      <c r="AZ29" s="4"/>
      <c r="BA29" s="263"/>
      <c r="BB29" s="263"/>
      <c r="BC29" s="4"/>
      <c r="BD29" s="4"/>
      <c r="BE29" s="263"/>
      <c r="BF29" s="263"/>
      <c r="BG29" s="4"/>
      <c r="BH29" s="4"/>
      <c r="BI29" s="263"/>
      <c r="BJ29" s="263"/>
      <c r="BK29" s="257" t="s">
        <v>388</v>
      </c>
      <c r="BL29" s="266"/>
      <c r="BM29" s="266"/>
      <c r="BN29" s="266"/>
      <c r="BO29" s="266"/>
      <c r="BP29" s="266"/>
      <c r="BQ29" s="34"/>
      <c r="BR29" s="266"/>
      <c r="BS29" s="266"/>
      <c r="BT29" s="266"/>
      <c r="BU29" s="266"/>
      <c r="BV29" s="257" t="s">
        <v>389</v>
      </c>
      <c r="BW29" s="34"/>
      <c r="BX29" s="257" t="s">
        <v>390</v>
      </c>
      <c r="BY29" s="34"/>
      <c r="BZ29" s="216"/>
    </row>
    <row r="30" spans="1:78" s="217" customFormat="1" ht="230.25" customHeight="1">
      <c r="A30" s="257">
        <v>29</v>
      </c>
      <c r="B30" s="10" t="s">
        <v>391</v>
      </c>
      <c r="C30" s="257" t="s">
        <v>92</v>
      </c>
      <c r="D30" s="69" t="s">
        <v>7497</v>
      </c>
      <c r="E30" s="257" t="s">
        <v>364</v>
      </c>
      <c r="F30" s="257" t="s">
        <v>392</v>
      </c>
      <c r="G30" s="257" t="s">
        <v>393</v>
      </c>
      <c r="H30" s="257" t="s">
        <v>81</v>
      </c>
      <c r="I30" s="32" t="s">
        <v>394</v>
      </c>
      <c r="J30" s="158" t="s">
        <v>96</v>
      </c>
      <c r="K30" s="257" t="s">
        <v>96</v>
      </c>
      <c r="L30" s="257" t="s">
        <v>395</v>
      </c>
      <c r="M30" s="258">
        <v>36186</v>
      </c>
      <c r="N30" s="259">
        <v>36186</v>
      </c>
      <c r="O30" s="48"/>
      <c r="P30" s="48"/>
      <c r="Q30" s="257" t="s">
        <v>114</v>
      </c>
      <c r="R30" s="257" t="s">
        <v>396</v>
      </c>
      <c r="S30" s="158" t="s">
        <v>397</v>
      </c>
      <c r="T30" s="69" t="s">
        <v>398</v>
      </c>
      <c r="U30" s="196" t="s">
        <v>101</v>
      </c>
      <c r="V30" s="266"/>
      <c r="W30" s="266"/>
      <c r="X30" s="263"/>
      <c r="Y30" s="263"/>
      <c r="Z30" s="263"/>
      <c r="AA30" s="263"/>
      <c r="AB30" s="266"/>
      <c r="AC30" s="263"/>
      <c r="AD30" s="263"/>
      <c r="AE30" s="263"/>
      <c r="AF30" s="263"/>
      <c r="AG30" s="263"/>
      <c r="AH30" s="263"/>
      <c r="AI30" s="266"/>
      <c r="AJ30" s="263"/>
      <c r="AK30" s="263"/>
      <c r="AL30" s="263"/>
      <c r="AM30" s="263"/>
      <c r="AN30" s="266"/>
      <c r="AO30" s="263"/>
      <c r="AP30" s="263"/>
      <c r="AQ30" s="266"/>
      <c r="AR30" s="61"/>
      <c r="AS30" s="4"/>
      <c r="AT30" s="4"/>
      <c r="AU30" s="4"/>
      <c r="AV30" s="4"/>
      <c r="AW30" s="4"/>
      <c r="AX30" s="34"/>
      <c r="AY30" s="4"/>
      <c r="AZ30" s="4"/>
      <c r="BA30" s="263"/>
      <c r="BB30" s="263"/>
      <c r="BC30" s="4"/>
      <c r="BD30" s="4"/>
      <c r="BE30" s="263"/>
      <c r="BF30" s="263"/>
      <c r="BG30" s="4"/>
      <c r="BH30" s="4"/>
      <c r="BI30" s="263"/>
      <c r="BJ30" s="263"/>
      <c r="BK30" s="257"/>
      <c r="BL30" s="266"/>
      <c r="BM30" s="266"/>
      <c r="BN30" s="266"/>
      <c r="BO30" s="266"/>
      <c r="BP30" s="266"/>
      <c r="BQ30" s="34"/>
      <c r="BR30" s="266"/>
      <c r="BS30" s="266"/>
      <c r="BT30" s="266"/>
      <c r="BU30" s="266"/>
      <c r="BV30" s="257" t="s">
        <v>399</v>
      </c>
      <c r="BW30" s="34"/>
      <c r="BX30" s="257" t="s">
        <v>400</v>
      </c>
      <c r="BY30" s="34"/>
      <c r="BZ30" s="220"/>
    </row>
    <row r="31" spans="1:78" s="217" customFormat="1" ht="308.25" customHeight="1">
      <c r="A31" s="257">
        <v>30</v>
      </c>
      <c r="B31" s="42" t="s">
        <v>401</v>
      </c>
      <c r="C31" s="257" t="s">
        <v>106</v>
      </c>
      <c r="D31" s="267" t="s">
        <v>402</v>
      </c>
      <c r="E31" s="257" t="s">
        <v>403</v>
      </c>
      <c r="F31" s="257" t="s">
        <v>404</v>
      </c>
      <c r="G31" s="257" t="s">
        <v>403</v>
      </c>
      <c r="H31" s="257" t="s">
        <v>81</v>
      </c>
      <c r="I31" s="32" t="s">
        <v>405</v>
      </c>
      <c r="J31" s="158" t="s">
        <v>96</v>
      </c>
      <c r="K31" s="257" t="s">
        <v>406</v>
      </c>
      <c r="L31" s="257"/>
      <c r="M31" s="258">
        <v>43227</v>
      </c>
      <c r="N31" s="259">
        <v>43227</v>
      </c>
      <c r="O31" s="260">
        <v>3400</v>
      </c>
      <c r="P31" s="260">
        <v>41391</v>
      </c>
      <c r="Q31" s="257" t="s">
        <v>8100</v>
      </c>
      <c r="R31" s="257"/>
      <c r="S31" s="158" t="s">
        <v>287</v>
      </c>
      <c r="T31" s="69" t="s">
        <v>8489</v>
      </c>
      <c r="U31" s="267" t="s">
        <v>116</v>
      </c>
      <c r="V31" s="32"/>
      <c r="W31" s="257"/>
      <c r="X31" s="39"/>
      <c r="Y31" s="39"/>
      <c r="Z31" s="39"/>
      <c r="AA31" s="39"/>
      <c r="AB31" s="65"/>
      <c r="AC31" s="39"/>
      <c r="AD31" s="261"/>
      <c r="AE31" s="261"/>
      <c r="AF31" s="261"/>
      <c r="AG31" s="261"/>
      <c r="AH31" s="261"/>
      <c r="AI31" s="257"/>
      <c r="AJ31" s="39"/>
      <c r="AK31" s="39"/>
      <c r="AL31" s="39"/>
      <c r="AM31" s="39"/>
      <c r="AN31" s="65"/>
      <c r="AO31" s="39"/>
      <c r="AP31" s="39"/>
      <c r="AQ31" s="65"/>
      <c r="AR31" s="39"/>
      <c r="AS31" s="39"/>
      <c r="AT31" s="39"/>
      <c r="AU31" s="39"/>
      <c r="AV31" s="39"/>
      <c r="AW31" s="39"/>
      <c r="AX31" s="65"/>
      <c r="AY31" s="39"/>
      <c r="AZ31" s="39"/>
      <c r="BA31" s="39"/>
      <c r="BB31" s="39"/>
      <c r="BC31" s="39"/>
      <c r="BD31" s="39"/>
      <c r="BE31" s="39"/>
      <c r="BF31" s="39"/>
      <c r="BG31" s="39"/>
      <c r="BH31" s="39"/>
      <c r="BI31" s="39"/>
      <c r="BJ31" s="39"/>
      <c r="BK31" s="257"/>
      <c r="BL31" s="257"/>
      <c r="BM31" s="257"/>
      <c r="BN31" s="257"/>
      <c r="BO31" s="257"/>
      <c r="BP31" s="257"/>
      <c r="BQ31" s="257" t="s">
        <v>408</v>
      </c>
      <c r="BR31" s="257"/>
      <c r="BS31" s="257" t="s">
        <v>407</v>
      </c>
      <c r="BT31" s="257"/>
      <c r="BU31" s="257"/>
      <c r="BV31" s="257" t="s">
        <v>409</v>
      </c>
      <c r="BW31" s="257"/>
      <c r="BX31" s="257" t="s">
        <v>410</v>
      </c>
      <c r="BY31" s="257" t="s">
        <v>411</v>
      </c>
      <c r="BZ31" s="219"/>
    </row>
    <row r="32" spans="1:78" s="217" customFormat="1" ht="409.5" customHeight="1">
      <c r="A32" s="257">
        <v>31</v>
      </c>
      <c r="B32" s="10" t="s">
        <v>8168</v>
      </c>
      <c r="C32" s="257" t="s">
        <v>92</v>
      </c>
      <c r="D32" s="257" t="s">
        <v>93</v>
      </c>
      <c r="E32" s="257" t="s">
        <v>94</v>
      </c>
      <c r="F32" s="257"/>
      <c r="G32" s="257" t="s">
        <v>412</v>
      </c>
      <c r="H32" s="257" t="s">
        <v>81</v>
      </c>
      <c r="I32" s="32"/>
      <c r="J32" s="158" t="s">
        <v>96</v>
      </c>
      <c r="K32" s="257" t="s">
        <v>96</v>
      </c>
      <c r="L32" s="257" t="s">
        <v>413</v>
      </c>
      <c r="M32" s="258"/>
      <c r="N32" s="257"/>
      <c r="O32" s="260">
        <v>1587</v>
      </c>
      <c r="P32" s="260"/>
      <c r="Q32" s="257" t="s">
        <v>114</v>
      </c>
      <c r="R32" s="257" t="s">
        <v>414</v>
      </c>
      <c r="S32" s="158" t="s">
        <v>415</v>
      </c>
      <c r="T32" s="69" t="s">
        <v>416</v>
      </c>
      <c r="U32" s="267" t="s">
        <v>116</v>
      </c>
      <c r="V32" s="266"/>
      <c r="W32" s="266"/>
      <c r="X32" s="263"/>
      <c r="Y32" s="263"/>
      <c r="Z32" s="263"/>
      <c r="AA32" s="263"/>
      <c r="AB32" s="266"/>
      <c r="AC32" s="263"/>
      <c r="AD32" s="263"/>
      <c r="AE32" s="263"/>
      <c r="AF32" s="263"/>
      <c r="AG32" s="263"/>
      <c r="AH32" s="263"/>
      <c r="AI32" s="266"/>
      <c r="AJ32" s="263"/>
      <c r="AK32" s="263"/>
      <c r="AL32" s="263"/>
      <c r="AM32" s="263"/>
      <c r="AN32" s="266"/>
      <c r="AO32" s="263"/>
      <c r="AP32" s="61"/>
      <c r="AQ32" s="5"/>
      <c r="AR32" s="61"/>
      <c r="AS32" s="4"/>
      <c r="AT32" s="4"/>
      <c r="AU32" s="4"/>
      <c r="AV32" s="4"/>
      <c r="AW32" s="4"/>
      <c r="AX32" s="34"/>
      <c r="AY32" s="4"/>
      <c r="AZ32" s="4"/>
      <c r="BA32" s="61"/>
      <c r="BB32" s="61"/>
      <c r="BC32" s="4"/>
      <c r="BD32" s="4"/>
      <c r="BE32" s="61"/>
      <c r="BF32" s="61"/>
      <c r="BG32" s="4"/>
      <c r="BH32" s="4"/>
      <c r="BI32" s="61"/>
      <c r="BJ32" s="61"/>
      <c r="BK32" s="257"/>
      <c r="BL32" s="266"/>
      <c r="BM32" s="266"/>
      <c r="BN32" s="266"/>
      <c r="BO32" s="266"/>
      <c r="BP32" s="266"/>
      <c r="BQ32" s="34"/>
      <c r="BR32" s="266"/>
      <c r="BS32" s="257" t="s">
        <v>416</v>
      </c>
      <c r="BT32" s="266"/>
      <c r="BU32" s="257" t="s">
        <v>103</v>
      </c>
      <c r="BV32" s="266"/>
      <c r="BW32" s="5"/>
      <c r="BX32" s="257" t="s">
        <v>417</v>
      </c>
      <c r="BY32" s="34"/>
      <c r="BZ32" s="219"/>
    </row>
    <row r="33" spans="1:78" s="217" customFormat="1" ht="222" customHeight="1">
      <c r="A33" s="257">
        <v>32</v>
      </c>
      <c r="B33" s="10" t="s">
        <v>418</v>
      </c>
      <c r="C33" s="257" t="s">
        <v>76</v>
      </c>
      <c r="D33" s="257" t="s">
        <v>274</v>
      </c>
      <c r="E33" s="257" t="s">
        <v>419</v>
      </c>
      <c r="F33" s="257" t="s">
        <v>420</v>
      </c>
      <c r="G33" s="257" t="s">
        <v>421</v>
      </c>
      <c r="H33" s="257" t="s">
        <v>81</v>
      </c>
      <c r="I33" s="32" t="s">
        <v>422</v>
      </c>
      <c r="J33" s="158" t="s">
        <v>96</v>
      </c>
      <c r="K33" s="257" t="s">
        <v>96</v>
      </c>
      <c r="L33" s="257"/>
      <c r="M33" s="257"/>
      <c r="N33" s="257"/>
      <c r="O33" s="260"/>
      <c r="P33" s="260"/>
      <c r="Q33" s="257" t="s">
        <v>8100</v>
      </c>
      <c r="R33" s="257"/>
      <c r="S33" s="158" t="s">
        <v>423</v>
      </c>
      <c r="T33" s="158" t="s">
        <v>86</v>
      </c>
      <c r="U33" s="267" t="s">
        <v>116</v>
      </c>
      <c r="V33" s="257"/>
      <c r="W33" s="257"/>
      <c r="X33" s="261"/>
      <c r="Y33" s="261"/>
      <c r="Z33" s="261"/>
      <c r="AA33" s="261"/>
      <c r="AB33" s="257"/>
      <c r="AC33" s="261"/>
      <c r="AD33" s="261"/>
      <c r="AE33" s="261"/>
      <c r="AF33" s="261"/>
      <c r="AG33" s="261"/>
      <c r="AH33" s="261"/>
      <c r="AI33" s="257"/>
      <c r="AJ33" s="261"/>
      <c r="AK33" s="261"/>
      <c r="AL33" s="261"/>
      <c r="AM33" s="261"/>
      <c r="AN33" s="257"/>
      <c r="AO33" s="261"/>
      <c r="AP33" s="261"/>
      <c r="AQ33" s="257"/>
      <c r="AR33" s="261"/>
      <c r="AS33" s="261"/>
      <c r="AT33" s="261"/>
      <c r="AU33" s="261"/>
      <c r="AV33" s="261"/>
      <c r="AW33" s="261"/>
      <c r="AX33" s="257"/>
      <c r="AY33" s="261"/>
      <c r="AZ33" s="261"/>
      <c r="BA33" s="261"/>
      <c r="BB33" s="261"/>
      <c r="BC33" s="261"/>
      <c r="BD33" s="261"/>
      <c r="BE33" s="261"/>
      <c r="BF33" s="261"/>
      <c r="BG33" s="261"/>
      <c r="BH33" s="261"/>
      <c r="BI33" s="261"/>
      <c r="BJ33" s="261"/>
      <c r="BK33" s="257"/>
      <c r="BL33" s="257"/>
      <c r="BM33" s="257"/>
      <c r="BN33" s="257"/>
      <c r="BO33" s="257"/>
      <c r="BP33" s="257"/>
      <c r="BQ33" s="257"/>
      <c r="BR33" s="257"/>
      <c r="BS33" s="257" t="s">
        <v>424</v>
      </c>
      <c r="BT33" s="257"/>
      <c r="BU33" s="257"/>
      <c r="BV33" s="257" t="s">
        <v>425</v>
      </c>
      <c r="BW33" s="257"/>
      <c r="BX33" s="257" t="s">
        <v>426</v>
      </c>
      <c r="BY33" s="257" t="s">
        <v>423</v>
      </c>
      <c r="BZ33" s="218"/>
    </row>
    <row r="34" spans="1:78" s="217" customFormat="1" ht="409.5" customHeight="1">
      <c r="A34" s="257">
        <v>33</v>
      </c>
      <c r="B34" s="42" t="s">
        <v>427</v>
      </c>
      <c r="C34" s="265" t="s">
        <v>76</v>
      </c>
      <c r="D34" s="257" t="s">
        <v>77</v>
      </c>
      <c r="E34" s="257" t="s">
        <v>428</v>
      </c>
      <c r="F34" s="257" t="s">
        <v>429</v>
      </c>
      <c r="G34" s="257" t="s">
        <v>78</v>
      </c>
      <c r="H34" s="257" t="s">
        <v>81</v>
      </c>
      <c r="I34" s="32" t="s">
        <v>430</v>
      </c>
      <c r="J34" s="158" t="s">
        <v>96</v>
      </c>
      <c r="K34" s="257" t="s">
        <v>96</v>
      </c>
      <c r="L34" s="257" t="s">
        <v>431</v>
      </c>
      <c r="M34" s="258">
        <v>39083</v>
      </c>
      <c r="N34" s="258">
        <v>39083</v>
      </c>
      <c r="O34" s="260"/>
      <c r="P34" s="260"/>
      <c r="Q34" s="257" t="s">
        <v>8100</v>
      </c>
      <c r="R34" s="257"/>
      <c r="S34" s="158" t="s">
        <v>423</v>
      </c>
      <c r="T34" s="158" t="s">
        <v>86</v>
      </c>
      <c r="U34" s="267" t="s">
        <v>116</v>
      </c>
      <c r="V34" s="32"/>
      <c r="W34" s="257"/>
      <c r="X34" s="39"/>
      <c r="Y34" s="39"/>
      <c r="Z34" s="39"/>
      <c r="AA34" s="39"/>
      <c r="AB34" s="40"/>
      <c r="AC34" s="39"/>
      <c r="AD34" s="261"/>
      <c r="AE34" s="261"/>
      <c r="AF34" s="261"/>
      <c r="AG34" s="261"/>
      <c r="AH34" s="261"/>
      <c r="AI34" s="257"/>
      <c r="AJ34" s="39"/>
      <c r="AK34" s="39"/>
      <c r="AL34" s="39"/>
      <c r="AM34" s="39"/>
      <c r="AN34" s="40"/>
      <c r="AO34" s="39"/>
      <c r="AP34" s="39"/>
      <c r="AQ34" s="40"/>
      <c r="AR34" s="39"/>
      <c r="AS34" s="39"/>
      <c r="AT34" s="39"/>
      <c r="AU34" s="39"/>
      <c r="AV34" s="39"/>
      <c r="AW34" s="39"/>
      <c r="AX34" s="40"/>
      <c r="AY34" s="39"/>
      <c r="AZ34" s="39"/>
      <c r="BA34" s="39"/>
      <c r="BB34" s="39"/>
      <c r="BC34" s="39"/>
      <c r="BD34" s="39"/>
      <c r="BE34" s="39"/>
      <c r="BF34" s="39"/>
      <c r="BG34" s="39"/>
      <c r="BH34" s="39"/>
      <c r="BI34" s="39"/>
      <c r="BJ34" s="39"/>
      <c r="BK34" s="257"/>
      <c r="BL34" s="257"/>
      <c r="BM34" s="257"/>
      <c r="BN34" s="257"/>
      <c r="BO34" s="257"/>
      <c r="BP34" s="257"/>
      <c r="BQ34" s="257" t="s">
        <v>432</v>
      </c>
      <c r="BR34" s="257"/>
      <c r="BS34" s="257" t="s">
        <v>433</v>
      </c>
      <c r="BT34" s="257"/>
      <c r="BU34" s="257"/>
      <c r="BV34" s="257" t="s">
        <v>8336</v>
      </c>
      <c r="BW34" s="38"/>
      <c r="BX34" s="257" t="s">
        <v>434</v>
      </c>
      <c r="BY34" s="257" t="s">
        <v>423</v>
      </c>
      <c r="BZ34" s="218"/>
    </row>
    <row r="35" spans="1:78" s="217" customFormat="1" ht="203.25" customHeight="1">
      <c r="A35" s="257">
        <v>34</v>
      </c>
      <c r="B35" s="10" t="s">
        <v>435</v>
      </c>
      <c r="C35" s="257" t="s">
        <v>76</v>
      </c>
      <c r="D35" s="257" t="s">
        <v>436</v>
      </c>
      <c r="E35" s="257" t="s">
        <v>437</v>
      </c>
      <c r="F35" s="257"/>
      <c r="G35" s="257"/>
      <c r="H35" s="257" t="s">
        <v>81</v>
      </c>
      <c r="I35" s="32" t="s">
        <v>438</v>
      </c>
      <c r="J35" s="158" t="s">
        <v>96</v>
      </c>
      <c r="K35" s="257" t="s">
        <v>96</v>
      </c>
      <c r="L35" s="257"/>
      <c r="M35" s="257"/>
      <c r="N35" s="257"/>
      <c r="O35" s="260"/>
      <c r="P35" s="260"/>
      <c r="Q35" s="257" t="s">
        <v>8100</v>
      </c>
      <c r="R35" s="257"/>
      <c r="S35" s="158" t="s">
        <v>423</v>
      </c>
      <c r="T35" s="158" t="s">
        <v>8402</v>
      </c>
      <c r="U35" s="267" t="s">
        <v>116</v>
      </c>
      <c r="V35" s="257"/>
      <c r="W35" s="257"/>
      <c r="X35" s="261"/>
      <c r="Y35" s="261"/>
      <c r="Z35" s="261"/>
      <c r="AA35" s="261"/>
      <c r="AB35" s="257"/>
      <c r="AC35" s="261"/>
      <c r="AD35" s="261"/>
      <c r="AE35" s="261"/>
      <c r="AF35" s="261"/>
      <c r="AG35" s="261"/>
      <c r="AH35" s="261"/>
      <c r="AI35" s="257"/>
      <c r="AJ35" s="261"/>
      <c r="AK35" s="261"/>
      <c r="AL35" s="261"/>
      <c r="AM35" s="261"/>
      <c r="AN35" s="257"/>
      <c r="AO35" s="261"/>
      <c r="AP35" s="261"/>
      <c r="AQ35" s="257"/>
      <c r="AR35" s="261"/>
      <c r="AS35" s="261"/>
      <c r="AT35" s="261"/>
      <c r="AU35" s="261"/>
      <c r="AV35" s="261"/>
      <c r="AW35" s="261"/>
      <c r="AX35" s="257"/>
      <c r="AY35" s="261"/>
      <c r="AZ35" s="261"/>
      <c r="BA35" s="261"/>
      <c r="BB35" s="261"/>
      <c r="BC35" s="261"/>
      <c r="BD35" s="261"/>
      <c r="BE35" s="261"/>
      <c r="BF35" s="261"/>
      <c r="BG35" s="261"/>
      <c r="BH35" s="261"/>
      <c r="BI35" s="261"/>
      <c r="BJ35" s="261"/>
      <c r="BK35" s="257"/>
      <c r="BL35" s="257"/>
      <c r="BM35" s="257"/>
      <c r="BN35" s="257"/>
      <c r="BO35" s="257"/>
      <c r="BP35" s="257"/>
      <c r="BQ35" s="257"/>
      <c r="BR35" s="257"/>
      <c r="BS35" s="257" t="s">
        <v>424</v>
      </c>
      <c r="BT35" s="257"/>
      <c r="BU35" s="257"/>
      <c r="BV35" s="257"/>
      <c r="BW35" s="257"/>
      <c r="BX35" s="257" t="s">
        <v>439</v>
      </c>
      <c r="BY35" s="257" t="s">
        <v>423</v>
      </c>
      <c r="BZ35" s="218"/>
    </row>
    <row r="36" spans="1:78" s="217" customFormat="1" ht="87" customHeight="1">
      <c r="A36" s="257">
        <v>35</v>
      </c>
      <c r="B36" s="10" t="s">
        <v>440</v>
      </c>
      <c r="C36" s="257" t="s">
        <v>76</v>
      </c>
      <c r="D36" s="257" t="s">
        <v>441</v>
      </c>
      <c r="E36" s="257" t="s">
        <v>441</v>
      </c>
      <c r="F36" s="257"/>
      <c r="G36" s="257"/>
      <c r="H36" s="257" t="s">
        <v>81</v>
      </c>
      <c r="I36" s="32" t="s">
        <v>442</v>
      </c>
      <c r="J36" s="158" t="s">
        <v>96</v>
      </c>
      <c r="K36" s="257" t="s">
        <v>96</v>
      </c>
      <c r="L36" s="257"/>
      <c r="M36" s="257">
        <v>2009</v>
      </c>
      <c r="N36" s="257">
        <v>2009</v>
      </c>
      <c r="O36" s="260"/>
      <c r="P36" s="260"/>
      <c r="Q36" s="257" t="s">
        <v>8100</v>
      </c>
      <c r="R36" s="257"/>
      <c r="S36" s="158" t="s">
        <v>423</v>
      </c>
      <c r="T36" s="158" t="s">
        <v>86</v>
      </c>
      <c r="U36" s="267" t="s">
        <v>116</v>
      </c>
      <c r="V36" s="257"/>
      <c r="W36" s="257"/>
      <c r="X36" s="261"/>
      <c r="Y36" s="261"/>
      <c r="Z36" s="261"/>
      <c r="AA36" s="261"/>
      <c r="AB36" s="257"/>
      <c r="AC36" s="261"/>
      <c r="AD36" s="261"/>
      <c r="AE36" s="261"/>
      <c r="AF36" s="261"/>
      <c r="AG36" s="261"/>
      <c r="AH36" s="261"/>
      <c r="AI36" s="257"/>
      <c r="AJ36" s="261"/>
      <c r="AK36" s="261"/>
      <c r="AL36" s="261"/>
      <c r="AM36" s="261"/>
      <c r="AN36" s="257"/>
      <c r="AO36" s="261"/>
      <c r="AP36" s="261"/>
      <c r="AQ36" s="257"/>
      <c r="AR36" s="261"/>
      <c r="AS36" s="261"/>
      <c r="AT36" s="261"/>
      <c r="AU36" s="261"/>
      <c r="AV36" s="261"/>
      <c r="AW36" s="261"/>
      <c r="AX36" s="257"/>
      <c r="AY36" s="261"/>
      <c r="AZ36" s="261"/>
      <c r="BA36" s="261"/>
      <c r="BB36" s="261"/>
      <c r="BC36" s="261"/>
      <c r="BD36" s="261"/>
      <c r="BE36" s="261"/>
      <c r="BF36" s="261"/>
      <c r="BG36" s="261"/>
      <c r="BH36" s="261"/>
      <c r="BI36" s="261"/>
      <c r="BJ36" s="261"/>
      <c r="BK36" s="257"/>
      <c r="BL36" s="257"/>
      <c r="BM36" s="257"/>
      <c r="BN36" s="257"/>
      <c r="BO36" s="257"/>
      <c r="BP36" s="257"/>
      <c r="BQ36" s="257"/>
      <c r="BR36" s="257"/>
      <c r="BS36" s="257" t="s">
        <v>424</v>
      </c>
      <c r="BT36" s="257"/>
      <c r="BU36" s="257"/>
      <c r="BV36" s="257"/>
      <c r="BW36" s="257"/>
      <c r="BX36" s="257" t="s">
        <v>443</v>
      </c>
      <c r="BY36" s="257" t="s">
        <v>423</v>
      </c>
      <c r="BZ36" s="218"/>
    </row>
    <row r="37" spans="1:78" s="217" customFormat="1" ht="173.25" customHeight="1">
      <c r="A37" s="257">
        <v>36</v>
      </c>
      <c r="B37" s="10" t="s">
        <v>444</v>
      </c>
      <c r="C37" s="257" t="s">
        <v>76</v>
      </c>
      <c r="D37" s="69" t="s">
        <v>7497</v>
      </c>
      <c r="E37" s="257" t="s">
        <v>445</v>
      </c>
      <c r="F37" s="257" t="s">
        <v>446</v>
      </c>
      <c r="G37" s="257" t="s">
        <v>447</v>
      </c>
      <c r="H37" s="257" t="s">
        <v>81</v>
      </c>
      <c r="I37" s="32" t="s">
        <v>448</v>
      </c>
      <c r="J37" s="158" t="s">
        <v>96</v>
      </c>
      <c r="K37" s="257" t="s">
        <v>449</v>
      </c>
      <c r="L37" s="257" t="s">
        <v>450</v>
      </c>
      <c r="M37" s="257"/>
      <c r="N37" s="257"/>
      <c r="O37" s="260"/>
      <c r="P37" s="260"/>
      <c r="Q37" s="257" t="s">
        <v>8100</v>
      </c>
      <c r="R37" s="257"/>
      <c r="S37" s="158" t="s">
        <v>423</v>
      </c>
      <c r="T37" s="158" t="s">
        <v>196</v>
      </c>
      <c r="U37" s="267" t="s">
        <v>116</v>
      </c>
      <c r="V37" s="257"/>
      <c r="W37" s="257"/>
      <c r="X37" s="261"/>
      <c r="Y37" s="261"/>
      <c r="Z37" s="261"/>
      <c r="AA37" s="261"/>
      <c r="AB37" s="257"/>
      <c r="AC37" s="261"/>
      <c r="AD37" s="261"/>
      <c r="AE37" s="261"/>
      <c r="AF37" s="261"/>
      <c r="AG37" s="261"/>
      <c r="AH37" s="261"/>
      <c r="AI37" s="257"/>
      <c r="AJ37" s="261"/>
      <c r="AK37" s="261"/>
      <c r="AL37" s="261"/>
      <c r="AM37" s="261"/>
      <c r="AN37" s="257"/>
      <c r="AO37" s="261"/>
      <c r="AP37" s="261"/>
      <c r="AQ37" s="257"/>
      <c r="AR37" s="261"/>
      <c r="AS37" s="261"/>
      <c r="AT37" s="261"/>
      <c r="AU37" s="261"/>
      <c r="AV37" s="261"/>
      <c r="AW37" s="261"/>
      <c r="AX37" s="257"/>
      <c r="AY37" s="261"/>
      <c r="AZ37" s="261"/>
      <c r="BA37" s="261"/>
      <c r="BB37" s="261"/>
      <c r="BC37" s="261"/>
      <c r="BD37" s="261"/>
      <c r="BE37" s="261"/>
      <c r="BF37" s="261"/>
      <c r="BG37" s="261"/>
      <c r="BH37" s="261"/>
      <c r="BI37" s="261"/>
      <c r="BJ37" s="261"/>
      <c r="BK37" s="257"/>
      <c r="BL37" s="257"/>
      <c r="BM37" s="257"/>
      <c r="BN37" s="257"/>
      <c r="BO37" s="257"/>
      <c r="BP37" s="257"/>
      <c r="BQ37" s="257"/>
      <c r="BR37" s="257"/>
      <c r="BS37" s="257" t="s">
        <v>424</v>
      </c>
      <c r="BT37" s="257"/>
      <c r="BU37" s="257"/>
      <c r="BV37" s="257" t="s">
        <v>451</v>
      </c>
      <c r="BW37" s="257"/>
      <c r="BX37" s="257" t="s">
        <v>452</v>
      </c>
      <c r="BY37" s="257" t="s">
        <v>423</v>
      </c>
      <c r="BZ37" s="218"/>
    </row>
    <row r="38" spans="1:78" s="217" customFormat="1" ht="317.25" customHeight="1">
      <c r="A38" s="257">
        <v>37</v>
      </c>
      <c r="B38" s="10" t="s">
        <v>453</v>
      </c>
      <c r="C38" s="257" t="s">
        <v>76</v>
      </c>
      <c r="D38" s="257" t="s">
        <v>77</v>
      </c>
      <c r="E38" s="257" t="s">
        <v>428</v>
      </c>
      <c r="F38" s="257" t="s">
        <v>454</v>
      </c>
      <c r="G38" s="257" t="s">
        <v>455</v>
      </c>
      <c r="H38" s="257" t="s">
        <v>81</v>
      </c>
      <c r="I38" s="32" t="s">
        <v>456</v>
      </c>
      <c r="J38" s="158" t="s">
        <v>96</v>
      </c>
      <c r="K38" s="257" t="s">
        <v>96</v>
      </c>
      <c r="L38" s="257" t="s">
        <v>457</v>
      </c>
      <c r="M38" s="258">
        <v>38532</v>
      </c>
      <c r="N38" s="258">
        <v>38532</v>
      </c>
      <c r="O38" s="260"/>
      <c r="P38" s="260"/>
      <c r="Q38" s="257" t="s">
        <v>8100</v>
      </c>
      <c r="R38" s="257"/>
      <c r="S38" s="158" t="s">
        <v>458</v>
      </c>
      <c r="T38" s="158" t="s">
        <v>86</v>
      </c>
      <c r="U38" s="158" t="s">
        <v>248</v>
      </c>
      <c r="V38" s="257"/>
      <c r="W38" s="257"/>
      <c r="X38" s="261"/>
      <c r="Y38" s="261"/>
      <c r="Z38" s="261"/>
      <c r="AA38" s="261"/>
      <c r="AB38" s="257"/>
      <c r="AC38" s="261"/>
      <c r="AD38" s="261"/>
      <c r="AE38" s="261"/>
      <c r="AF38" s="261"/>
      <c r="AG38" s="261"/>
      <c r="AH38" s="261"/>
      <c r="AI38" s="257"/>
      <c r="AJ38" s="261"/>
      <c r="AK38" s="261"/>
      <c r="AL38" s="261"/>
      <c r="AM38" s="261"/>
      <c r="AN38" s="257"/>
      <c r="AO38" s="261"/>
      <c r="AP38" s="261"/>
      <c r="AQ38" s="257"/>
      <c r="AR38" s="261"/>
      <c r="AS38" s="261"/>
      <c r="AT38" s="261"/>
      <c r="AU38" s="261"/>
      <c r="AV38" s="261"/>
      <c r="AW38" s="261"/>
      <c r="AX38" s="257"/>
      <c r="AY38" s="261"/>
      <c r="AZ38" s="261"/>
      <c r="BA38" s="261"/>
      <c r="BB38" s="261"/>
      <c r="BC38" s="261"/>
      <c r="BD38" s="261"/>
      <c r="BE38" s="261"/>
      <c r="BF38" s="261"/>
      <c r="BG38" s="261"/>
      <c r="BH38" s="261"/>
      <c r="BI38" s="261"/>
      <c r="BJ38" s="261"/>
      <c r="BK38" s="257"/>
      <c r="BL38" s="257"/>
      <c r="BM38" s="257"/>
      <c r="BN38" s="257"/>
      <c r="BO38" s="257"/>
      <c r="BP38" s="257"/>
      <c r="BQ38" s="257" t="s">
        <v>459</v>
      </c>
      <c r="BR38" s="257"/>
      <c r="BS38" s="257" t="s">
        <v>433</v>
      </c>
      <c r="BT38" s="257"/>
      <c r="BU38" s="257"/>
      <c r="BV38" s="257" t="s">
        <v>460</v>
      </c>
      <c r="BW38" s="257"/>
      <c r="BX38" s="257" t="s">
        <v>461</v>
      </c>
      <c r="BY38" s="257" t="s">
        <v>458</v>
      </c>
      <c r="BZ38" s="218"/>
    </row>
    <row r="39" spans="1:78" s="217" customFormat="1" ht="317.25" customHeight="1">
      <c r="A39" s="257">
        <v>38</v>
      </c>
      <c r="B39" s="10" t="s">
        <v>462</v>
      </c>
      <c r="C39" s="257" t="s">
        <v>76</v>
      </c>
      <c r="D39" s="257" t="s">
        <v>77</v>
      </c>
      <c r="E39" s="257" t="s">
        <v>428</v>
      </c>
      <c r="F39" s="257" t="s">
        <v>463</v>
      </c>
      <c r="G39" s="257" t="s">
        <v>464</v>
      </c>
      <c r="H39" s="257" t="s">
        <v>81</v>
      </c>
      <c r="I39" s="32" t="s">
        <v>465</v>
      </c>
      <c r="J39" s="158" t="s">
        <v>96</v>
      </c>
      <c r="K39" s="257" t="s">
        <v>466</v>
      </c>
      <c r="L39" s="67" t="s">
        <v>467</v>
      </c>
      <c r="M39" s="257">
        <v>2006</v>
      </c>
      <c r="N39" s="257">
        <v>2006</v>
      </c>
      <c r="O39" s="260"/>
      <c r="P39" s="260"/>
      <c r="Q39" s="257" t="s">
        <v>8100</v>
      </c>
      <c r="R39" s="257"/>
      <c r="S39" s="158" t="s">
        <v>468</v>
      </c>
      <c r="T39" s="158" t="s">
        <v>86</v>
      </c>
      <c r="U39" s="158" t="s">
        <v>469</v>
      </c>
      <c r="V39" s="257"/>
      <c r="W39" s="257"/>
      <c r="X39" s="261"/>
      <c r="Y39" s="261"/>
      <c r="Z39" s="261"/>
      <c r="AA39" s="261"/>
      <c r="AB39" s="257"/>
      <c r="AC39" s="261"/>
      <c r="AD39" s="261"/>
      <c r="AE39" s="261"/>
      <c r="AF39" s="261"/>
      <c r="AG39" s="261"/>
      <c r="AH39" s="261"/>
      <c r="AI39" s="257"/>
      <c r="AJ39" s="261"/>
      <c r="AK39" s="261"/>
      <c r="AL39" s="261"/>
      <c r="AM39" s="261"/>
      <c r="AN39" s="257"/>
      <c r="AO39" s="261"/>
      <c r="AP39" s="261"/>
      <c r="AQ39" s="257"/>
      <c r="AR39" s="261"/>
      <c r="AS39" s="261"/>
      <c r="AT39" s="261"/>
      <c r="AU39" s="261"/>
      <c r="AV39" s="261"/>
      <c r="AW39" s="261"/>
      <c r="AX39" s="257"/>
      <c r="AY39" s="261"/>
      <c r="AZ39" s="261"/>
      <c r="BA39" s="261"/>
      <c r="BB39" s="261"/>
      <c r="BC39" s="261"/>
      <c r="BD39" s="261"/>
      <c r="BE39" s="261"/>
      <c r="BF39" s="261"/>
      <c r="BG39" s="261"/>
      <c r="BH39" s="261"/>
      <c r="BI39" s="261"/>
      <c r="BJ39" s="261"/>
      <c r="BK39" s="257"/>
      <c r="BL39" s="257"/>
      <c r="BM39" s="257"/>
      <c r="BN39" s="257"/>
      <c r="BO39" s="257"/>
      <c r="BP39" s="257"/>
      <c r="BQ39" s="257" t="s">
        <v>470</v>
      </c>
      <c r="BR39" s="257"/>
      <c r="BS39" s="257" t="s">
        <v>433</v>
      </c>
      <c r="BT39" s="257"/>
      <c r="BU39" s="257"/>
      <c r="BV39" s="257" t="s">
        <v>471</v>
      </c>
      <c r="BW39" s="257"/>
      <c r="BX39" s="257" t="s">
        <v>472</v>
      </c>
      <c r="BY39" s="257" t="s">
        <v>468</v>
      </c>
      <c r="BZ39" s="218"/>
    </row>
    <row r="40" spans="1:78" s="217" customFormat="1" ht="154.5" customHeight="1">
      <c r="A40" s="257">
        <v>39</v>
      </c>
      <c r="B40" s="10" t="s">
        <v>473</v>
      </c>
      <c r="C40" s="257" t="s">
        <v>76</v>
      </c>
      <c r="D40" s="257" t="s">
        <v>77</v>
      </c>
      <c r="E40" s="257" t="s">
        <v>78</v>
      </c>
      <c r="F40" s="257"/>
      <c r="G40" s="257"/>
      <c r="H40" s="257" t="s">
        <v>81</v>
      </c>
      <c r="I40" s="32" t="s">
        <v>474</v>
      </c>
      <c r="J40" s="158" t="s">
        <v>475</v>
      </c>
      <c r="K40" s="257" t="s">
        <v>475</v>
      </c>
      <c r="L40" s="257"/>
      <c r="M40" s="258">
        <v>40658</v>
      </c>
      <c r="N40" s="258">
        <v>40658</v>
      </c>
      <c r="O40" s="260"/>
      <c r="P40" s="260"/>
      <c r="Q40" s="257" t="s">
        <v>8100</v>
      </c>
      <c r="R40" s="257"/>
      <c r="S40" s="158" t="s">
        <v>476</v>
      </c>
      <c r="T40" s="158" t="s">
        <v>86</v>
      </c>
      <c r="U40" s="267" t="s">
        <v>116</v>
      </c>
      <c r="V40" s="257"/>
      <c r="W40" s="257"/>
      <c r="X40" s="261"/>
      <c r="Y40" s="261"/>
      <c r="Z40" s="261"/>
      <c r="AA40" s="261"/>
      <c r="AB40" s="257"/>
      <c r="AC40" s="261"/>
      <c r="AD40" s="261"/>
      <c r="AE40" s="261"/>
      <c r="AF40" s="261"/>
      <c r="AG40" s="261"/>
      <c r="AH40" s="261"/>
      <c r="AI40" s="257"/>
      <c r="AJ40" s="261"/>
      <c r="AK40" s="261"/>
      <c r="AL40" s="261"/>
      <c r="AM40" s="261"/>
      <c r="AN40" s="257"/>
      <c r="AO40" s="261"/>
      <c r="AP40" s="261"/>
      <c r="AQ40" s="257"/>
      <c r="AR40" s="261"/>
      <c r="AS40" s="261"/>
      <c r="AT40" s="261"/>
      <c r="AU40" s="261"/>
      <c r="AV40" s="261"/>
      <c r="AW40" s="261"/>
      <c r="AX40" s="257"/>
      <c r="AY40" s="261"/>
      <c r="AZ40" s="261"/>
      <c r="BA40" s="261"/>
      <c r="BB40" s="261"/>
      <c r="BC40" s="261"/>
      <c r="BD40" s="261"/>
      <c r="BE40" s="261"/>
      <c r="BF40" s="261"/>
      <c r="BG40" s="261"/>
      <c r="BH40" s="261"/>
      <c r="BI40" s="261"/>
      <c r="BJ40" s="261"/>
      <c r="BK40" s="257"/>
      <c r="BL40" s="257"/>
      <c r="BM40" s="257"/>
      <c r="BN40" s="257"/>
      <c r="BO40" s="257"/>
      <c r="BP40" s="257"/>
      <c r="BQ40" s="257" t="s">
        <v>477</v>
      </c>
      <c r="BR40" s="257" t="s">
        <v>478</v>
      </c>
      <c r="BS40" s="257" t="s">
        <v>8308</v>
      </c>
      <c r="BT40" s="257"/>
      <c r="BU40" s="257"/>
      <c r="BV40" s="257" t="s">
        <v>480</v>
      </c>
      <c r="BW40" s="257"/>
      <c r="BX40" s="257" t="s">
        <v>481</v>
      </c>
      <c r="BY40" s="257" t="s">
        <v>476</v>
      </c>
      <c r="BZ40" s="218"/>
    </row>
    <row r="41" spans="1:78" s="217" customFormat="1" ht="154.5" customHeight="1">
      <c r="A41" s="257">
        <v>40</v>
      </c>
      <c r="B41" s="10" t="s">
        <v>482</v>
      </c>
      <c r="C41" s="257" t="s">
        <v>76</v>
      </c>
      <c r="D41" s="257" t="s">
        <v>204</v>
      </c>
      <c r="E41" s="257" t="s">
        <v>483</v>
      </c>
      <c r="F41" s="257" t="s">
        <v>484</v>
      </c>
      <c r="G41" s="257" t="s">
        <v>485</v>
      </c>
      <c r="H41" s="257" t="s">
        <v>81</v>
      </c>
      <c r="I41" s="32" t="s">
        <v>486</v>
      </c>
      <c r="J41" s="158" t="s">
        <v>96</v>
      </c>
      <c r="K41" s="257" t="s">
        <v>96</v>
      </c>
      <c r="L41" s="257"/>
      <c r="M41" s="257"/>
      <c r="N41" s="257"/>
      <c r="O41" s="260"/>
      <c r="P41" s="260"/>
      <c r="Q41" s="257" t="s">
        <v>8100</v>
      </c>
      <c r="R41" s="257"/>
      <c r="S41" s="158" t="s">
        <v>423</v>
      </c>
      <c r="T41" s="158" t="s">
        <v>86</v>
      </c>
      <c r="U41" s="267" t="s">
        <v>116</v>
      </c>
      <c r="V41" s="257"/>
      <c r="W41" s="257"/>
      <c r="X41" s="261"/>
      <c r="Y41" s="261"/>
      <c r="Z41" s="261"/>
      <c r="AA41" s="261"/>
      <c r="AB41" s="257"/>
      <c r="AC41" s="261"/>
      <c r="AD41" s="261"/>
      <c r="AE41" s="261"/>
      <c r="AF41" s="261"/>
      <c r="AG41" s="261"/>
      <c r="AH41" s="261"/>
      <c r="AI41" s="257"/>
      <c r="AJ41" s="261"/>
      <c r="AK41" s="261"/>
      <c r="AL41" s="261"/>
      <c r="AM41" s="261"/>
      <c r="AN41" s="257"/>
      <c r="AO41" s="261"/>
      <c r="AP41" s="261"/>
      <c r="AQ41" s="257"/>
      <c r="AR41" s="261"/>
      <c r="AS41" s="261"/>
      <c r="AT41" s="261"/>
      <c r="AU41" s="261"/>
      <c r="AV41" s="261"/>
      <c r="AW41" s="261"/>
      <c r="AX41" s="257"/>
      <c r="AY41" s="261"/>
      <c r="AZ41" s="261"/>
      <c r="BA41" s="261"/>
      <c r="BB41" s="261"/>
      <c r="BC41" s="261"/>
      <c r="BD41" s="261"/>
      <c r="BE41" s="261"/>
      <c r="BF41" s="261"/>
      <c r="BG41" s="261"/>
      <c r="BH41" s="261"/>
      <c r="BI41" s="261"/>
      <c r="BJ41" s="261"/>
      <c r="BK41" s="257"/>
      <c r="BL41" s="257"/>
      <c r="BM41" s="257"/>
      <c r="BN41" s="257"/>
      <c r="BO41" s="257"/>
      <c r="BP41" s="257"/>
      <c r="BQ41" s="257"/>
      <c r="BR41" s="257"/>
      <c r="BS41" s="257" t="s">
        <v>424</v>
      </c>
      <c r="BT41" s="257"/>
      <c r="BU41" s="257"/>
      <c r="BV41" s="257" t="s">
        <v>487</v>
      </c>
      <c r="BW41" s="257"/>
      <c r="BX41" s="257" t="s">
        <v>488</v>
      </c>
      <c r="BY41" s="257" t="s">
        <v>423</v>
      </c>
      <c r="BZ41" s="218"/>
    </row>
    <row r="42" spans="1:78" s="217" customFormat="1" ht="184.5" customHeight="1">
      <c r="A42" s="257">
        <v>41</v>
      </c>
      <c r="B42" s="42" t="s">
        <v>489</v>
      </c>
      <c r="C42" s="257" t="s">
        <v>106</v>
      </c>
      <c r="D42" s="257" t="s">
        <v>204</v>
      </c>
      <c r="E42" s="257" t="s">
        <v>243</v>
      </c>
      <c r="F42" s="257" t="s">
        <v>490</v>
      </c>
      <c r="G42" s="257" t="s">
        <v>491</v>
      </c>
      <c r="H42" s="257" t="s">
        <v>81</v>
      </c>
      <c r="I42" s="32" t="s">
        <v>492</v>
      </c>
      <c r="J42" s="158" t="s">
        <v>141</v>
      </c>
      <c r="K42" s="257" t="s">
        <v>493</v>
      </c>
      <c r="L42" s="257" t="s">
        <v>494</v>
      </c>
      <c r="M42" s="258">
        <v>39512</v>
      </c>
      <c r="N42" s="259">
        <v>39512</v>
      </c>
      <c r="O42" s="260"/>
      <c r="P42" s="260"/>
      <c r="Q42" s="257" t="s">
        <v>114</v>
      </c>
      <c r="R42" s="257" t="s">
        <v>144</v>
      </c>
      <c r="S42" s="158" t="s">
        <v>195</v>
      </c>
      <c r="T42" s="158" t="s">
        <v>86</v>
      </c>
      <c r="U42" s="267" t="s">
        <v>116</v>
      </c>
      <c r="V42" s="32"/>
      <c r="W42" s="257"/>
      <c r="X42" s="39"/>
      <c r="Y42" s="39"/>
      <c r="Z42" s="39"/>
      <c r="AA42" s="39"/>
      <c r="AB42" s="65"/>
      <c r="AC42" s="39"/>
      <c r="AD42" s="261"/>
      <c r="AE42" s="261"/>
      <c r="AF42" s="261"/>
      <c r="AG42" s="261"/>
      <c r="AH42" s="261"/>
      <c r="AI42" s="257"/>
      <c r="AJ42" s="39"/>
      <c r="AK42" s="39"/>
      <c r="AL42" s="39"/>
      <c r="AM42" s="39"/>
      <c r="AN42" s="65"/>
      <c r="AO42" s="39"/>
      <c r="AP42" s="39"/>
      <c r="AQ42" s="65"/>
      <c r="AR42" s="39"/>
      <c r="AS42" s="39"/>
      <c r="AT42" s="39"/>
      <c r="AU42" s="39"/>
      <c r="AV42" s="39"/>
      <c r="AW42" s="39"/>
      <c r="AX42" s="65"/>
      <c r="AY42" s="39"/>
      <c r="AZ42" s="39"/>
      <c r="BA42" s="39"/>
      <c r="BB42" s="39"/>
      <c r="BC42" s="39"/>
      <c r="BD42" s="39"/>
      <c r="BE42" s="39"/>
      <c r="BF42" s="39"/>
      <c r="BG42" s="39"/>
      <c r="BH42" s="39"/>
      <c r="BI42" s="39"/>
      <c r="BJ42" s="39"/>
      <c r="BK42" s="257"/>
      <c r="BL42" s="257"/>
      <c r="BM42" s="257"/>
      <c r="BN42" s="257"/>
      <c r="BO42" s="257"/>
      <c r="BP42" s="257"/>
      <c r="BQ42" s="257" t="s">
        <v>102</v>
      </c>
      <c r="BR42" s="257" t="s">
        <v>495</v>
      </c>
      <c r="BS42" s="257" t="s">
        <v>496</v>
      </c>
      <c r="BT42" s="257" t="s">
        <v>497</v>
      </c>
      <c r="BU42" s="257"/>
      <c r="BV42" s="257"/>
      <c r="BW42" s="257"/>
      <c r="BX42" s="257" t="s">
        <v>498</v>
      </c>
      <c r="BY42" s="257" t="s">
        <v>499</v>
      </c>
      <c r="BZ42" s="218"/>
    </row>
    <row r="43" spans="1:78" s="217" customFormat="1" ht="227.25" customHeight="1">
      <c r="A43" s="257">
        <v>42</v>
      </c>
      <c r="B43" s="10" t="s">
        <v>500</v>
      </c>
      <c r="C43" s="257" t="s">
        <v>76</v>
      </c>
      <c r="D43" s="257" t="s">
        <v>77</v>
      </c>
      <c r="E43" s="257" t="s">
        <v>501</v>
      </c>
      <c r="F43" s="257" t="s">
        <v>502</v>
      </c>
      <c r="G43" s="257" t="s">
        <v>503</v>
      </c>
      <c r="H43" s="257" t="s">
        <v>81</v>
      </c>
      <c r="I43" s="32" t="s">
        <v>504</v>
      </c>
      <c r="J43" s="158" t="s">
        <v>96</v>
      </c>
      <c r="K43" s="257" t="s">
        <v>505</v>
      </c>
      <c r="L43" s="257" t="s">
        <v>506</v>
      </c>
      <c r="M43" s="257"/>
      <c r="N43" s="257"/>
      <c r="O43" s="260"/>
      <c r="P43" s="260"/>
      <c r="Q43" s="257" t="s">
        <v>8098</v>
      </c>
      <c r="R43" s="257"/>
      <c r="S43" s="158" t="s">
        <v>507</v>
      </c>
      <c r="T43" s="158" t="s">
        <v>86</v>
      </c>
      <c r="U43" s="267" t="s">
        <v>116</v>
      </c>
      <c r="V43" s="257"/>
      <c r="W43" s="257"/>
      <c r="X43" s="261"/>
      <c r="Y43" s="261"/>
      <c r="Z43" s="261"/>
      <c r="AA43" s="261"/>
      <c r="AB43" s="257"/>
      <c r="AC43" s="261"/>
      <c r="AD43" s="261"/>
      <c r="AE43" s="261"/>
      <c r="AF43" s="261"/>
      <c r="AG43" s="261"/>
      <c r="AH43" s="261"/>
      <c r="AI43" s="257"/>
      <c r="AJ43" s="261"/>
      <c r="AK43" s="261"/>
      <c r="AL43" s="261"/>
      <c r="AM43" s="261"/>
      <c r="AN43" s="257"/>
      <c r="AO43" s="261"/>
      <c r="AP43" s="261"/>
      <c r="AQ43" s="257"/>
      <c r="AR43" s="261"/>
      <c r="AS43" s="261"/>
      <c r="AT43" s="261"/>
      <c r="AU43" s="261"/>
      <c r="AV43" s="261"/>
      <c r="AW43" s="261"/>
      <c r="AX43" s="257"/>
      <c r="AY43" s="261"/>
      <c r="AZ43" s="261"/>
      <c r="BA43" s="261"/>
      <c r="BB43" s="261"/>
      <c r="BC43" s="261"/>
      <c r="BD43" s="261"/>
      <c r="BE43" s="261"/>
      <c r="BF43" s="261"/>
      <c r="BG43" s="261"/>
      <c r="BH43" s="261"/>
      <c r="BI43" s="261"/>
      <c r="BJ43" s="261"/>
      <c r="BK43" s="257"/>
      <c r="BL43" s="257"/>
      <c r="BM43" s="257"/>
      <c r="BN43" s="257"/>
      <c r="BO43" s="257"/>
      <c r="BP43" s="257"/>
      <c r="BQ43" s="257" t="s">
        <v>508</v>
      </c>
      <c r="BR43" s="257"/>
      <c r="BS43" s="257" t="s">
        <v>509</v>
      </c>
      <c r="BT43" s="257"/>
      <c r="BU43" s="257"/>
      <c r="BV43" s="257" t="s">
        <v>510</v>
      </c>
      <c r="BW43" s="257"/>
      <c r="BX43" s="257" t="s">
        <v>511</v>
      </c>
      <c r="BY43" s="257" t="s">
        <v>507</v>
      </c>
      <c r="BZ43" s="216"/>
    </row>
    <row r="44" spans="1:78" s="217" customFormat="1" ht="329.25" customHeight="1">
      <c r="A44" s="257">
        <v>43</v>
      </c>
      <c r="B44" s="42" t="s">
        <v>512</v>
      </c>
      <c r="C44" s="257" t="s">
        <v>106</v>
      </c>
      <c r="D44" s="257" t="s">
        <v>125</v>
      </c>
      <c r="E44" s="257" t="s">
        <v>126</v>
      </c>
      <c r="F44" s="257" t="s">
        <v>513</v>
      </c>
      <c r="G44" s="257" t="s">
        <v>514</v>
      </c>
      <c r="H44" s="266" t="s">
        <v>110</v>
      </c>
      <c r="I44" s="32" t="s">
        <v>515</v>
      </c>
      <c r="J44" s="158" t="s">
        <v>96</v>
      </c>
      <c r="K44" s="257" t="s">
        <v>516</v>
      </c>
      <c r="L44" s="257" t="s">
        <v>517</v>
      </c>
      <c r="M44" s="258">
        <v>28030</v>
      </c>
      <c r="N44" s="259">
        <v>40343</v>
      </c>
      <c r="O44" s="260"/>
      <c r="P44" s="260"/>
      <c r="Q44" s="257" t="s">
        <v>114</v>
      </c>
      <c r="R44" s="257" t="s">
        <v>98</v>
      </c>
      <c r="S44" s="267" t="s">
        <v>99</v>
      </c>
      <c r="T44" s="158" t="s">
        <v>8402</v>
      </c>
      <c r="U44" s="257" t="s">
        <v>101</v>
      </c>
      <c r="V44" s="32"/>
      <c r="W44" s="257"/>
      <c r="X44" s="261"/>
      <c r="Y44" s="261"/>
      <c r="Z44" s="261"/>
      <c r="AA44" s="261"/>
      <c r="AB44" s="262"/>
      <c r="AC44" s="263"/>
      <c r="AD44" s="261"/>
      <c r="AE44" s="261"/>
      <c r="AF44" s="261"/>
      <c r="AG44" s="261"/>
      <c r="AH44" s="263"/>
      <c r="AI44" s="266"/>
      <c r="AJ44" s="39"/>
      <c r="AK44" s="39"/>
      <c r="AL44" s="39"/>
      <c r="AM44" s="39"/>
      <c r="AN44" s="40"/>
      <c r="AO44" s="39"/>
      <c r="AP44" s="39"/>
      <c r="AQ44" s="40"/>
      <c r="AR44" s="39"/>
      <c r="AS44" s="39"/>
      <c r="AT44" s="39"/>
      <c r="AU44" s="39"/>
      <c r="AV44" s="39"/>
      <c r="AW44" s="39"/>
      <c r="AX44" s="41"/>
      <c r="AY44" s="39"/>
      <c r="AZ44" s="39"/>
      <c r="BA44" s="39"/>
      <c r="BB44" s="39"/>
      <c r="BC44" s="39"/>
      <c r="BD44" s="39"/>
      <c r="BE44" s="39"/>
      <c r="BF44" s="39"/>
      <c r="BG44" s="39"/>
      <c r="BH44" s="39"/>
      <c r="BI44" s="39"/>
      <c r="BJ44" s="39"/>
      <c r="BK44" s="257" t="s">
        <v>518</v>
      </c>
      <c r="BL44" s="257"/>
      <c r="BM44" s="257" t="s">
        <v>118</v>
      </c>
      <c r="BN44" s="266"/>
      <c r="BO44" s="266"/>
      <c r="BP44" s="257"/>
      <c r="BQ44" s="257" t="s">
        <v>519</v>
      </c>
      <c r="BR44" s="257" t="s">
        <v>520</v>
      </c>
      <c r="BS44" s="264" t="s">
        <v>8404</v>
      </c>
      <c r="BT44" s="257"/>
      <c r="BU44" s="257"/>
      <c r="BV44" s="257" t="s">
        <v>521</v>
      </c>
      <c r="BW44" s="38"/>
      <c r="BX44" s="257" t="s">
        <v>522</v>
      </c>
      <c r="BY44" s="257" t="s">
        <v>247</v>
      </c>
      <c r="BZ44" s="216"/>
    </row>
    <row r="45" spans="1:78" s="217" customFormat="1" ht="297" customHeight="1">
      <c r="A45" s="257">
        <v>44</v>
      </c>
      <c r="B45" s="10" t="s">
        <v>523</v>
      </c>
      <c r="C45" s="257" t="s">
        <v>92</v>
      </c>
      <c r="D45" s="257" t="s">
        <v>125</v>
      </c>
      <c r="E45" s="257" t="s">
        <v>524</v>
      </c>
      <c r="F45" s="257"/>
      <c r="G45" s="257" t="s">
        <v>525</v>
      </c>
      <c r="H45" s="257" t="s">
        <v>81</v>
      </c>
      <c r="I45" s="32"/>
      <c r="J45" s="158" t="s">
        <v>96</v>
      </c>
      <c r="K45" s="257" t="s">
        <v>96</v>
      </c>
      <c r="L45" s="257" t="s">
        <v>526</v>
      </c>
      <c r="M45" s="258"/>
      <c r="N45" s="257"/>
      <c r="O45" s="260"/>
      <c r="P45" s="260"/>
      <c r="Q45" s="257" t="s">
        <v>114</v>
      </c>
      <c r="R45" s="257" t="s">
        <v>287</v>
      </c>
      <c r="S45" s="158" t="s">
        <v>287</v>
      </c>
      <c r="T45" s="158" t="s">
        <v>288</v>
      </c>
      <c r="U45" s="257" t="s">
        <v>8167</v>
      </c>
      <c r="V45" s="266"/>
      <c r="W45" s="266"/>
      <c r="X45" s="263"/>
      <c r="Y45" s="263"/>
      <c r="Z45" s="263"/>
      <c r="AA45" s="263"/>
      <c r="AB45" s="266"/>
      <c r="AC45" s="263"/>
      <c r="AD45" s="263"/>
      <c r="AE45" s="263"/>
      <c r="AF45" s="263"/>
      <c r="AG45" s="263"/>
      <c r="AH45" s="263"/>
      <c r="AI45" s="266"/>
      <c r="AJ45" s="263"/>
      <c r="AK45" s="263"/>
      <c r="AL45" s="263"/>
      <c r="AM45" s="263"/>
      <c r="AN45" s="266"/>
      <c r="AO45" s="263"/>
      <c r="AP45" s="263"/>
      <c r="AQ45" s="266"/>
      <c r="AR45" s="61"/>
      <c r="AS45" s="4"/>
      <c r="AT45" s="4"/>
      <c r="AU45" s="4"/>
      <c r="AV45" s="4"/>
      <c r="AW45" s="4"/>
      <c r="AX45" s="34"/>
      <c r="AY45" s="4"/>
      <c r="AZ45" s="4"/>
      <c r="BA45" s="263"/>
      <c r="BB45" s="263"/>
      <c r="BC45" s="4"/>
      <c r="BD45" s="4"/>
      <c r="BE45" s="263"/>
      <c r="BF45" s="263"/>
      <c r="BG45" s="4"/>
      <c r="BH45" s="4"/>
      <c r="BI45" s="263"/>
      <c r="BJ45" s="263"/>
      <c r="BK45" s="257"/>
      <c r="BL45" s="266"/>
      <c r="BM45" s="266"/>
      <c r="BN45" s="266"/>
      <c r="BO45" s="266"/>
      <c r="BP45" s="266"/>
      <c r="BQ45" s="257" t="s">
        <v>240</v>
      </c>
      <c r="BR45" s="266"/>
      <c r="BS45" s="257" t="s">
        <v>288</v>
      </c>
      <c r="BT45" s="266"/>
      <c r="BU45" s="266"/>
      <c r="BV45" s="266"/>
      <c r="BW45" s="34"/>
      <c r="BX45" s="257" t="s">
        <v>527</v>
      </c>
      <c r="BY45" s="34"/>
      <c r="BZ45" s="218"/>
    </row>
    <row r="46" spans="1:78" s="217" customFormat="1" ht="297" customHeight="1">
      <c r="A46" s="257">
        <v>45</v>
      </c>
      <c r="B46" s="10" t="s">
        <v>528</v>
      </c>
      <c r="C46" s="257" t="s">
        <v>106</v>
      </c>
      <c r="D46" s="257" t="s">
        <v>125</v>
      </c>
      <c r="E46" s="257" t="s">
        <v>529</v>
      </c>
      <c r="F46" s="257"/>
      <c r="G46" s="257" t="s">
        <v>530</v>
      </c>
      <c r="H46" s="69" t="s">
        <v>8072</v>
      </c>
      <c r="I46" s="32" t="s">
        <v>531</v>
      </c>
      <c r="J46" s="158" t="s">
        <v>96</v>
      </c>
      <c r="K46" s="257" t="s">
        <v>96</v>
      </c>
      <c r="L46" s="257" t="s">
        <v>532</v>
      </c>
      <c r="M46" s="258" t="s">
        <v>533</v>
      </c>
      <c r="N46" s="257">
        <v>2024</v>
      </c>
      <c r="O46" s="260" t="s">
        <v>534</v>
      </c>
      <c r="P46" s="260">
        <v>42990</v>
      </c>
      <c r="Q46" s="257" t="s">
        <v>175</v>
      </c>
      <c r="R46" s="257" t="s">
        <v>535</v>
      </c>
      <c r="S46" s="158" t="s">
        <v>415</v>
      </c>
      <c r="T46" s="158" t="s">
        <v>536</v>
      </c>
      <c r="U46" s="257" t="s">
        <v>101</v>
      </c>
      <c r="V46" s="266"/>
      <c r="W46" s="266"/>
      <c r="X46" s="263"/>
      <c r="Y46" s="263"/>
      <c r="Z46" s="263"/>
      <c r="AA46" s="263"/>
      <c r="AB46" s="266"/>
      <c r="AC46" s="263"/>
      <c r="AD46" s="263"/>
      <c r="AE46" s="263"/>
      <c r="AF46" s="263"/>
      <c r="AG46" s="263"/>
      <c r="AH46" s="263"/>
      <c r="AI46" s="266"/>
      <c r="AJ46" s="263"/>
      <c r="AK46" s="263"/>
      <c r="AL46" s="263"/>
      <c r="AM46" s="263"/>
      <c r="AN46" s="266"/>
      <c r="AO46" s="263"/>
      <c r="AP46" s="263"/>
      <c r="AQ46" s="266"/>
      <c r="AR46" s="61"/>
      <c r="AS46" s="4"/>
      <c r="AT46" s="4"/>
      <c r="AU46" s="4"/>
      <c r="AV46" s="4"/>
      <c r="AW46" s="4"/>
      <c r="AX46" s="34"/>
      <c r="AY46" s="4"/>
      <c r="AZ46" s="4"/>
      <c r="BA46" s="263"/>
      <c r="BB46" s="263"/>
      <c r="BC46" s="4"/>
      <c r="BD46" s="4"/>
      <c r="BE46" s="263"/>
      <c r="BF46" s="263"/>
      <c r="BG46" s="4"/>
      <c r="BH46" s="4"/>
      <c r="BI46" s="263"/>
      <c r="BJ46" s="263"/>
      <c r="BK46" s="257" t="s">
        <v>8342</v>
      </c>
      <c r="BL46" s="266"/>
      <c r="BM46" s="266"/>
      <c r="BN46" s="266"/>
      <c r="BO46" s="266"/>
      <c r="BP46" s="257" t="s">
        <v>8343</v>
      </c>
      <c r="BQ46" s="257"/>
      <c r="BR46" s="257" t="s">
        <v>537</v>
      </c>
      <c r="BS46" s="257" t="s">
        <v>536</v>
      </c>
      <c r="BT46" s="266"/>
      <c r="BU46" s="266"/>
      <c r="BV46" s="266" t="s">
        <v>538</v>
      </c>
      <c r="BW46" s="34"/>
      <c r="BX46" s="257"/>
      <c r="BY46" s="34"/>
      <c r="BZ46" s="218"/>
    </row>
    <row r="47" spans="1:78" s="217" customFormat="1" ht="306.75" customHeight="1">
      <c r="A47" s="257">
        <v>46</v>
      </c>
      <c r="B47" s="10" t="s">
        <v>539</v>
      </c>
      <c r="C47" s="257" t="s">
        <v>92</v>
      </c>
      <c r="D47" s="257" t="s">
        <v>93</v>
      </c>
      <c r="E47" s="257" t="s">
        <v>94</v>
      </c>
      <c r="F47" s="257"/>
      <c r="G47" s="257" t="s">
        <v>540</v>
      </c>
      <c r="H47" s="257" t="s">
        <v>81</v>
      </c>
      <c r="I47" s="32"/>
      <c r="J47" s="158" t="s">
        <v>96</v>
      </c>
      <c r="K47" s="257" t="s">
        <v>96</v>
      </c>
      <c r="L47" s="257" t="s">
        <v>541</v>
      </c>
      <c r="M47" s="258">
        <v>43101</v>
      </c>
      <c r="N47" s="68"/>
      <c r="O47" s="260"/>
      <c r="P47" s="260">
        <v>41380</v>
      </c>
      <c r="Q47" s="257" t="s">
        <v>114</v>
      </c>
      <c r="R47" s="257" t="s">
        <v>161</v>
      </c>
      <c r="S47" s="158" t="s">
        <v>162</v>
      </c>
      <c r="T47" s="158" t="s">
        <v>163</v>
      </c>
      <c r="U47" s="257" t="s">
        <v>101</v>
      </c>
      <c r="V47" s="266"/>
      <c r="W47" s="266"/>
      <c r="X47" s="263"/>
      <c r="Y47" s="263"/>
      <c r="Z47" s="263"/>
      <c r="AA47" s="263"/>
      <c r="AB47" s="266"/>
      <c r="AC47" s="263"/>
      <c r="AD47" s="263"/>
      <c r="AE47" s="263"/>
      <c r="AF47" s="263"/>
      <c r="AG47" s="263"/>
      <c r="AH47" s="263"/>
      <c r="AI47" s="266"/>
      <c r="AJ47" s="263"/>
      <c r="AK47" s="263"/>
      <c r="AL47" s="263"/>
      <c r="AM47" s="263"/>
      <c r="AN47" s="266"/>
      <c r="AO47" s="263"/>
      <c r="AP47" s="261"/>
      <c r="AQ47" s="266"/>
      <c r="AR47" s="61"/>
      <c r="AS47" s="4"/>
      <c r="AT47" s="4"/>
      <c r="AU47" s="4"/>
      <c r="AV47" s="4"/>
      <c r="AW47" s="4"/>
      <c r="AX47" s="34"/>
      <c r="AY47" s="4"/>
      <c r="AZ47" s="4"/>
      <c r="BA47" s="261"/>
      <c r="BB47" s="261"/>
      <c r="BC47" s="4"/>
      <c r="BD47" s="4"/>
      <c r="BE47" s="261"/>
      <c r="BF47" s="261"/>
      <c r="BG47" s="4"/>
      <c r="BH47" s="4"/>
      <c r="BI47" s="261"/>
      <c r="BJ47" s="261"/>
      <c r="BK47" s="257"/>
      <c r="BL47" s="266"/>
      <c r="BM47" s="266"/>
      <c r="BN47" s="266"/>
      <c r="BO47" s="266"/>
      <c r="BP47" s="266"/>
      <c r="BQ47" s="257" t="s">
        <v>240</v>
      </c>
      <c r="BR47" s="266"/>
      <c r="BS47" s="257" t="s">
        <v>164</v>
      </c>
      <c r="BT47" s="266" t="s">
        <v>542</v>
      </c>
      <c r="BU47" s="257" t="s">
        <v>543</v>
      </c>
      <c r="BV47" s="266"/>
      <c r="BW47" s="34"/>
      <c r="BX47" s="5" t="s">
        <v>544</v>
      </c>
      <c r="BY47" s="34"/>
      <c r="BZ47" s="218"/>
    </row>
    <row r="48" spans="1:78" s="217" customFormat="1" ht="165" customHeight="1">
      <c r="A48" s="257">
        <v>47</v>
      </c>
      <c r="B48" s="10" t="s">
        <v>8170</v>
      </c>
      <c r="C48" s="257" t="s">
        <v>92</v>
      </c>
      <c r="D48" s="257" t="s">
        <v>93</v>
      </c>
      <c r="E48" s="257" t="s">
        <v>94</v>
      </c>
      <c r="F48" s="257"/>
      <c r="G48" s="257" t="s">
        <v>545</v>
      </c>
      <c r="H48" s="257" t="s">
        <v>81</v>
      </c>
      <c r="I48" s="32"/>
      <c r="J48" s="158" t="s">
        <v>96</v>
      </c>
      <c r="K48" s="257" t="s">
        <v>96</v>
      </c>
      <c r="L48" s="257" t="s">
        <v>546</v>
      </c>
      <c r="M48" s="258"/>
      <c r="N48" s="257"/>
      <c r="O48" s="260"/>
      <c r="P48" s="260"/>
      <c r="Q48" s="257" t="s">
        <v>114</v>
      </c>
      <c r="R48" s="257" t="s">
        <v>286</v>
      </c>
      <c r="S48" s="158" t="s">
        <v>287</v>
      </c>
      <c r="T48" s="158" t="s">
        <v>288</v>
      </c>
      <c r="U48" s="257" t="s">
        <v>101</v>
      </c>
      <c r="V48" s="266"/>
      <c r="W48" s="266"/>
      <c r="X48" s="263"/>
      <c r="Y48" s="263"/>
      <c r="Z48" s="263"/>
      <c r="AA48" s="263"/>
      <c r="AB48" s="266"/>
      <c r="AC48" s="263"/>
      <c r="AD48" s="263"/>
      <c r="AE48" s="263"/>
      <c r="AF48" s="263"/>
      <c r="AG48" s="263"/>
      <c r="AH48" s="263"/>
      <c r="AI48" s="266"/>
      <c r="AJ48" s="263"/>
      <c r="AK48" s="263"/>
      <c r="AL48" s="263"/>
      <c r="AM48" s="263"/>
      <c r="AN48" s="266"/>
      <c r="AO48" s="263"/>
      <c r="AP48" s="261"/>
      <c r="AQ48" s="266"/>
      <c r="AR48" s="61"/>
      <c r="AS48" s="4"/>
      <c r="AT48" s="4"/>
      <c r="AU48" s="4"/>
      <c r="AV48" s="4"/>
      <c r="AW48" s="4"/>
      <c r="AX48" s="34"/>
      <c r="AY48" s="4"/>
      <c r="AZ48" s="4"/>
      <c r="BA48" s="261"/>
      <c r="BB48" s="261"/>
      <c r="BC48" s="4"/>
      <c r="BD48" s="4"/>
      <c r="BE48" s="261"/>
      <c r="BF48" s="261"/>
      <c r="BG48" s="4"/>
      <c r="BH48" s="4"/>
      <c r="BI48" s="261"/>
      <c r="BJ48" s="261"/>
      <c r="BK48" s="257"/>
      <c r="BL48" s="266"/>
      <c r="BM48" s="266"/>
      <c r="BN48" s="266"/>
      <c r="BO48" s="266"/>
      <c r="BP48" s="266"/>
      <c r="BQ48" s="257" t="s">
        <v>240</v>
      </c>
      <c r="BR48" s="266"/>
      <c r="BS48" s="257" t="s">
        <v>288</v>
      </c>
      <c r="BT48" s="266"/>
      <c r="BU48" s="257" t="s">
        <v>103</v>
      </c>
      <c r="BV48" s="257" t="s">
        <v>547</v>
      </c>
      <c r="BW48" s="34"/>
      <c r="BX48" s="257" t="s">
        <v>548</v>
      </c>
      <c r="BY48" s="34"/>
      <c r="BZ48" s="218"/>
    </row>
    <row r="49" spans="1:78" s="217" customFormat="1" ht="199.5" customHeight="1">
      <c r="A49" s="257">
        <v>48</v>
      </c>
      <c r="B49" s="10" t="s">
        <v>549</v>
      </c>
      <c r="C49" s="257" t="s">
        <v>92</v>
      </c>
      <c r="D49" s="257" t="s">
        <v>93</v>
      </c>
      <c r="E49" s="257" t="s">
        <v>94</v>
      </c>
      <c r="F49" s="257" t="s">
        <v>550</v>
      </c>
      <c r="G49" s="257" t="s">
        <v>551</v>
      </c>
      <c r="H49" s="257" t="s">
        <v>81</v>
      </c>
      <c r="I49" s="32"/>
      <c r="J49" s="158" t="s">
        <v>96</v>
      </c>
      <c r="K49" s="257" t="s">
        <v>96</v>
      </c>
      <c r="L49" s="257" t="s">
        <v>552</v>
      </c>
      <c r="M49" s="258">
        <v>41590</v>
      </c>
      <c r="N49" s="257"/>
      <c r="O49" s="260"/>
      <c r="P49" s="260">
        <v>4719</v>
      </c>
      <c r="Q49" s="257" t="s">
        <v>114</v>
      </c>
      <c r="R49" s="257" t="s">
        <v>329</v>
      </c>
      <c r="S49" s="158" t="s">
        <v>330</v>
      </c>
      <c r="T49" s="158" t="s">
        <v>553</v>
      </c>
      <c r="U49" s="257" t="s">
        <v>101</v>
      </c>
      <c r="V49" s="266"/>
      <c r="W49" s="257" t="s">
        <v>554</v>
      </c>
      <c r="X49" s="263"/>
      <c r="Y49" s="263"/>
      <c r="Z49" s="263"/>
      <c r="AA49" s="263"/>
      <c r="AB49" s="266"/>
      <c r="AC49" s="263"/>
      <c r="AD49" s="263"/>
      <c r="AE49" s="263"/>
      <c r="AF49" s="61"/>
      <c r="AG49" s="61"/>
      <c r="AH49" s="61"/>
      <c r="AI49" s="5"/>
      <c r="AJ49" s="61"/>
      <c r="AK49" s="61"/>
      <c r="AL49" s="61"/>
      <c r="AM49" s="61"/>
      <c r="AN49" s="5"/>
      <c r="AO49" s="263"/>
      <c r="AP49" s="61"/>
      <c r="AQ49" s="5"/>
      <c r="AR49" s="61"/>
      <c r="AS49" s="4"/>
      <c r="AT49" s="4"/>
      <c r="AU49" s="4"/>
      <c r="AV49" s="4"/>
      <c r="AW49" s="4"/>
      <c r="AX49" s="34"/>
      <c r="AY49" s="4"/>
      <c r="AZ49" s="4"/>
      <c r="BA49" s="61"/>
      <c r="BB49" s="61"/>
      <c r="BC49" s="4"/>
      <c r="BD49" s="4"/>
      <c r="BE49" s="61"/>
      <c r="BF49" s="61"/>
      <c r="BG49" s="4"/>
      <c r="BH49" s="4"/>
      <c r="BI49" s="61"/>
      <c r="BJ49" s="61"/>
      <c r="BK49" s="257" t="s">
        <v>555</v>
      </c>
      <c r="BL49" s="266"/>
      <c r="BM49" s="266" t="s">
        <v>118</v>
      </c>
      <c r="BN49" s="266"/>
      <c r="BO49" s="266"/>
      <c r="BP49" s="257" t="s">
        <v>556</v>
      </c>
      <c r="BQ49" s="257" t="s">
        <v>240</v>
      </c>
      <c r="BR49" s="266"/>
      <c r="BS49" s="257" t="s">
        <v>553</v>
      </c>
      <c r="BT49" s="266"/>
      <c r="BU49" s="257" t="s">
        <v>103</v>
      </c>
      <c r="BV49" s="266"/>
      <c r="BW49" s="5"/>
      <c r="BX49" s="257" t="s">
        <v>557</v>
      </c>
      <c r="BY49" s="34"/>
      <c r="BZ49" s="218"/>
    </row>
    <row r="50" spans="1:78" s="217" customFormat="1" ht="222" customHeight="1">
      <c r="A50" s="257">
        <v>49</v>
      </c>
      <c r="B50" s="10" t="s">
        <v>558</v>
      </c>
      <c r="C50" s="257" t="s">
        <v>92</v>
      </c>
      <c r="D50" s="257" t="s">
        <v>93</v>
      </c>
      <c r="E50" s="257" t="s">
        <v>94</v>
      </c>
      <c r="F50" s="257"/>
      <c r="G50" s="257" t="s">
        <v>545</v>
      </c>
      <c r="H50" s="257" t="s">
        <v>81</v>
      </c>
      <c r="I50" s="32"/>
      <c r="J50" s="158" t="s">
        <v>96</v>
      </c>
      <c r="K50" s="257" t="s">
        <v>96</v>
      </c>
      <c r="L50" s="257" t="s">
        <v>559</v>
      </c>
      <c r="M50" s="258"/>
      <c r="N50" s="257"/>
      <c r="O50" s="260"/>
      <c r="P50" s="260"/>
      <c r="Q50" s="257" t="s">
        <v>114</v>
      </c>
      <c r="R50" s="257" t="s">
        <v>276</v>
      </c>
      <c r="S50" s="158" t="s">
        <v>277</v>
      </c>
      <c r="T50" s="158" t="s">
        <v>278</v>
      </c>
      <c r="U50" s="267" t="s">
        <v>116</v>
      </c>
      <c r="V50" s="266"/>
      <c r="W50" s="266"/>
      <c r="X50" s="263"/>
      <c r="Y50" s="263"/>
      <c r="Z50" s="263"/>
      <c r="AA50" s="263"/>
      <c r="AB50" s="266"/>
      <c r="AC50" s="263"/>
      <c r="AD50" s="263"/>
      <c r="AE50" s="263"/>
      <c r="AF50" s="263"/>
      <c r="AG50" s="263"/>
      <c r="AH50" s="263"/>
      <c r="AI50" s="266"/>
      <c r="AJ50" s="263"/>
      <c r="AK50" s="263"/>
      <c r="AL50" s="263"/>
      <c r="AM50" s="263"/>
      <c r="AN50" s="266"/>
      <c r="AO50" s="263"/>
      <c r="AP50" s="61"/>
      <c r="AQ50" s="5"/>
      <c r="AR50" s="61"/>
      <c r="AS50" s="4"/>
      <c r="AT50" s="4"/>
      <c r="AU50" s="4"/>
      <c r="AV50" s="4"/>
      <c r="AW50" s="4"/>
      <c r="AX50" s="34"/>
      <c r="AY50" s="4"/>
      <c r="AZ50" s="4"/>
      <c r="BA50" s="61"/>
      <c r="BB50" s="61"/>
      <c r="BC50" s="4"/>
      <c r="BD50" s="4"/>
      <c r="BE50" s="61"/>
      <c r="BF50" s="61"/>
      <c r="BG50" s="4"/>
      <c r="BH50" s="4"/>
      <c r="BI50" s="61"/>
      <c r="BJ50" s="61"/>
      <c r="BK50" s="257"/>
      <c r="BL50" s="266"/>
      <c r="BM50" s="266"/>
      <c r="BN50" s="266"/>
      <c r="BO50" s="266"/>
      <c r="BP50" s="266"/>
      <c r="BQ50" s="257" t="s">
        <v>240</v>
      </c>
      <c r="BR50" s="266"/>
      <c r="BS50" s="257" t="s">
        <v>278</v>
      </c>
      <c r="BT50" s="266"/>
      <c r="BU50" s="257" t="s">
        <v>103</v>
      </c>
      <c r="BV50" s="257" t="s">
        <v>560</v>
      </c>
      <c r="BW50" s="5"/>
      <c r="BX50" s="257" t="s">
        <v>561</v>
      </c>
      <c r="BY50" s="34"/>
      <c r="BZ50" s="218"/>
    </row>
    <row r="51" spans="1:78" s="217" customFormat="1" ht="159" customHeight="1">
      <c r="A51" s="257">
        <v>50</v>
      </c>
      <c r="B51" s="101" t="s">
        <v>562</v>
      </c>
      <c r="C51" s="257" t="s">
        <v>92</v>
      </c>
      <c r="D51" s="257" t="s">
        <v>93</v>
      </c>
      <c r="E51" s="257" t="s">
        <v>94</v>
      </c>
      <c r="F51" s="257"/>
      <c r="G51" s="257" t="s">
        <v>563</v>
      </c>
      <c r="H51" s="257" t="s">
        <v>81</v>
      </c>
      <c r="I51" s="32"/>
      <c r="J51" s="158" t="s">
        <v>96</v>
      </c>
      <c r="K51" s="257" t="s">
        <v>96</v>
      </c>
      <c r="L51" s="257" t="s">
        <v>564</v>
      </c>
      <c r="M51" s="258"/>
      <c r="N51" s="257"/>
      <c r="O51" s="260"/>
      <c r="P51" s="260"/>
      <c r="Q51" s="257" t="s">
        <v>114</v>
      </c>
      <c r="R51" s="257" t="s">
        <v>300</v>
      </c>
      <c r="S51" s="158" t="s">
        <v>301</v>
      </c>
      <c r="T51" s="158" t="s">
        <v>302</v>
      </c>
      <c r="U51" s="257" t="s">
        <v>8167</v>
      </c>
      <c r="V51" s="266"/>
      <c r="W51" s="266"/>
      <c r="X51" s="263"/>
      <c r="Y51" s="263"/>
      <c r="Z51" s="263"/>
      <c r="AA51" s="263"/>
      <c r="AB51" s="266"/>
      <c r="AC51" s="263"/>
      <c r="AD51" s="263"/>
      <c r="AE51" s="263"/>
      <c r="AF51" s="263"/>
      <c r="AG51" s="263"/>
      <c r="AH51" s="263" t="s">
        <v>565</v>
      </c>
      <c r="AI51" s="266"/>
      <c r="AJ51" s="263"/>
      <c r="AK51" s="263"/>
      <c r="AL51" s="263"/>
      <c r="AM51" s="263"/>
      <c r="AN51" s="266"/>
      <c r="AO51" s="263"/>
      <c r="AP51" s="61"/>
      <c r="AQ51" s="5"/>
      <c r="AR51" s="61"/>
      <c r="AS51" s="4"/>
      <c r="AT51" s="4"/>
      <c r="AU51" s="4"/>
      <c r="AV51" s="4"/>
      <c r="AW51" s="4"/>
      <c r="AX51" s="34"/>
      <c r="AY51" s="4"/>
      <c r="AZ51" s="4"/>
      <c r="BA51" s="61"/>
      <c r="BB51" s="61"/>
      <c r="BC51" s="4"/>
      <c r="BD51" s="4"/>
      <c r="BE51" s="61"/>
      <c r="BF51" s="61"/>
      <c r="BG51" s="4"/>
      <c r="BH51" s="4"/>
      <c r="BI51" s="61"/>
      <c r="BJ51" s="61"/>
      <c r="BK51" s="257"/>
      <c r="BL51" s="266"/>
      <c r="BM51" s="266"/>
      <c r="BN51" s="266"/>
      <c r="BO51" s="266"/>
      <c r="BP51" s="266"/>
      <c r="BQ51" s="257" t="s">
        <v>240</v>
      </c>
      <c r="BR51" s="266"/>
      <c r="BS51" s="257" t="s">
        <v>302</v>
      </c>
      <c r="BT51" s="266"/>
      <c r="BU51" s="257" t="s">
        <v>103</v>
      </c>
      <c r="BV51" s="257"/>
      <c r="BW51" s="5"/>
      <c r="BX51" s="257" t="s">
        <v>566</v>
      </c>
      <c r="BY51" s="34"/>
      <c r="BZ51" s="218"/>
    </row>
    <row r="52" spans="1:78" s="217" customFormat="1" ht="232.5" customHeight="1">
      <c r="A52" s="257">
        <v>51</v>
      </c>
      <c r="B52" s="10" t="s">
        <v>567</v>
      </c>
      <c r="C52" s="257" t="s">
        <v>106</v>
      </c>
      <c r="D52" s="257" t="s">
        <v>274</v>
      </c>
      <c r="E52" s="257" t="s">
        <v>568</v>
      </c>
      <c r="F52" s="257" t="s">
        <v>569</v>
      </c>
      <c r="G52" s="257" t="s">
        <v>570</v>
      </c>
      <c r="H52" s="69" t="s">
        <v>8072</v>
      </c>
      <c r="I52" s="32" t="s">
        <v>571</v>
      </c>
      <c r="J52" s="158" t="s">
        <v>96</v>
      </c>
      <c r="K52" s="257" t="s">
        <v>572</v>
      </c>
      <c r="L52" s="257" t="s">
        <v>573</v>
      </c>
      <c r="M52" s="258">
        <v>21984</v>
      </c>
      <c r="N52" s="259">
        <v>43244</v>
      </c>
      <c r="O52" s="260"/>
      <c r="P52" s="260"/>
      <c r="Q52" s="257" t="s">
        <v>175</v>
      </c>
      <c r="R52" s="257" t="s">
        <v>414</v>
      </c>
      <c r="S52" s="158" t="s">
        <v>415</v>
      </c>
      <c r="T52" s="158" t="s">
        <v>536</v>
      </c>
      <c r="U52" s="267" t="s">
        <v>116</v>
      </c>
      <c r="V52" s="32" t="s">
        <v>574</v>
      </c>
      <c r="W52" s="257"/>
      <c r="X52" s="261"/>
      <c r="Y52" s="261"/>
      <c r="Z52" s="261"/>
      <c r="AA52" s="261"/>
      <c r="AB52" s="262"/>
      <c r="AC52" s="263"/>
      <c r="AD52" s="261"/>
      <c r="AE52" s="261"/>
      <c r="AF52" s="261"/>
      <c r="AG52" s="261"/>
      <c r="AH52" s="263"/>
      <c r="AI52" s="266"/>
      <c r="AJ52" s="39"/>
      <c r="AK52" s="39"/>
      <c r="AL52" s="39"/>
      <c r="AM52" s="39"/>
      <c r="AN52" s="40"/>
      <c r="AO52" s="39"/>
      <c r="AP52" s="39"/>
      <c r="AQ52" s="40"/>
      <c r="AR52" s="39"/>
      <c r="AS52" s="39"/>
      <c r="AT52" s="39"/>
      <c r="AU52" s="39"/>
      <c r="AV52" s="39"/>
      <c r="AW52" s="39"/>
      <c r="AX52" s="40"/>
      <c r="AY52" s="39"/>
      <c r="AZ52" s="39"/>
      <c r="BA52" s="39"/>
      <c r="BB52" s="39"/>
      <c r="BC52" s="39"/>
      <c r="BD52" s="39"/>
      <c r="BE52" s="39"/>
      <c r="BF52" s="39"/>
      <c r="BG52" s="39"/>
      <c r="BH52" s="39"/>
      <c r="BI52" s="39"/>
      <c r="BJ52" s="39"/>
      <c r="BK52" s="265" t="s">
        <v>8464</v>
      </c>
      <c r="BL52" s="257" t="s">
        <v>118</v>
      </c>
      <c r="BM52" s="257" t="s">
        <v>118</v>
      </c>
      <c r="BN52" s="265" t="s">
        <v>118</v>
      </c>
      <c r="BO52" s="265" t="s">
        <v>118</v>
      </c>
      <c r="BP52" s="257" t="s">
        <v>8465</v>
      </c>
      <c r="BQ52" s="257" t="s">
        <v>240</v>
      </c>
      <c r="BR52" s="257" t="s">
        <v>575</v>
      </c>
      <c r="BS52" s="257" t="s">
        <v>576</v>
      </c>
      <c r="BT52" s="257"/>
      <c r="BU52" s="257"/>
      <c r="BV52" s="69" t="s">
        <v>8466</v>
      </c>
      <c r="BW52" s="38"/>
      <c r="BX52" s="257" t="s">
        <v>577</v>
      </c>
      <c r="BY52" s="266"/>
      <c r="BZ52" s="218"/>
    </row>
    <row r="53" spans="1:78" s="217" customFormat="1" ht="243" customHeight="1">
      <c r="A53" s="257">
        <v>52</v>
      </c>
      <c r="B53" s="10" t="s">
        <v>578</v>
      </c>
      <c r="C53" s="257" t="s">
        <v>106</v>
      </c>
      <c r="D53" s="257" t="s">
        <v>274</v>
      </c>
      <c r="E53" s="257" t="s">
        <v>579</v>
      </c>
      <c r="F53" s="257" t="s">
        <v>580</v>
      </c>
      <c r="G53" s="257" t="s">
        <v>581</v>
      </c>
      <c r="H53" s="257" t="s">
        <v>81</v>
      </c>
      <c r="I53" s="32" t="s">
        <v>582</v>
      </c>
      <c r="J53" s="158" t="s">
        <v>96</v>
      </c>
      <c r="K53" s="257" t="s">
        <v>583</v>
      </c>
      <c r="L53" s="257" t="s">
        <v>584</v>
      </c>
      <c r="M53" s="257">
        <v>1998</v>
      </c>
      <c r="N53" s="259">
        <v>42195</v>
      </c>
      <c r="O53" s="260"/>
      <c r="P53" s="260"/>
      <c r="Q53" s="257" t="s">
        <v>175</v>
      </c>
      <c r="R53" s="257" t="s">
        <v>585</v>
      </c>
      <c r="S53" s="267" t="s">
        <v>294</v>
      </c>
      <c r="T53" s="158" t="s">
        <v>536</v>
      </c>
      <c r="U53" s="257" t="s">
        <v>101</v>
      </c>
      <c r="V53" s="32"/>
      <c r="W53" s="257"/>
      <c r="X53" s="261"/>
      <c r="Y53" s="261"/>
      <c r="Z53" s="261"/>
      <c r="AA53" s="261"/>
      <c r="AB53" s="262"/>
      <c r="AC53" s="263"/>
      <c r="AD53" s="261"/>
      <c r="AE53" s="261"/>
      <c r="AF53" s="261"/>
      <c r="AG53" s="261"/>
      <c r="AH53" s="263"/>
      <c r="AI53" s="266"/>
      <c r="AJ53" s="39"/>
      <c r="AK53" s="39"/>
      <c r="AL53" s="39"/>
      <c r="AM53" s="39"/>
      <c r="AN53" s="40"/>
      <c r="AO53" s="39"/>
      <c r="AP53" s="39"/>
      <c r="AQ53" s="40"/>
      <c r="AR53" s="39"/>
      <c r="AS53" s="39"/>
      <c r="AT53" s="39"/>
      <c r="AU53" s="39"/>
      <c r="AV53" s="39"/>
      <c r="AW53" s="39"/>
      <c r="AX53" s="40"/>
      <c r="AY53" s="39"/>
      <c r="AZ53" s="39"/>
      <c r="BA53" s="39"/>
      <c r="BB53" s="39"/>
      <c r="BC53" s="39"/>
      <c r="BD53" s="39"/>
      <c r="BE53" s="39"/>
      <c r="BF53" s="39"/>
      <c r="BG53" s="39"/>
      <c r="BH53" s="39"/>
      <c r="BI53" s="39"/>
      <c r="BJ53" s="39"/>
      <c r="BK53" s="264" t="s">
        <v>7939</v>
      </c>
      <c r="BL53" s="266" t="s">
        <v>180</v>
      </c>
      <c r="BM53" s="257"/>
      <c r="BN53" s="265" t="s">
        <v>118</v>
      </c>
      <c r="BO53" s="265" t="s">
        <v>118</v>
      </c>
      <c r="BP53" s="69" t="s">
        <v>7940</v>
      </c>
      <c r="BQ53" s="257"/>
      <c r="BR53" s="257" t="s">
        <v>586</v>
      </c>
      <c r="BS53" s="257" t="s">
        <v>536</v>
      </c>
      <c r="BT53" s="257"/>
      <c r="BU53" s="257"/>
      <c r="BV53" s="257" t="s">
        <v>587</v>
      </c>
      <c r="BW53" s="38"/>
      <c r="BX53" s="265" t="s">
        <v>588</v>
      </c>
      <c r="BY53" s="266"/>
      <c r="BZ53" s="218"/>
    </row>
    <row r="54" spans="1:78" s="217" customFormat="1" ht="296.25" customHeight="1">
      <c r="A54" s="257">
        <v>53</v>
      </c>
      <c r="B54" s="42" t="s">
        <v>589</v>
      </c>
      <c r="C54" s="257" t="s">
        <v>106</v>
      </c>
      <c r="D54" s="257" t="s">
        <v>436</v>
      </c>
      <c r="E54" s="257" t="s">
        <v>590</v>
      </c>
      <c r="F54" s="257" t="s">
        <v>591</v>
      </c>
      <c r="G54" s="257" t="s">
        <v>592</v>
      </c>
      <c r="H54" s="266" t="s">
        <v>110</v>
      </c>
      <c r="I54" s="32" t="s">
        <v>593</v>
      </c>
      <c r="J54" s="158" t="s">
        <v>96</v>
      </c>
      <c r="K54" s="257" t="s">
        <v>96</v>
      </c>
      <c r="L54" s="257" t="s">
        <v>594</v>
      </c>
      <c r="M54" s="258">
        <v>25380</v>
      </c>
      <c r="N54" s="259">
        <v>40631</v>
      </c>
      <c r="O54" s="260"/>
      <c r="P54" s="260">
        <v>39644</v>
      </c>
      <c r="Q54" s="257" t="s">
        <v>114</v>
      </c>
      <c r="R54" s="257" t="s">
        <v>329</v>
      </c>
      <c r="S54" s="158" t="s">
        <v>330</v>
      </c>
      <c r="T54" s="158" t="s">
        <v>8402</v>
      </c>
      <c r="U54" s="257" t="s">
        <v>101</v>
      </c>
      <c r="V54" s="32"/>
      <c r="W54" s="257"/>
      <c r="X54" s="39">
        <v>155697669</v>
      </c>
      <c r="Y54" s="39">
        <f>X54/10</f>
        <v>15569766.9</v>
      </c>
      <c r="Z54" s="39">
        <f>X54/13.5</f>
        <v>11533160.666666666</v>
      </c>
      <c r="AA54" s="39">
        <v>315381.76349052018</v>
      </c>
      <c r="AB54" s="260">
        <v>92</v>
      </c>
      <c r="AC54" s="49">
        <v>594623252</v>
      </c>
      <c r="AD54" s="49">
        <f>AC54/10</f>
        <v>59462325.200000003</v>
      </c>
      <c r="AE54" s="49">
        <f>AC54/13.5</f>
        <v>44046166.814814813</v>
      </c>
      <c r="AF54" s="49">
        <v>284144.37563315942</v>
      </c>
      <c r="AG54" s="263">
        <v>112991808</v>
      </c>
      <c r="AH54" s="49">
        <v>5656208</v>
      </c>
      <c r="AI54" s="48">
        <v>92</v>
      </c>
      <c r="AJ54" s="39">
        <v>43160.1</v>
      </c>
      <c r="AK54" s="52">
        <v>3398268.68</v>
      </c>
      <c r="AL54" s="39">
        <v>3441428.7800000003</v>
      </c>
      <c r="AM54" s="51">
        <v>70811.29176954733</v>
      </c>
      <c r="AN54" s="53">
        <v>92</v>
      </c>
      <c r="AO54" s="52">
        <v>44466898</v>
      </c>
      <c r="AP54" s="39">
        <v>529345740.12</v>
      </c>
      <c r="AQ54" s="53">
        <v>82</v>
      </c>
      <c r="AR54" s="52"/>
      <c r="AS54" s="52"/>
      <c r="AT54" s="57">
        <v>4193094453</v>
      </c>
      <c r="AU54" s="57">
        <v>19446.46</v>
      </c>
      <c r="AV54" s="39">
        <f t="shared" ref="AV54:AW56" si="0">AR54+AT54</f>
        <v>4193094453</v>
      </c>
      <c r="AW54" s="39">
        <f t="shared" si="0"/>
        <v>19446.46</v>
      </c>
      <c r="AX54" s="70"/>
      <c r="AY54" s="52"/>
      <c r="AZ54" s="52"/>
      <c r="BA54" s="39">
        <v>529345740.12</v>
      </c>
      <c r="BB54" s="39">
        <v>529345740.12</v>
      </c>
      <c r="BC54" s="52"/>
      <c r="BD54" s="52"/>
      <c r="BE54" s="39">
        <v>529345740.12</v>
      </c>
      <c r="BF54" s="39">
        <v>529345740.12</v>
      </c>
      <c r="BG54" s="52"/>
      <c r="BH54" s="52"/>
      <c r="BI54" s="39">
        <v>529345740.12</v>
      </c>
      <c r="BJ54" s="39">
        <v>529345740.12</v>
      </c>
      <c r="BK54" s="265" t="s">
        <v>595</v>
      </c>
      <c r="BL54" s="257"/>
      <c r="BM54" s="257" t="s">
        <v>118</v>
      </c>
      <c r="BN54" s="257"/>
      <c r="BO54" s="265" t="s">
        <v>118</v>
      </c>
      <c r="BP54" s="257"/>
      <c r="BQ54" s="257" t="s">
        <v>102</v>
      </c>
      <c r="BR54" s="257" t="s">
        <v>596</v>
      </c>
      <c r="BS54" s="69" t="s">
        <v>8402</v>
      </c>
      <c r="BT54" s="257" t="s">
        <v>118</v>
      </c>
      <c r="BU54" s="257"/>
      <c r="BV54" s="257"/>
      <c r="BW54" s="38"/>
      <c r="BX54" s="257" t="s">
        <v>597</v>
      </c>
      <c r="BY54" s="257"/>
      <c r="BZ54" s="218"/>
    </row>
    <row r="55" spans="1:78" s="217" customFormat="1" ht="180" customHeight="1">
      <c r="A55" s="257">
        <v>54</v>
      </c>
      <c r="B55" s="42" t="s">
        <v>598</v>
      </c>
      <c r="C55" s="257" t="s">
        <v>106</v>
      </c>
      <c r="D55" s="257" t="s">
        <v>436</v>
      </c>
      <c r="E55" s="257" t="s">
        <v>590</v>
      </c>
      <c r="F55" s="257" t="s">
        <v>591</v>
      </c>
      <c r="G55" s="257" t="s">
        <v>592</v>
      </c>
      <c r="H55" s="266" t="s">
        <v>110</v>
      </c>
      <c r="I55" s="32" t="s">
        <v>599</v>
      </c>
      <c r="J55" s="158" t="s">
        <v>96</v>
      </c>
      <c r="K55" s="257" t="s">
        <v>96</v>
      </c>
      <c r="L55" s="257" t="s">
        <v>600</v>
      </c>
      <c r="M55" s="258">
        <v>17348</v>
      </c>
      <c r="N55" s="259">
        <v>40631</v>
      </c>
      <c r="O55" s="260"/>
      <c r="P55" s="260">
        <v>39644</v>
      </c>
      <c r="Q55" s="257" t="s">
        <v>114</v>
      </c>
      <c r="R55" s="257" t="s">
        <v>144</v>
      </c>
      <c r="S55" s="158" t="s">
        <v>195</v>
      </c>
      <c r="T55" s="158" t="s">
        <v>601</v>
      </c>
      <c r="U55" s="257" t="s">
        <v>101</v>
      </c>
      <c r="V55" s="32"/>
      <c r="W55" s="257">
        <v>210483</v>
      </c>
      <c r="X55" s="39">
        <v>591512158</v>
      </c>
      <c r="Y55" s="39">
        <f>X55/10</f>
        <v>59151215.799999997</v>
      </c>
      <c r="Z55" s="39">
        <f>X55/13.5</f>
        <v>43815715.40740741</v>
      </c>
      <c r="AA55" s="39">
        <v>1198169.1743639605</v>
      </c>
      <c r="AB55" s="260">
        <v>227</v>
      </c>
      <c r="AC55" s="49">
        <v>1001314795</v>
      </c>
      <c r="AD55" s="49">
        <f>AC55/10</f>
        <v>100131479.5</v>
      </c>
      <c r="AE55" s="49">
        <f>AC55/13.5</f>
        <v>74171466.296296299</v>
      </c>
      <c r="AF55" s="49">
        <v>478484.42905747658</v>
      </c>
      <c r="AG55" s="263">
        <v>113247500</v>
      </c>
      <c r="AH55" s="49">
        <v>0</v>
      </c>
      <c r="AI55" s="48">
        <v>196</v>
      </c>
      <c r="AJ55" s="39">
        <v>44622.59</v>
      </c>
      <c r="AK55" s="60">
        <v>23013613.859999999</v>
      </c>
      <c r="AL55" s="39">
        <v>23058236.449999999</v>
      </c>
      <c r="AM55" s="51">
        <v>474449.30967078189</v>
      </c>
      <c r="AN55" s="260">
        <v>196</v>
      </c>
      <c r="AO55" s="52">
        <v>268154378</v>
      </c>
      <c r="AP55" s="39">
        <v>29926388991.02</v>
      </c>
      <c r="AQ55" s="53">
        <v>207</v>
      </c>
      <c r="AR55" s="52"/>
      <c r="AS55" s="52"/>
      <c r="AT55" s="57">
        <v>58908230933</v>
      </c>
      <c r="AU55" s="57">
        <v>546843.04</v>
      </c>
      <c r="AV55" s="39">
        <f t="shared" si="0"/>
        <v>58908230933</v>
      </c>
      <c r="AW55" s="39">
        <f t="shared" si="0"/>
        <v>546843.04</v>
      </c>
      <c r="AX55" s="54"/>
      <c r="AY55" s="52"/>
      <c r="AZ55" s="52"/>
      <c r="BA55" s="39">
        <v>29926388991.02</v>
      </c>
      <c r="BB55" s="39">
        <v>29926388991.02</v>
      </c>
      <c r="BC55" s="52"/>
      <c r="BD55" s="52"/>
      <c r="BE55" s="39">
        <v>29926388991.02</v>
      </c>
      <c r="BF55" s="39">
        <v>29926388991.02</v>
      </c>
      <c r="BG55" s="52"/>
      <c r="BH55" s="52"/>
      <c r="BI55" s="39">
        <v>29926388991.02</v>
      </c>
      <c r="BJ55" s="39">
        <v>29926388991.02</v>
      </c>
      <c r="BK55" s="265" t="s">
        <v>595</v>
      </c>
      <c r="BL55" s="257"/>
      <c r="BM55" s="257" t="s">
        <v>118</v>
      </c>
      <c r="BN55" s="257"/>
      <c r="BO55" s="265" t="s">
        <v>118</v>
      </c>
      <c r="BP55" s="257"/>
      <c r="BQ55" s="257" t="s">
        <v>240</v>
      </c>
      <c r="BR55" s="257" t="s">
        <v>602</v>
      </c>
      <c r="BS55" s="265" t="s">
        <v>603</v>
      </c>
      <c r="BT55" s="257" t="s">
        <v>118</v>
      </c>
      <c r="BU55" s="257"/>
      <c r="BV55" s="257"/>
      <c r="BW55" s="38"/>
      <c r="BX55" s="257" t="s">
        <v>604</v>
      </c>
      <c r="BY55" s="257"/>
      <c r="BZ55" s="216"/>
    </row>
    <row r="56" spans="1:78" s="217" customFormat="1" ht="315" customHeight="1">
      <c r="A56" s="257">
        <v>55</v>
      </c>
      <c r="B56" s="42" t="s">
        <v>605</v>
      </c>
      <c r="C56" s="257" t="s">
        <v>106</v>
      </c>
      <c r="D56" s="257" t="s">
        <v>436</v>
      </c>
      <c r="E56" s="257" t="s">
        <v>590</v>
      </c>
      <c r="F56" s="257" t="s">
        <v>591</v>
      </c>
      <c r="G56" s="257" t="s">
        <v>606</v>
      </c>
      <c r="H56" s="266" t="s">
        <v>110</v>
      </c>
      <c r="I56" s="32" t="s">
        <v>607</v>
      </c>
      <c r="J56" s="158" t="s">
        <v>96</v>
      </c>
      <c r="K56" s="257" t="s">
        <v>96</v>
      </c>
      <c r="L56" s="257" t="s">
        <v>608</v>
      </c>
      <c r="M56" s="258">
        <v>23775</v>
      </c>
      <c r="N56" s="259">
        <v>40631</v>
      </c>
      <c r="O56" s="260"/>
      <c r="P56" s="260">
        <v>39644</v>
      </c>
      <c r="Q56" s="257" t="s">
        <v>114</v>
      </c>
      <c r="R56" s="257" t="s">
        <v>414</v>
      </c>
      <c r="S56" s="158" t="s">
        <v>415</v>
      </c>
      <c r="T56" s="158" t="s">
        <v>8402</v>
      </c>
      <c r="U56" s="257" t="s">
        <v>101</v>
      </c>
      <c r="V56" s="32"/>
      <c r="W56" s="257"/>
      <c r="X56" s="39">
        <v>86519162</v>
      </c>
      <c r="Y56" s="39">
        <f>X56/10</f>
        <v>8651916.1999999993</v>
      </c>
      <c r="Z56" s="39">
        <f>X56/13.5</f>
        <v>6408826.8148148144</v>
      </c>
      <c r="AA56" s="39">
        <v>175253.52860152326</v>
      </c>
      <c r="AB56" s="260">
        <v>47</v>
      </c>
      <c r="AC56" s="49">
        <v>171192752</v>
      </c>
      <c r="AD56" s="49">
        <f>AC56/10</f>
        <v>17119275.199999999</v>
      </c>
      <c r="AE56" s="49">
        <f>AC56/13.5</f>
        <v>12680944.592592593</v>
      </c>
      <c r="AF56" s="49">
        <v>81805.508725653242</v>
      </c>
      <c r="AG56" s="263">
        <v>4971684</v>
      </c>
      <c r="AH56" s="49">
        <v>-9521320</v>
      </c>
      <c r="AI56" s="48">
        <v>47</v>
      </c>
      <c r="AJ56" s="39">
        <v>32688.5</v>
      </c>
      <c r="AK56" s="52">
        <v>2121289.35</v>
      </c>
      <c r="AL56" s="39">
        <v>2153977.85</v>
      </c>
      <c r="AM56" s="51">
        <v>44320.531893004118</v>
      </c>
      <c r="AN56" s="53">
        <v>42</v>
      </c>
      <c r="AO56" s="52">
        <v>8848920</v>
      </c>
      <c r="AP56" s="39">
        <v>193645298</v>
      </c>
      <c r="AQ56" s="53">
        <v>55</v>
      </c>
      <c r="AR56" s="52"/>
      <c r="AS56" s="52"/>
      <c r="AT56" s="57">
        <v>2602268517</v>
      </c>
      <c r="AU56" s="57">
        <v>9881.82</v>
      </c>
      <c r="AV56" s="39">
        <f t="shared" si="0"/>
        <v>2602268517</v>
      </c>
      <c r="AW56" s="39">
        <f t="shared" si="0"/>
        <v>9881.82</v>
      </c>
      <c r="AX56" s="70"/>
      <c r="AY56" s="52"/>
      <c r="AZ56" s="52"/>
      <c r="BA56" s="39">
        <v>193645298</v>
      </c>
      <c r="BB56" s="39">
        <v>193645298</v>
      </c>
      <c r="BC56" s="52"/>
      <c r="BD56" s="52"/>
      <c r="BE56" s="39">
        <v>193645298</v>
      </c>
      <c r="BF56" s="39">
        <v>193645298</v>
      </c>
      <c r="BG56" s="52"/>
      <c r="BH56" s="52"/>
      <c r="BI56" s="39">
        <v>193645298</v>
      </c>
      <c r="BJ56" s="39">
        <v>193645298</v>
      </c>
      <c r="BK56" s="265" t="s">
        <v>595</v>
      </c>
      <c r="BL56" s="257"/>
      <c r="BM56" s="257" t="s">
        <v>118</v>
      </c>
      <c r="BN56" s="257"/>
      <c r="BO56" s="265" t="s">
        <v>118</v>
      </c>
      <c r="BP56" s="257"/>
      <c r="BQ56" s="257" t="s">
        <v>240</v>
      </c>
      <c r="BR56" s="257"/>
      <c r="BS56" s="69" t="s">
        <v>8402</v>
      </c>
      <c r="BT56" s="257" t="s">
        <v>118</v>
      </c>
      <c r="BU56" s="257"/>
      <c r="BV56" s="257"/>
      <c r="BW56" s="38"/>
      <c r="BX56" s="257" t="s">
        <v>609</v>
      </c>
      <c r="BY56" s="257"/>
      <c r="BZ56" s="218"/>
    </row>
    <row r="57" spans="1:78" s="217" customFormat="1" ht="321" customHeight="1">
      <c r="A57" s="257">
        <v>56</v>
      </c>
      <c r="B57" s="42" t="s">
        <v>610</v>
      </c>
      <c r="C57" s="257" t="s">
        <v>106</v>
      </c>
      <c r="D57" s="257" t="s">
        <v>436</v>
      </c>
      <c r="E57" s="257" t="s">
        <v>590</v>
      </c>
      <c r="F57" s="257" t="s">
        <v>611</v>
      </c>
      <c r="G57" s="257" t="s">
        <v>612</v>
      </c>
      <c r="H57" s="266" t="s">
        <v>110</v>
      </c>
      <c r="I57" s="10"/>
      <c r="J57" s="158" t="s">
        <v>96</v>
      </c>
      <c r="K57" s="257" t="s">
        <v>96</v>
      </c>
      <c r="L57" s="257" t="s">
        <v>613</v>
      </c>
      <c r="M57" s="258">
        <v>41627</v>
      </c>
      <c r="N57" s="259">
        <v>41627</v>
      </c>
      <c r="O57" s="260"/>
      <c r="P57" s="260"/>
      <c r="Q57" s="257" t="s">
        <v>114</v>
      </c>
      <c r="R57" s="257" t="s">
        <v>614</v>
      </c>
      <c r="S57" s="267" t="s">
        <v>132</v>
      </c>
      <c r="T57" s="158" t="s">
        <v>211</v>
      </c>
      <c r="U57" s="257" t="s">
        <v>101</v>
      </c>
      <c r="V57" s="32"/>
      <c r="W57" s="257"/>
      <c r="X57" s="39"/>
      <c r="Y57" s="39"/>
      <c r="Z57" s="39"/>
      <c r="AA57" s="39"/>
      <c r="AB57" s="65"/>
      <c r="AC57" s="39"/>
      <c r="AD57" s="261"/>
      <c r="AE57" s="261"/>
      <c r="AF57" s="261"/>
      <c r="AG57" s="261"/>
      <c r="AH57" s="261"/>
      <c r="AI57" s="257"/>
      <c r="AJ57" s="39"/>
      <c r="AK57" s="39"/>
      <c r="AL57" s="39"/>
      <c r="AM57" s="39"/>
      <c r="AN57" s="65"/>
      <c r="AO57" s="39"/>
      <c r="AP57" s="39"/>
      <c r="AQ57" s="65"/>
      <c r="AR57" s="39"/>
      <c r="AS57" s="39"/>
      <c r="AT57" s="39"/>
      <c r="AU57" s="39"/>
      <c r="AV57" s="39"/>
      <c r="AW57" s="39"/>
      <c r="AX57" s="65"/>
      <c r="AY57" s="39"/>
      <c r="AZ57" s="39"/>
      <c r="BA57" s="39"/>
      <c r="BB57" s="39"/>
      <c r="BC57" s="39"/>
      <c r="BD57" s="39"/>
      <c r="BE57" s="39"/>
      <c r="BF57" s="39"/>
      <c r="BG57" s="39"/>
      <c r="BH57" s="39"/>
      <c r="BI57" s="39"/>
      <c r="BJ57" s="39"/>
      <c r="BK57" s="257"/>
      <c r="BL57" s="257"/>
      <c r="BM57" s="257"/>
      <c r="BN57" s="257"/>
      <c r="BO57" s="257"/>
      <c r="BP57" s="257"/>
      <c r="BQ57" s="257" t="s">
        <v>615</v>
      </c>
      <c r="BR57" s="257"/>
      <c r="BS57" s="257"/>
      <c r="BT57" s="257" t="s">
        <v>118</v>
      </c>
      <c r="BU57" s="257"/>
      <c r="BV57" s="257"/>
      <c r="BW57" s="38"/>
      <c r="BX57" s="257"/>
      <c r="BY57" s="257"/>
      <c r="BZ57" s="218"/>
    </row>
    <row r="58" spans="1:78" s="217" customFormat="1" ht="240.75" customHeight="1">
      <c r="A58" s="257">
        <v>57</v>
      </c>
      <c r="B58" s="10" t="s">
        <v>616</v>
      </c>
      <c r="C58" s="257" t="s">
        <v>92</v>
      </c>
      <c r="D58" s="257" t="s">
        <v>617</v>
      </c>
      <c r="E58" s="257" t="s">
        <v>618</v>
      </c>
      <c r="F58" s="257" t="s">
        <v>619</v>
      </c>
      <c r="G58" s="257" t="s">
        <v>620</v>
      </c>
      <c r="H58" s="257" t="s">
        <v>81</v>
      </c>
      <c r="I58" s="32"/>
      <c r="J58" s="158" t="s">
        <v>96</v>
      </c>
      <c r="K58" s="257" t="s">
        <v>96</v>
      </c>
      <c r="L58" s="257" t="s">
        <v>621</v>
      </c>
      <c r="M58" s="258">
        <v>41353</v>
      </c>
      <c r="N58" s="257"/>
      <c r="O58" s="260"/>
      <c r="P58" s="260">
        <v>4463</v>
      </c>
      <c r="Q58" s="257" t="s">
        <v>114</v>
      </c>
      <c r="R58" s="257" t="s">
        <v>329</v>
      </c>
      <c r="S58" s="158" t="s">
        <v>330</v>
      </c>
      <c r="T58" s="158" t="s">
        <v>553</v>
      </c>
      <c r="U58" s="257" t="s">
        <v>101</v>
      </c>
      <c r="V58" s="266"/>
      <c r="W58" s="257" t="s">
        <v>554</v>
      </c>
      <c r="X58" s="263"/>
      <c r="Y58" s="263"/>
      <c r="Z58" s="263"/>
      <c r="AA58" s="263"/>
      <c r="AB58" s="266"/>
      <c r="AC58" s="263"/>
      <c r="AD58" s="263"/>
      <c r="AE58" s="263"/>
      <c r="AF58" s="61"/>
      <c r="AG58" s="61"/>
      <c r="AH58" s="61"/>
      <c r="AI58" s="266"/>
      <c r="AJ58" s="263"/>
      <c r="AK58" s="263"/>
      <c r="AL58" s="263"/>
      <c r="AM58" s="263"/>
      <c r="AN58" s="266"/>
      <c r="AO58" s="263"/>
      <c r="AP58" s="261"/>
      <c r="AQ58" s="266"/>
      <c r="AR58" s="61"/>
      <c r="AS58" s="4"/>
      <c r="AT58" s="4"/>
      <c r="AU58" s="4"/>
      <c r="AV58" s="4"/>
      <c r="AW58" s="4"/>
      <c r="AX58" s="34"/>
      <c r="AY58" s="4"/>
      <c r="AZ58" s="4"/>
      <c r="BA58" s="261"/>
      <c r="BB58" s="261"/>
      <c r="BC58" s="4"/>
      <c r="BD58" s="4"/>
      <c r="BE58" s="261"/>
      <c r="BF58" s="261"/>
      <c r="BG58" s="4"/>
      <c r="BH58" s="4"/>
      <c r="BI58" s="261"/>
      <c r="BJ58" s="261"/>
      <c r="BK58" s="257" t="s">
        <v>622</v>
      </c>
      <c r="BL58" s="266" t="s">
        <v>180</v>
      </c>
      <c r="BM58" s="257" t="s">
        <v>180</v>
      </c>
      <c r="BN58" s="266"/>
      <c r="BO58" s="266"/>
      <c r="BP58" s="266"/>
      <c r="BQ58" s="257" t="s">
        <v>240</v>
      </c>
      <c r="BR58" s="266"/>
      <c r="BS58" s="257" t="s">
        <v>553</v>
      </c>
      <c r="BT58" s="266"/>
      <c r="BU58" s="266"/>
      <c r="BV58" s="266"/>
      <c r="BW58" s="34"/>
      <c r="BX58" s="257" t="s">
        <v>623</v>
      </c>
      <c r="BY58" s="34"/>
      <c r="BZ58" s="218"/>
    </row>
    <row r="59" spans="1:78" s="217" customFormat="1" ht="154.5" customHeight="1">
      <c r="A59" s="257">
        <v>58</v>
      </c>
      <c r="B59" s="42" t="s">
        <v>624</v>
      </c>
      <c r="C59" s="257" t="s">
        <v>106</v>
      </c>
      <c r="D59" s="257" t="s">
        <v>436</v>
      </c>
      <c r="E59" s="257" t="s">
        <v>590</v>
      </c>
      <c r="F59" s="257" t="s">
        <v>591</v>
      </c>
      <c r="G59" s="257" t="s">
        <v>625</v>
      </c>
      <c r="H59" s="266" t="s">
        <v>110</v>
      </c>
      <c r="I59" s="32" t="s">
        <v>626</v>
      </c>
      <c r="J59" s="158" t="s">
        <v>96</v>
      </c>
      <c r="K59" s="257" t="s">
        <v>96</v>
      </c>
      <c r="L59" s="257" t="s">
        <v>627</v>
      </c>
      <c r="M59" s="258">
        <v>19114</v>
      </c>
      <c r="N59" s="259">
        <v>40631</v>
      </c>
      <c r="O59" s="260" t="s">
        <v>193</v>
      </c>
      <c r="P59" s="260">
        <v>39644</v>
      </c>
      <c r="Q59" s="257" t="s">
        <v>114</v>
      </c>
      <c r="R59" s="257" t="s">
        <v>628</v>
      </c>
      <c r="S59" s="158" t="s">
        <v>330</v>
      </c>
      <c r="T59" s="158" t="s">
        <v>8402</v>
      </c>
      <c r="U59" s="257" t="s">
        <v>101</v>
      </c>
      <c r="V59" s="32"/>
      <c r="W59" s="257"/>
      <c r="X59" s="39">
        <v>203432462</v>
      </c>
      <c r="Y59" s="39">
        <f>X59/10</f>
        <v>20343246.199999999</v>
      </c>
      <c r="Z59" s="39">
        <f>X59/13.5</f>
        <v>15069071.259259259</v>
      </c>
      <c r="AA59" s="39">
        <v>412073.53346297197</v>
      </c>
      <c r="AB59" s="260">
        <v>56</v>
      </c>
      <c r="AC59" s="49">
        <v>448443846</v>
      </c>
      <c r="AD59" s="49">
        <f>AC59/10</f>
        <v>44844384.600000001</v>
      </c>
      <c r="AE59" s="49">
        <f>AC59/13.5</f>
        <v>33218062.666666668</v>
      </c>
      <c r="AF59" s="49">
        <v>214291.64803027699</v>
      </c>
      <c r="AG59" s="263">
        <v>67547716</v>
      </c>
      <c r="AH59" s="49">
        <v>-11362949</v>
      </c>
      <c r="AI59" s="48">
        <v>45</v>
      </c>
      <c r="AJ59" s="39">
        <v>65558.19</v>
      </c>
      <c r="AK59" s="52">
        <v>2668300</v>
      </c>
      <c r="AL59" s="39">
        <v>2733858.19</v>
      </c>
      <c r="AM59" s="51">
        <v>56252.226131687239</v>
      </c>
      <c r="AN59" s="53">
        <v>180</v>
      </c>
      <c r="AO59" s="52">
        <v>27081137</v>
      </c>
      <c r="AP59" s="39">
        <v>335670003.14999998</v>
      </c>
      <c r="AQ59" s="53">
        <v>62</v>
      </c>
      <c r="AR59" s="52"/>
      <c r="AS59" s="52"/>
      <c r="AT59" s="57">
        <v>4011817064</v>
      </c>
      <c r="AU59" s="57">
        <v>17792.990000000002</v>
      </c>
      <c r="AV59" s="39">
        <f>AR59+AT59</f>
        <v>4011817064</v>
      </c>
      <c r="AW59" s="39">
        <f>AS59+AU59</f>
        <v>17792.990000000002</v>
      </c>
      <c r="AX59" s="70"/>
      <c r="AY59" s="52"/>
      <c r="AZ59" s="52"/>
      <c r="BA59" s="39">
        <v>335670003.14999998</v>
      </c>
      <c r="BB59" s="39">
        <v>335670003.14999998</v>
      </c>
      <c r="BC59" s="52"/>
      <c r="BD59" s="52"/>
      <c r="BE59" s="39">
        <v>335670003.14999998</v>
      </c>
      <c r="BF59" s="39">
        <v>335670003.14999998</v>
      </c>
      <c r="BG59" s="52"/>
      <c r="BH59" s="52"/>
      <c r="BI59" s="39">
        <v>335670003.14999998</v>
      </c>
      <c r="BJ59" s="39">
        <v>335670003.14999998</v>
      </c>
      <c r="BK59" s="265" t="s">
        <v>595</v>
      </c>
      <c r="BL59" s="257"/>
      <c r="BM59" s="257" t="s">
        <v>118</v>
      </c>
      <c r="BN59" s="257"/>
      <c r="BO59" s="265" t="s">
        <v>118</v>
      </c>
      <c r="BP59" s="257"/>
      <c r="BQ59" s="257" t="s">
        <v>240</v>
      </c>
      <c r="BR59" s="257"/>
      <c r="BS59" s="69" t="s">
        <v>8402</v>
      </c>
      <c r="BT59" s="257"/>
      <c r="BU59" s="257"/>
      <c r="BV59" s="257"/>
      <c r="BW59" s="38"/>
      <c r="BX59" s="257" t="s">
        <v>629</v>
      </c>
      <c r="BY59" s="257"/>
      <c r="BZ59" s="216"/>
    </row>
    <row r="60" spans="1:78" s="217" customFormat="1" ht="277.5" customHeight="1">
      <c r="A60" s="257">
        <v>59</v>
      </c>
      <c r="B60" s="42" t="s">
        <v>630</v>
      </c>
      <c r="C60" s="257" t="s">
        <v>106</v>
      </c>
      <c r="D60" s="257" t="s">
        <v>617</v>
      </c>
      <c r="E60" s="257" t="s">
        <v>631</v>
      </c>
      <c r="F60" s="257" t="s">
        <v>632</v>
      </c>
      <c r="G60" s="257" t="s">
        <v>633</v>
      </c>
      <c r="H60" s="266" t="s">
        <v>110</v>
      </c>
      <c r="I60" s="32" t="s">
        <v>634</v>
      </c>
      <c r="J60" s="158" t="s">
        <v>96</v>
      </c>
      <c r="K60" s="265" t="s">
        <v>635</v>
      </c>
      <c r="L60" s="257" t="s">
        <v>636</v>
      </c>
      <c r="M60" s="258">
        <v>36866</v>
      </c>
      <c r="N60" s="259">
        <v>40157</v>
      </c>
      <c r="O60" s="260"/>
      <c r="P60" s="260"/>
      <c r="Q60" s="257" t="s">
        <v>114</v>
      </c>
      <c r="R60" s="257" t="s">
        <v>637</v>
      </c>
      <c r="S60" s="158" t="s">
        <v>638</v>
      </c>
      <c r="T60" s="158" t="s">
        <v>312</v>
      </c>
      <c r="U60" s="257" t="s">
        <v>101</v>
      </c>
      <c r="V60" s="32"/>
      <c r="W60" s="257" t="s">
        <v>639</v>
      </c>
      <c r="X60" s="39"/>
      <c r="Y60" s="39"/>
      <c r="Z60" s="39"/>
      <c r="AA60" s="39"/>
      <c r="AB60" s="65"/>
      <c r="AC60" s="39"/>
      <c r="AD60" s="261"/>
      <c r="AE60" s="261"/>
      <c r="AF60" s="261"/>
      <c r="AG60" s="261"/>
      <c r="AH60" s="261"/>
      <c r="AI60" s="257"/>
      <c r="AJ60" s="39"/>
      <c r="AK60" s="39"/>
      <c r="AL60" s="39"/>
      <c r="AM60" s="39"/>
      <c r="AN60" s="65"/>
      <c r="AO60" s="39"/>
      <c r="AP60" s="39"/>
      <c r="AQ60" s="65"/>
      <c r="AR60" s="39"/>
      <c r="AS60" s="39"/>
      <c r="AT60" s="39"/>
      <c r="AU60" s="39"/>
      <c r="AV60" s="39"/>
      <c r="AW60" s="39"/>
      <c r="AX60" s="65"/>
      <c r="AY60" s="39"/>
      <c r="AZ60" s="39"/>
      <c r="BA60" s="39"/>
      <c r="BB60" s="39"/>
      <c r="BC60" s="39"/>
      <c r="BD60" s="39"/>
      <c r="BE60" s="39"/>
      <c r="BF60" s="39"/>
      <c r="BG60" s="39"/>
      <c r="BH60" s="39"/>
      <c r="BI60" s="39"/>
      <c r="BJ60" s="39"/>
      <c r="BK60" s="257" t="s">
        <v>640</v>
      </c>
      <c r="BL60" s="257" t="s">
        <v>118</v>
      </c>
      <c r="BM60" s="257" t="s">
        <v>118</v>
      </c>
      <c r="BN60" s="265" t="s">
        <v>180</v>
      </c>
      <c r="BO60" s="265" t="s">
        <v>180</v>
      </c>
      <c r="BP60" s="257" t="s">
        <v>641</v>
      </c>
      <c r="BQ60" s="257" t="s">
        <v>240</v>
      </c>
      <c r="BR60" s="257" t="s">
        <v>642</v>
      </c>
      <c r="BS60" s="257"/>
      <c r="BT60" s="257"/>
      <c r="BU60" s="257" t="s">
        <v>643</v>
      </c>
      <c r="BV60" s="257"/>
      <c r="BW60" s="257">
        <v>600</v>
      </c>
      <c r="BX60" s="257" t="s">
        <v>644</v>
      </c>
      <c r="BY60" s="257"/>
      <c r="BZ60" s="218"/>
    </row>
    <row r="61" spans="1:78" s="217" customFormat="1" ht="277.5" customHeight="1">
      <c r="A61" s="257">
        <v>60</v>
      </c>
      <c r="B61" s="42" t="s">
        <v>645</v>
      </c>
      <c r="C61" s="257" t="s">
        <v>106</v>
      </c>
      <c r="D61" s="257" t="s">
        <v>125</v>
      </c>
      <c r="E61" s="257" t="s">
        <v>126</v>
      </c>
      <c r="F61" s="257" t="s">
        <v>646</v>
      </c>
      <c r="G61" s="257" t="s">
        <v>647</v>
      </c>
      <c r="H61" s="266" t="s">
        <v>110</v>
      </c>
      <c r="I61" s="32" t="s">
        <v>648</v>
      </c>
      <c r="J61" s="158" t="s">
        <v>96</v>
      </c>
      <c r="K61" s="257" t="s">
        <v>649</v>
      </c>
      <c r="L61" s="257" t="s">
        <v>650</v>
      </c>
      <c r="M61" s="258">
        <v>18870</v>
      </c>
      <c r="N61" s="259">
        <v>40533</v>
      </c>
      <c r="O61" s="260">
        <v>7925</v>
      </c>
      <c r="P61" s="260">
        <v>39578</v>
      </c>
      <c r="Q61" s="257" t="s">
        <v>114</v>
      </c>
      <c r="R61" s="257" t="s">
        <v>651</v>
      </c>
      <c r="S61" s="158" t="s">
        <v>415</v>
      </c>
      <c r="T61" s="158" t="s">
        <v>8402</v>
      </c>
      <c r="U61" s="257" t="s">
        <v>101</v>
      </c>
      <c r="V61" s="32"/>
      <c r="W61" s="257"/>
      <c r="X61" s="51"/>
      <c r="Y61" s="51"/>
      <c r="Z61" s="51"/>
      <c r="AA61" s="51"/>
      <c r="AB61" s="38"/>
      <c r="AC61" s="51"/>
      <c r="AD61" s="261"/>
      <c r="AE61" s="261"/>
      <c r="AF61" s="261"/>
      <c r="AG61" s="261"/>
      <c r="AH61" s="261"/>
      <c r="AI61" s="257"/>
      <c r="AJ61" s="51"/>
      <c r="AK61" s="51"/>
      <c r="AL61" s="51"/>
      <c r="AM61" s="51"/>
      <c r="AN61" s="38"/>
      <c r="AO61" s="51"/>
      <c r="AP61" s="51"/>
      <c r="AQ61" s="38"/>
      <c r="AR61" s="51"/>
      <c r="AS61" s="51"/>
      <c r="AT61" s="51"/>
      <c r="AU61" s="51"/>
      <c r="AV61" s="51"/>
      <c r="AW61" s="51"/>
      <c r="AX61" s="71"/>
      <c r="AY61" s="51"/>
      <c r="AZ61" s="51"/>
      <c r="BA61" s="51"/>
      <c r="BB61" s="51"/>
      <c r="BC61" s="51"/>
      <c r="BD61" s="51"/>
      <c r="BE61" s="51"/>
      <c r="BF61" s="51"/>
      <c r="BG61" s="51"/>
      <c r="BH61" s="51"/>
      <c r="BI61" s="51"/>
      <c r="BJ61" s="51"/>
      <c r="BK61" s="257" t="s">
        <v>652</v>
      </c>
      <c r="BL61" s="266" t="s">
        <v>180</v>
      </c>
      <c r="BM61" s="257" t="s">
        <v>180</v>
      </c>
      <c r="BN61" s="257"/>
      <c r="BO61" s="257"/>
      <c r="BP61" s="257" t="s">
        <v>653</v>
      </c>
      <c r="BQ61" s="257" t="s">
        <v>240</v>
      </c>
      <c r="BR61" s="258" t="s">
        <v>654</v>
      </c>
      <c r="BS61" s="69" t="s">
        <v>8402</v>
      </c>
      <c r="BT61" s="257" t="s">
        <v>655</v>
      </c>
      <c r="BU61" s="257" t="s">
        <v>656</v>
      </c>
      <c r="BV61" s="257"/>
      <c r="BW61" s="257">
        <v>101</v>
      </c>
      <c r="BX61" s="257" t="s">
        <v>657</v>
      </c>
      <c r="BY61" s="38"/>
      <c r="BZ61" s="218"/>
    </row>
    <row r="62" spans="1:78" s="217" customFormat="1" ht="164.25" customHeight="1">
      <c r="A62" s="257">
        <v>61</v>
      </c>
      <c r="B62" s="42" t="s">
        <v>658</v>
      </c>
      <c r="C62" s="257" t="s">
        <v>106</v>
      </c>
      <c r="D62" s="257" t="s">
        <v>125</v>
      </c>
      <c r="E62" s="257" t="s">
        <v>126</v>
      </c>
      <c r="F62" s="257" t="s">
        <v>659</v>
      </c>
      <c r="G62" s="257" t="s">
        <v>660</v>
      </c>
      <c r="H62" s="266" t="s">
        <v>110</v>
      </c>
      <c r="I62" s="32" t="s">
        <v>661</v>
      </c>
      <c r="J62" s="158" t="s">
        <v>96</v>
      </c>
      <c r="K62" s="257" t="s">
        <v>662</v>
      </c>
      <c r="L62" s="257" t="s">
        <v>663</v>
      </c>
      <c r="M62" s="258"/>
      <c r="N62" s="259">
        <v>40774</v>
      </c>
      <c r="O62" s="260">
        <v>8407</v>
      </c>
      <c r="P62" s="260">
        <v>39739</v>
      </c>
      <c r="Q62" s="257" t="s">
        <v>114</v>
      </c>
      <c r="R62" s="257" t="s">
        <v>98</v>
      </c>
      <c r="S62" s="267" t="s">
        <v>99</v>
      </c>
      <c r="T62" s="158" t="s">
        <v>8402</v>
      </c>
      <c r="U62" s="257" t="s">
        <v>101</v>
      </c>
      <c r="V62" s="32"/>
      <c r="W62" s="257"/>
      <c r="X62" s="72"/>
      <c r="Y62" s="72"/>
      <c r="Z62" s="72"/>
      <c r="AA62" s="72"/>
      <c r="AB62" s="32"/>
      <c r="AC62" s="72"/>
      <c r="AD62" s="261"/>
      <c r="AE62" s="261"/>
      <c r="AF62" s="261"/>
      <c r="AG62" s="261"/>
      <c r="AH62" s="261"/>
      <c r="AI62" s="257"/>
      <c r="AJ62" s="72"/>
      <c r="AK62" s="72"/>
      <c r="AL62" s="72"/>
      <c r="AM62" s="72"/>
      <c r="AN62" s="32"/>
      <c r="AO62" s="72"/>
      <c r="AP62" s="72"/>
      <c r="AQ62" s="32"/>
      <c r="AR62" s="72"/>
      <c r="AS62" s="72"/>
      <c r="AT62" s="72"/>
      <c r="AU62" s="72"/>
      <c r="AV62" s="72"/>
      <c r="AW62" s="72"/>
      <c r="AX62" s="73"/>
      <c r="AY62" s="72"/>
      <c r="AZ62" s="72"/>
      <c r="BA62" s="72"/>
      <c r="BB62" s="72"/>
      <c r="BC62" s="72"/>
      <c r="BD62" s="72"/>
      <c r="BE62" s="72"/>
      <c r="BF62" s="72"/>
      <c r="BG62" s="72"/>
      <c r="BH62" s="72"/>
      <c r="BI62" s="72"/>
      <c r="BJ62" s="72"/>
      <c r="BK62" s="257" t="s">
        <v>664</v>
      </c>
      <c r="BL62" s="266" t="s">
        <v>180</v>
      </c>
      <c r="BM62" s="257" t="s">
        <v>180</v>
      </c>
      <c r="BN62" s="257"/>
      <c r="BO62" s="257"/>
      <c r="BP62" s="257" t="s">
        <v>653</v>
      </c>
      <c r="BQ62" s="257" t="s">
        <v>240</v>
      </c>
      <c r="BR62" s="257"/>
      <c r="BS62" s="69" t="s">
        <v>8402</v>
      </c>
      <c r="BT62" s="257"/>
      <c r="BU62" s="257" t="s">
        <v>656</v>
      </c>
      <c r="BV62" s="257"/>
      <c r="BW62" s="257">
        <v>51</v>
      </c>
      <c r="BX62" s="257" t="s">
        <v>657</v>
      </c>
      <c r="BY62" s="38"/>
      <c r="BZ62" s="218"/>
    </row>
    <row r="63" spans="1:78" s="217" customFormat="1" ht="196.5" customHeight="1">
      <c r="A63" s="257">
        <v>62</v>
      </c>
      <c r="B63" s="42" t="s">
        <v>665</v>
      </c>
      <c r="C63" s="257" t="s">
        <v>106</v>
      </c>
      <c r="D63" s="257" t="s">
        <v>125</v>
      </c>
      <c r="E63" s="257" t="s">
        <v>126</v>
      </c>
      <c r="F63" s="257" t="s">
        <v>666</v>
      </c>
      <c r="G63" s="257" t="s">
        <v>647</v>
      </c>
      <c r="H63" s="257" t="s">
        <v>81</v>
      </c>
      <c r="I63" s="32" t="s">
        <v>667</v>
      </c>
      <c r="J63" s="158" t="s">
        <v>141</v>
      </c>
      <c r="K63" s="257" t="s">
        <v>668</v>
      </c>
      <c r="L63" s="257" t="s">
        <v>650</v>
      </c>
      <c r="M63" s="258">
        <v>41365</v>
      </c>
      <c r="N63" s="259">
        <v>41365</v>
      </c>
      <c r="O63" s="260">
        <v>9448</v>
      </c>
      <c r="P63" s="260">
        <v>40137</v>
      </c>
      <c r="Q63" s="257" t="s">
        <v>114</v>
      </c>
      <c r="R63" s="257" t="s">
        <v>651</v>
      </c>
      <c r="S63" s="158" t="s">
        <v>415</v>
      </c>
      <c r="T63" s="158" t="s">
        <v>8402</v>
      </c>
      <c r="U63" s="267" t="s">
        <v>116</v>
      </c>
      <c r="V63" s="32" t="s">
        <v>495</v>
      </c>
      <c r="W63" s="257" t="s">
        <v>669</v>
      </c>
      <c r="X63" s="72"/>
      <c r="Y63" s="72"/>
      <c r="Z63" s="72"/>
      <c r="AA63" s="72"/>
      <c r="AB63" s="32"/>
      <c r="AC63" s="72"/>
      <c r="AD63" s="261"/>
      <c r="AE63" s="261"/>
      <c r="AF63" s="261"/>
      <c r="AG63" s="261"/>
      <c r="AH63" s="261"/>
      <c r="AI63" s="257"/>
      <c r="AJ63" s="72"/>
      <c r="AK63" s="72"/>
      <c r="AL63" s="72"/>
      <c r="AM63" s="72"/>
      <c r="AN63" s="32"/>
      <c r="AO63" s="72"/>
      <c r="AP63" s="72"/>
      <c r="AQ63" s="32"/>
      <c r="AR63" s="72"/>
      <c r="AS63" s="72"/>
      <c r="AT63" s="72"/>
      <c r="AU63" s="72"/>
      <c r="AV63" s="72"/>
      <c r="AW63" s="72"/>
      <c r="AX63" s="73"/>
      <c r="AY63" s="72"/>
      <c r="AZ63" s="72"/>
      <c r="BA63" s="72"/>
      <c r="BB63" s="72"/>
      <c r="BC63" s="72"/>
      <c r="BD63" s="72"/>
      <c r="BE63" s="72"/>
      <c r="BF63" s="72"/>
      <c r="BG63" s="72"/>
      <c r="BH63" s="72"/>
      <c r="BI63" s="72"/>
      <c r="BJ63" s="72"/>
      <c r="BK63" s="257"/>
      <c r="BL63" s="257"/>
      <c r="BM63" s="257"/>
      <c r="BN63" s="257"/>
      <c r="BO63" s="257"/>
      <c r="BP63" s="257"/>
      <c r="BQ63" s="257" t="s">
        <v>240</v>
      </c>
      <c r="BR63" s="257"/>
      <c r="BS63" s="69" t="s">
        <v>8402</v>
      </c>
      <c r="BT63" s="257"/>
      <c r="BU63" s="257" t="s">
        <v>656</v>
      </c>
      <c r="BV63" s="257"/>
      <c r="BW63" s="257">
        <v>101</v>
      </c>
      <c r="BX63" s="257" t="s">
        <v>670</v>
      </c>
      <c r="BY63" s="38"/>
      <c r="BZ63" s="218"/>
    </row>
    <row r="64" spans="1:78" s="217" customFormat="1" ht="209.25" customHeight="1">
      <c r="A64" s="257">
        <v>63</v>
      </c>
      <c r="B64" s="10" t="s">
        <v>671</v>
      </c>
      <c r="C64" s="257" t="s">
        <v>76</v>
      </c>
      <c r="D64" s="257" t="s">
        <v>204</v>
      </c>
      <c r="E64" s="257" t="s">
        <v>672</v>
      </c>
      <c r="F64" s="257" t="s">
        <v>673</v>
      </c>
      <c r="G64" s="257" t="s">
        <v>674</v>
      </c>
      <c r="H64" s="257" t="s">
        <v>81</v>
      </c>
      <c r="I64" s="32" t="s">
        <v>474</v>
      </c>
      <c r="J64" s="158" t="s">
        <v>475</v>
      </c>
      <c r="K64" s="257" t="s">
        <v>475</v>
      </c>
      <c r="L64" s="257"/>
      <c r="M64" s="258">
        <v>41207</v>
      </c>
      <c r="N64" s="258">
        <v>41207</v>
      </c>
      <c r="O64" s="260"/>
      <c r="P64" s="260"/>
      <c r="Q64" s="257" t="s">
        <v>8100</v>
      </c>
      <c r="R64" s="257"/>
      <c r="S64" s="158" t="s">
        <v>476</v>
      </c>
      <c r="T64" s="158" t="s">
        <v>211</v>
      </c>
      <c r="U64" s="267" t="s">
        <v>116</v>
      </c>
      <c r="V64" s="257"/>
      <c r="W64" s="257"/>
      <c r="X64" s="261"/>
      <c r="Y64" s="261"/>
      <c r="Z64" s="261"/>
      <c r="AA64" s="261"/>
      <c r="AB64" s="257"/>
      <c r="AC64" s="261"/>
      <c r="AD64" s="261"/>
      <c r="AE64" s="261"/>
      <c r="AF64" s="261"/>
      <c r="AG64" s="261"/>
      <c r="AH64" s="261"/>
      <c r="AI64" s="257"/>
      <c r="AJ64" s="261"/>
      <c r="AK64" s="261"/>
      <c r="AL64" s="261"/>
      <c r="AM64" s="261"/>
      <c r="AN64" s="257"/>
      <c r="AO64" s="261"/>
      <c r="AP64" s="261"/>
      <c r="AQ64" s="257"/>
      <c r="AR64" s="261"/>
      <c r="AS64" s="261"/>
      <c r="AT64" s="261"/>
      <c r="AU64" s="261"/>
      <c r="AV64" s="261"/>
      <c r="AW64" s="261"/>
      <c r="AX64" s="257"/>
      <c r="AY64" s="261"/>
      <c r="AZ64" s="261"/>
      <c r="BA64" s="261"/>
      <c r="BB64" s="261"/>
      <c r="BC64" s="261"/>
      <c r="BD64" s="261"/>
      <c r="BE64" s="261"/>
      <c r="BF64" s="261"/>
      <c r="BG64" s="261"/>
      <c r="BH64" s="261"/>
      <c r="BI64" s="261"/>
      <c r="BJ64" s="261"/>
      <c r="BK64" s="257"/>
      <c r="BL64" s="257"/>
      <c r="BM64" s="257"/>
      <c r="BN64" s="257"/>
      <c r="BO64" s="257"/>
      <c r="BP64" s="257"/>
      <c r="BQ64" s="257" t="s">
        <v>477</v>
      </c>
      <c r="BR64" s="257"/>
      <c r="BS64" s="257" t="s">
        <v>211</v>
      </c>
      <c r="BT64" s="257"/>
      <c r="BU64" s="257"/>
      <c r="BV64" s="257" t="s">
        <v>675</v>
      </c>
      <c r="BW64" s="257"/>
      <c r="BX64" s="257" t="s">
        <v>676</v>
      </c>
      <c r="BY64" s="257" t="s">
        <v>476</v>
      </c>
      <c r="BZ64" s="218"/>
    </row>
    <row r="65" spans="1:78" s="217" customFormat="1" ht="249.75" customHeight="1">
      <c r="A65" s="257">
        <v>64</v>
      </c>
      <c r="B65" s="10" t="s">
        <v>677</v>
      </c>
      <c r="C65" s="257" t="s">
        <v>76</v>
      </c>
      <c r="D65" s="257" t="s">
        <v>77</v>
      </c>
      <c r="E65" s="257" t="s">
        <v>428</v>
      </c>
      <c r="F65" s="257" t="s">
        <v>678</v>
      </c>
      <c r="G65" s="257"/>
      <c r="H65" s="257" t="s">
        <v>81</v>
      </c>
      <c r="I65" s="32" t="s">
        <v>679</v>
      </c>
      <c r="J65" s="158" t="s">
        <v>475</v>
      </c>
      <c r="K65" s="257" t="s">
        <v>475</v>
      </c>
      <c r="L65" s="257"/>
      <c r="M65" s="257">
        <v>2008</v>
      </c>
      <c r="N65" s="257">
        <v>2008</v>
      </c>
      <c r="O65" s="260"/>
      <c r="P65" s="260"/>
      <c r="Q65" s="257" t="s">
        <v>8100</v>
      </c>
      <c r="R65" s="257"/>
      <c r="S65" s="158" t="s">
        <v>476</v>
      </c>
      <c r="T65" s="158" t="s">
        <v>86</v>
      </c>
      <c r="U65" s="267" t="s">
        <v>116</v>
      </c>
      <c r="V65" s="257"/>
      <c r="W65" s="257"/>
      <c r="X65" s="261"/>
      <c r="Y65" s="261"/>
      <c r="Z65" s="261"/>
      <c r="AA65" s="261"/>
      <c r="AB65" s="257"/>
      <c r="AC65" s="261"/>
      <c r="AD65" s="261"/>
      <c r="AE65" s="261"/>
      <c r="AF65" s="261"/>
      <c r="AG65" s="261"/>
      <c r="AH65" s="261"/>
      <c r="AI65" s="257"/>
      <c r="AJ65" s="261"/>
      <c r="AK65" s="261"/>
      <c r="AL65" s="261"/>
      <c r="AM65" s="261"/>
      <c r="AN65" s="257"/>
      <c r="AO65" s="261"/>
      <c r="AP65" s="261"/>
      <c r="AQ65" s="257"/>
      <c r="AR65" s="261"/>
      <c r="AS65" s="261"/>
      <c r="AT65" s="261"/>
      <c r="AU65" s="261"/>
      <c r="AV65" s="261"/>
      <c r="AW65" s="261"/>
      <c r="AX65" s="257"/>
      <c r="AY65" s="261"/>
      <c r="AZ65" s="261"/>
      <c r="BA65" s="261"/>
      <c r="BB65" s="261"/>
      <c r="BC65" s="261"/>
      <c r="BD65" s="261"/>
      <c r="BE65" s="261"/>
      <c r="BF65" s="261"/>
      <c r="BG65" s="261"/>
      <c r="BH65" s="261"/>
      <c r="BI65" s="261"/>
      <c r="BJ65" s="261"/>
      <c r="BK65" s="257"/>
      <c r="BL65" s="257"/>
      <c r="BM65" s="257"/>
      <c r="BN65" s="257"/>
      <c r="BO65" s="257"/>
      <c r="BP65" s="257"/>
      <c r="BQ65" s="257" t="s">
        <v>477</v>
      </c>
      <c r="BR65" s="257"/>
      <c r="BS65" s="257" t="s">
        <v>479</v>
      </c>
      <c r="BT65" s="257"/>
      <c r="BU65" s="257"/>
      <c r="BV65" s="257" t="s">
        <v>680</v>
      </c>
      <c r="BW65" s="257"/>
      <c r="BX65" s="257" t="s">
        <v>681</v>
      </c>
      <c r="BY65" s="257" t="s">
        <v>476</v>
      </c>
      <c r="BZ65" s="218"/>
    </row>
    <row r="66" spans="1:78" s="217" customFormat="1" ht="249.75" customHeight="1">
      <c r="A66" s="257">
        <v>65</v>
      </c>
      <c r="B66" s="10" t="s">
        <v>682</v>
      </c>
      <c r="C66" s="257" t="s">
        <v>76</v>
      </c>
      <c r="D66" s="257" t="s">
        <v>204</v>
      </c>
      <c r="E66" s="257" t="s">
        <v>243</v>
      </c>
      <c r="F66" s="257"/>
      <c r="G66" s="257" t="s">
        <v>683</v>
      </c>
      <c r="H66" s="257" t="s">
        <v>81</v>
      </c>
      <c r="I66" s="32"/>
      <c r="J66" s="158" t="s">
        <v>96</v>
      </c>
      <c r="K66" s="257" t="s">
        <v>684</v>
      </c>
      <c r="L66" s="257" t="s">
        <v>685</v>
      </c>
      <c r="M66" s="257"/>
      <c r="N66" s="257"/>
      <c r="O66" s="260"/>
      <c r="P66" s="260"/>
      <c r="Q66" s="257" t="s">
        <v>8100</v>
      </c>
      <c r="R66" s="257"/>
      <c r="S66" s="158" t="s">
        <v>247</v>
      </c>
      <c r="T66" s="158" t="s">
        <v>86</v>
      </c>
      <c r="U66" s="257" t="s">
        <v>248</v>
      </c>
      <c r="V66" s="257"/>
      <c r="W66" s="257"/>
      <c r="X66" s="261"/>
      <c r="Y66" s="261"/>
      <c r="Z66" s="261"/>
      <c r="AA66" s="261"/>
      <c r="AB66" s="257"/>
      <c r="AC66" s="261"/>
      <c r="AD66" s="261"/>
      <c r="AE66" s="261"/>
      <c r="AF66" s="261"/>
      <c r="AG66" s="261"/>
      <c r="AH66" s="261"/>
      <c r="AI66" s="257"/>
      <c r="AJ66" s="261"/>
      <c r="AK66" s="261"/>
      <c r="AL66" s="261"/>
      <c r="AM66" s="261"/>
      <c r="AN66" s="257"/>
      <c r="AO66" s="261"/>
      <c r="AP66" s="261"/>
      <c r="AQ66" s="257"/>
      <c r="AR66" s="261"/>
      <c r="AS66" s="261"/>
      <c r="AT66" s="261"/>
      <c r="AU66" s="261"/>
      <c r="AV66" s="261"/>
      <c r="AW66" s="261"/>
      <c r="AX66" s="257"/>
      <c r="AY66" s="261"/>
      <c r="AZ66" s="261"/>
      <c r="BA66" s="261"/>
      <c r="BB66" s="261"/>
      <c r="BC66" s="261"/>
      <c r="BD66" s="261"/>
      <c r="BE66" s="261"/>
      <c r="BF66" s="261"/>
      <c r="BG66" s="261"/>
      <c r="BH66" s="261"/>
      <c r="BI66" s="261"/>
      <c r="BJ66" s="261"/>
      <c r="BK66" s="257"/>
      <c r="BL66" s="257"/>
      <c r="BM66" s="257"/>
      <c r="BN66" s="257"/>
      <c r="BO66" s="257"/>
      <c r="BP66" s="257"/>
      <c r="BQ66" s="257"/>
      <c r="BR66" s="257"/>
      <c r="BS66" s="257" t="s">
        <v>686</v>
      </c>
      <c r="BT66" s="257"/>
      <c r="BU66" s="257"/>
      <c r="BV66" s="257"/>
      <c r="BW66" s="257"/>
      <c r="BX66" s="257" t="s">
        <v>687</v>
      </c>
      <c r="BY66" s="257" t="s">
        <v>247</v>
      </c>
      <c r="BZ66" s="218"/>
    </row>
    <row r="67" spans="1:78" s="217" customFormat="1" ht="279" customHeight="1">
      <c r="A67" s="257">
        <v>66</v>
      </c>
      <c r="B67" s="42" t="s">
        <v>688</v>
      </c>
      <c r="C67" s="257" t="s">
        <v>106</v>
      </c>
      <c r="D67" s="257" t="s">
        <v>204</v>
      </c>
      <c r="E67" s="257" t="s">
        <v>689</v>
      </c>
      <c r="F67" s="257" t="s">
        <v>690</v>
      </c>
      <c r="G67" s="257" t="s">
        <v>204</v>
      </c>
      <c r="H67" s="257" t="s">
        <v>81</v>
      </c>
      <c r="I67" s="32" t="s">
        <v>691</v>
      </c>
      <c r="J67" s="158" t="s">
        <v>96</v>
      </c>
      <c r="K67" s="257" t="s">
        <v>692</v>
      </c>
      <c r="L67" s="257"/>
      <c r="M67" s="258">
        <v>41184</v>
      </c>
      <c r="N67" s="259">
        <v>41184</v>
      </c>
      <c r="O67" s="260">
        <v>9203</v>
      </c>
      <c r="P67" s="260">
        <v>40020</v>
      </c>
      <c r="Q67" s="257" t="s">
        <v>114</v>
      </c>
      <c r="R67" s="257"/>
      <c r="S67" s="158" t="s">
        <v>693</v>
      </c>
      <c r="T67" s="158" t="s">
        <v>312</v>
      </c>
      <c r="U67" s="267" t="s">
        <v>116</v>
      </c>
      <c r="V67" s="32"/>
      <c r="W67" s="257"/>
      <c r="X67" s="39"/>
      <c r="Y67" s="39"/>
      <c r="Z67" s="39"/>
      <c r="AA67" s="39"/>
      <c r="AB67" s="65"/>
      <c r="AC67" s="39"/>
      <c r="AD67" s="261"/>
      <c r="AE67" s="261"/>
      <c r="AF67" s="261"/>
      <c r="AG67" s="261"/>
      <c r="AH67" s="261"/>
      <c r="AI67" s="257"/>
      <c r="AJ67" s="39"/>
      <c r="AK67" s="39"/>
      <c r="AL67" s="39"/>
      <c r="AM67" s="39"/>
      <c r="AN67" s="65"/>
      <c r="AO67" s="39"/>
      <c r="AP67" s="39"/>
      <c r="AQ67" s="65"/>
      <c r="AR67" s="39"/>
      <c r="AS67" s="39"/>
      <c r="AT67" s="39"/>
      <c r="AU67" s="39"/>
      <c r="AV67" s="39"/>
      <c r="AW67" s="39"/>
      <c r="AX67" s="65"/>
      <c r="AY67" s="39"/>
      <c r="AZ67" s="39"/>
      <c r="BA67" s="39"/>
      <c r="BB67" s="39"/>
      <c r="BC67" s="39"/>
      <c r="BD67" s="39"/>
      <c r="BE67" s="39"/>
      <c r="BF67" s="39"/>
      <c r="BG67" s="39"/>
      <c r="BH67" s="39"/>
      <c r="BI67" s="39"/>
      <c r="BJ67" s="39"/>
      <c r="BK67" s="257"/>
      <c r="BL67" s="257"/>
      <c r="BM67" s="257"/>
      <c r="BN67" s="257"/>
      <c r="BO67" s="257"/>
      <c r="BP67" s="257"/>
      <c r="BQ67" s="257"/>
      <c r="BR67" s="257"/>
      <c r="BS67" s="257"/>
      <c r="BT67" s="257"/>
      <c r="BU67" s="257"/>
      <c r="BV67" s="257"/>
      <c r="BW67" s="38"/>
      <c r="BX67" s="257" t="s">
        <v>694</v>
      </c>
      <c r="BY67" s="38"/>
      <c r="BZ67" s="219"/>
    </row>
    <row r="68" spans="1:78" s="217" customFormat="1" ht="237.75" customHeight="1">
      <c r="A68" s="257">
        <v>67</v>
      </c>
      <c r="B68" s="101" t="s">
        <v>8162</v>
      </c>
      <c r="C68" s="257" t="s">
        <v>92</v>
      </c>
      <c r="D68" s="257" t="s">
        <v>274</v>
      </c>
      <c r="E68" s="257" t="s">
        <v>695</v>
      </c>
      <c r="F68" s="257"/>
      <c r="G68" s="257" t="s">
        <v>696</v>
      </c>
      <c r="H68" s="257" t="s">
        <v>81</v>
      </c>
      <c r="I68" s="32"/>
      <c r="J68" s="158" t="s">
        <v>96</v>
      </c>
      <c r="K68" s="257" t="s">
        <v>697</v>
      </c>
      <c r="L68" s="257" t="s">
        <v>698</v>
      </c>
      <c r="M68" s="258"/>
      <c r="N68" s="257"/>
      <c r="O68" s="260"/>
      <c r="P68" s="260"/>
      <c r="Q68" s="257" t="s">
        <v>114</v>
      </c>
      <c r="R68" s="257" t="s">
        <v>414</v>
      </c>
      <c r="S68" s="158" t="s">
        <v>415</v>
      </c>
      <c r="T68" s="158" t="s">
        <v>416</v>
      </c>
      <c r="U68" s="196" t="s">
        <v>101</v>
      </c>
      <c r="V68" s="266"/>
      <c r="W68" s="266"/>
      <c r="X68" s="263"/>
      <c r="Y68" s="263"/>
      <c r="Z68" s="263"/>
      <c r="AA68" s="263"/>
      <c r="AB68" s="266"/>
      <c r="AC68" s="263"/>
      <c r="AD68" s="263"/>
      <c r="AE68" s="263"/>
      <c r="AF68" s="263"/>
      <c r="AG68" s="263"/>
      <c r="AH68" s="263"/>
      <c r="AI68" s="266"/>
      <c r="AJ68" s="263"/>
      <c r="AK68" s="263"/>
      <c r="AL68" s="263"/>
      <c r="AM68" s="263"/>
      <c r="AN68" s="266"/>
      <c r="AO68" s="263"/>
      <c r="AP68" s="261"/>
      <c r="AQ68" s="5"/>
      <c r="AR68" s="61"/>
      <c r="AS68" s="4"/>
      <c r="AT68" s="4"/>
      <c r="AU68" s="4"/>
      <c r="AV68" s="4"/>
      <c r="AW68" s="4"/>
      <c r="AX68" s="34"/>
      <c r="AY68" s="4"/>
      <c r="AZ68" s="4"/>
      <c r="BA68" s="261"/>
      <c r="BB68" s="261"/>
      <c r="BC68" s="4"/>
      <c r="BD68" s="4"/>
      <c r="BE68" s="261"/>
      <c r="BF68" s="261"/>
      <c r="BG68" s="4"/>
      <c r="BH68" s="4"/>
      <c r="BI68" s="261"/>
      <c r="BJ68" s="261"/>
      <c r="BK68" s="257"/>
      <c r="BL68" s="266"/>
      <c r="BM68" s="266"/>
      <c r="BN68" s="266"/>
      <c r="BO68" s="266"/>
      <c r="BP68" s="266"/>
      <c r="BQ68" s="34"/>
      <c r="BR68" s="266"/>
      <c r="BS68" s="257" t="s">
        <v>699</v>
      </c>
      <c r="BT68" s="266"/>
      <c r="BU68" s="266"/>
      <c r="BV68" s="266"/>
      <c r="BW68" s="5"/>
      <c r="BX68" s="257" t="s">
        <v>700</v>
      </c>
      <c r="BY68" s="34"/>
      <c r="BZ68" s="218"/>
    </row>
    <row r="69" spans="1:78" s="217" customFormat="1" ht="216.75" customHeight="1">
      <c r="A69" s="257">
        <v>68</v>
      </c>
      <c r="B69" s="10" t="s">
        <v>701</v>
      </c>
      <c r="C69" s="257" t="s">
        <v>92</v>
      </c>
      <c r="D69" s="257" t="s">
        <v>77</v>
      </c>
      <c r="E69" s="257" t="s">
        <v>702</v>
      </c>
      <c r="F69" s="257"/>
      <c r="G69" s="257" t="s">
        <v>703</v>
      </c>
      <c r="H69" s="257" t="s">
        <v>81</v>
      </c>
      <c r="I69" s="32"/>
      <c r="J69" s="158" t="s">
        <v>96</v>
      </c>
      <c r="K69" s="257" t="s">
        <v>697</v>
      </c>
      <c r="L69" s="257" t="s">
        <v>704</v>
      </c>
      <c r="M69" s="258"/>
      <c r="N69" s="257"/>
      <c r="O69" s="260"/>
      <c r="P69" s="260"/>
      <c r="Q69" s="257" t="s">
        <v>114</v>
      </c>
      <c r="R69" s="257" t="s">
        <v>414</v>
      </c>
      <c r="S69" s="158" t="s">
        <v>415</v>
      </c>
      <c r="T69" s="158" t="s">
        <v>416</v>
      </c>
      <c r="U69" s="267" t="s">
        <v>116</v>
      </c>
      <c r="V69" s="266"/>
      <c r="W69" s="266"/>
      <c r="X69" s="263"/>
      <c r="Y69" s="263"/>
      <c r="Z69" s="263"/>
      <c r="AA69" s="263"/>
      <c r="AB69" s="266"/>
      <c r="AC69" s="263"/>
      <c r="AD69" s="263"/>
      <c r="AE69" s="263"/>
      <c r="AF69" s="263"/>
      <c r="AG69" s="263"/>
      <c r="AH69" s="263"/>
      <c r="AI69" s="266"/>
      <c r="AJ69" s="263"/>
      <c r="AK69" s="263"/>
      <c r="AL69" s="263"/>
      <c r="AM69" s="263"/>
      <c r="AN69" s="266"/>
      <c r="AO69" s="263"/>
      <c r="AP69" s="263"/>
      <c r="AQ69" s="5"/>
      <c r="AR69" s="61"/>
      <c r="AS69" s="4"/>
      <c r="AT69" s="4"/>
      <c r="AU69" s="4"/>
      <c r="AV69" s="4"/>
      <c r="AW69" s="4"/>
      <c r="AX69" s="34"/>
      <c r="AY69" s="4"/>
      <c r="AZ69" s="4"/>
      <c r="BA69" s="263"/>
      <c r="BB69" s="263"/>
      <c r="BC69" s="4"/>
      <c r="BD69" s="4"/>
      <c r="BE69" s="263"/>
      <c r="BF69" s="263"/>
      <c r="BG69" s="4"/>
      <c r="BH69" s="4"/>
      <c r="BI69" s="263"/>
      <c r="BJ69" s="263"/>
      <c r="BK69" s="257"/>
      <c r="BL69" s="266"/>
      <c r="BM69" s="266"/>
      <c r="BN69" s="266"/>
      <c r="BO69" s="266"/>
      <c r="BP69" s="266"/>
      <c r="BQ69" s="34"/>
      <c r="BR69" s="266"/>
      <c r="BS69" s="257" t="s">
        <v>699</v>
      </c>
      <c r="BT69" s="266"/>
      <c r="BU69" s="266"/>
      <c r="BV69" s="257" t="s">
        <v>705</v>
      </c>
      <c r="BW69" s="5"/>
      <c r="BX69" s="257" t="s">
        <v>706</v>
      </c>
      <c r="BY69" s="34"/>
      <c r="BZ69" s="218"/>
    </row>
    <row r="70" spans="1:78" s="217" customFormat="1" ht="200.25" customHeight="1">
      <c r="A70" s="257">
        <v>69</v>
      </c>
      <c r="B70" s="101" t="s">
        <v>8163</v>
      </c>
      <c r="C70" s="257" t="s">
        <v>92</v>
      </c>
      <c r="D70" s="257" t="s">
        <v>125</v>
      </c>
      <c r="E70" s="266" t="s">
        <v>707</v>
      </c>
      <c r="F70" s="257"/>
      <c r="G70" s="257" t="s">
        <v>708</v>
      </c>
      <c r="H70" s="257" t="s">
        <v>81</v>
      </c>
      <c r="I70" s="32"/>
      <c r="J70" s="158" t="s">
        <v>130</v>
      </c>
      <c r="K70" s="257" t="s">
        <v>709</v>
      </c>
      <c r="L70" s="257" t="s">
        <v>710</v>
      </c>
      <c r="M70" s="258">
        <v>40969</v>
      </c>
      <c r="N70" s="257"/>
      <c r="O70" s="260"/>
      <c r="P70" s="260"/>
      <c r="Q70" s="257" t="s">
        <v>8098</v>
      </c>
      <c r="R70" s="257" t="s">
        <v>414</v>
      </c>
      <c r="S70" s="158" t="s">
        <v>415</v>
      </c>
      <c r="T70" s="158" t="s">
        <v>416</v>
      </c>
      <c r="U70" s="69" t="s">
        <v>116</v>
      </c>
      <c r="V70" s="266"/>
      <c r="W70" s="266"/>
      <c r="X70" s="263"/>
      <c r="Y70" s="263"/>
      <c r="Z70" s="263"/>
      <c r="AA70" s="263"/>
      <c r="AB70" s="266"/>
      <c r="AC70" s="263"/>
      <c r="AD70" s="263"/>
      <c r="AE70" s="263"/>
      <c r="AF70" s="263"/>
      <c r="AG70" s="263"/>
      <c r="AH70" s="263"/>
      <c r="AI70" s="266"/>
      <c r="AJ70" s="263"/>
      <c r="AK70" s="263"/>
      <c r="AL70" s="263"/>
      <c r="AM70" s="263"/>
      <c r="AN70" s="266"/>
      <c r="AO70" s="263"/>
      <c r="AP70" s="261"/>
      <c r="AQ70" s="266"/>
      <c r="AR70" s="61"/>
      <c r="AS70" s="4"/>
      <c r="AT70" s="4"/>
      <c r="AU70" s="4"/>
      <c r="AV70" s="4"/>
      <c r="AW70" s="4"/>
      <c r="AX70" s="34"/>
      <c r="AY70" s="4"/>
      <c r="AZ70" s="4"/>
      <c r="BA70" s="261"/>
      <c r="BB70" s="261"/>
      <c r="BC70" s="4"/>
      <c r="BD70" s="4"/>
      <c r="BE70" s="261"/>
      <c r="BF70" s="261"/>
      <c r="BG70" s="4"/>
      <c r="BH70" s="4"/>
      <c r="BI70" s="261"/>
      <c r="BJ70" s="261"/>
      <c r="BK70" s="257"/>
      <c r="BL70" s="266"/>
      <c r="BM70" s="266"/>
      <c r="BN70" s="266"/>
      <c r="BO70" s="266"/>
      <c r="BP70" s="266"/>
      <c r="BQ70" s="257" t="s">
        <v>711</v>
      </c>
      <c r="BR70" s="266"/>
      <c r="BS70" s="257" t="s">
        <v>416</v>
      </c>
      <c r="BT70" s="266"/>
      <c r="BU70" s="266"/>
      <c r="BV70" s="266"/>
      <c r="BW70" s="34"/>
      <c r="BX70" s="257" t="s">
        <v>712</v>
      </c>
      <c r="BY70" s="34"/>
      <c r="BZ70" s="218"/>
    </row>
    <row r="71" spans="1:78" s="217" customFormat="1" ht="259.5" customHeight="1">
      <c r="A71" s="257">
        <v>70</v>
      </c>
      <c r="B71" s="101" t="s">
        <v>8164</v>
      </c>
      <c r="C71" s="257" t="s">
        <v>92</v>
      </c>
      <c r="D71" s="267" t="s">
        <v>402</v>
      </c>
      <c r="E71" s="257" t="s">
        <v>713</v>
      </c>
      <c r="F71" s="257"/>
      <c r="G71" s="257" t="s">
        <v>714</v>
      </c>
      <c r="H71" s="257" t="s">
        <v>81</v>
      </c>
      <c r="I71" s="32"/>
      <c r="J71" s="158" t="s">
        <v>96</v>
      </c>
      <c r="K71" s="257" t="s">
        <v>697</v>
      </c>
      <c r="L71" s="257" t="s">
        <v>715</v>
      </c>
      <c r="M71" s="258">
        <v>41395</v>
      </c>
      <c r="N71" s="257"/>
      <c r="O71" s="260">
        <v>2437</v>
      </c>
      <c r="P71" s="48">
        <v>2073</v>
      </c>
      <c r="Q71" s="257" t="s">
        <v>114</v>
      </c>
      <c r="R71" s="257" t="s">
        <v>414</v>
      </c>
      <c r="S71" s="158" t="s">
        <v>415</v>
      </c>
      <c r="T71" s="158" t="s">
        <v>416</v>
      </c>
      <c r="U71" s="69" t="s">
        <v>116</v>
      </c>
      <c r="V71" s="266"/>
      <c r="W71" s="266"/>
      <c r="X71" s="263"/>
      <c r="Y71" s="263"/>
      <c r="Z71" s="263"/>
      <c r="AA71" s="263"/>
      <c r="AB71" s="266"/>
      <c r="AC71" s="263"/>
      <c r="AD71" s="263"/>
      <c r="AE71" s="263"/>
      <c r="AF71" s="263"/>
      <c r="AG71" s="263"/>
      <c r="AH71" s="263"/>
      <c r="AI71" s="266"/>
      <c r="AJ71" s="263"/>
      <c r="AK71" s="263"/>
      <c r="AL71" s="263"/>
      <c r="AM71" s="261"/>
      <c r="AN71" s="266"/>
      <c r="AO71" s="263"/>
      <c r="AP71" s="261"/>
      <c r="AQ71" s="5"/>
      <c r="AR71" s="61"/>
      <c r="AS71" s="4"/>
      <c r="AT71" s="4"/>
      <c r="AU71" s="4"/>
      <c r="AV71" s="4"/>
      <c r="AW71" s="4"/>
      <c r="AX71" s="34"/>
      <c r="AY71" s="4"/>
      <c r="AZ71" s="4"/>
      <c r="BA71" s="261"/>
      <c r="BB71" s="261"/>
      <c r="BC71" s="4"/>
      <c r="BD71" s="4"/>
      <c r="BE71" s="261"/>
      <c r="BF71" s="261"/>
      <c r="BG71" s="4"/>
      <c r="BH71" s="4"/>
      <c r="BI71" s="261"/>
      <c r="BJ71" s="261"/>
      <c r="BK71" s="257"/>
      <c r="BL71" s="266"/>
      <c r="BM71" s="266"/>
      <c r="BN71" s="266"/>
      <c r="BO71" s="266"/>
      <c r="BP71" s="266"/>
      <c r="BQ71" s="34"/>
      <c r="BR71" s="257" t="s">
        <v>716</v>
      </c>
      <c r="BS71" s="257" t="s">
        <v>416</v>
      </c>
      <c r="BT71" s="266"/>
      <c r="BU71" s="266"/>
      <c r="BV71" s="257" t="s">
        <v>717</v>
      </c>
      <c r="BW71" s="5"/>
      <c r="BX71" s="257" t="s">
        <v>718</v>
      </c>
      <c r="BY71" s="34"/>
      <c r="BZ71" s="218"/>
    </row>
    <row r="72" spans="1:78" s="217" customFormat="1" ht="211.5" customHeight="1">
      <c r="A72" s="257">
        <v>71</v>
      </c>
      <c r="B72" s="101" t="s">
        <v>8171</v>
      </c>
      <c r="C72" s="257" t="s">
        <v>92</v>
      </c>
      <c r="D72" s="257" t="s">
        <v>125</v>
      </c>
      <c r="E72" s="257" t="s">
        <v>719</v>
      </c>
      <c r="F72" s="257" t="s">
        <v>720</v>
      </c>
      <c r="G72" s="257" t="s">
        <v>721</v>
      </c>
      <c r="H72" s="257" t="s">
        <v>81</v>
      </c>
      <c r="I72" s="130" t="s">
        <v>722</v>
      </c>
      <c r="J72" s="158" t="s">
        <v>130</v>
      </c>
      <c r="K72" s="257" t="s">
        <v>723</v>
      </c>
      <c r="L72" s="257" t="s">
        <v>724</v>
      </c>
      <c r="M72" s="46">
        <v>40969</v>
      </c>
      <c r="N72" s="266"/>
      <c r="O72" s="48"/>
      <c r="P72" s="48"/>
      <c r="Q72" s="257" t="s">
        <v>114</v>
      </c>
      <c r="R72" s="257" t="s">
        <v>637</v>
      </c>
      <c r="S72" s="158" t="s">
        <v>638</v>
      </c>
      <c r="T72" s="158" t="s">
        <v>725</v>
      </c>
      <c r="U72" s="197" t="s">
        <v>101</v>
      </c>
      <c r="V72" s="266"/>
      <c r="W72" s="266"/>
      <c r="X72" s="263"/>
      <c r="Y72" s="263"/>
      <c r="Z72" s="263"/>
      <c r="AA72" s="263"/>
      <c r="AB72" s="266"/>
      <c r="AC72" s="263"/>
      <c r="AD72" s="263"/>
      <c r="AE72" s="263"/>
      <c r="AF72" s="263"/>
      <c r="AG72" s="263"/>
      <c r="AH72" s="263"/>
      <c r="AI72" s="266"/>
      <c r="AJ72" s="263"/>
      <c r="AK72" s="263"/>
      <c r="AL72" s="263"/>
      <c r="AM72" s="263"/>
      <c r="AN72" s="266"/>
      <c r="AO72" s="263"/>
      <c r="AP72" s="61"/>
      <c r="AQ72" s="5"/>
      <c r="AR72" s="61"/>
      <c r="AS72" s="4"/>
      <c r="AT72" s="4"/>
      <c r="AU72" s="4"/>
      <c r="AV72" s="4"/>
      <c r="AW72" s="4"/>
      <c r="AX72" s="34"/>
      <c r="AY72" s="4"/>
      <c r="AZ72" s="4"/>
      <c r="BA72" s="61"/>
      <c r="BB72" s="61"/>
      <c r="BC72" s="4"/>
      <c r="BD72" s="4"/>
      <c r="BE72" s="61"/>
      <c r="BF72" s="61"/>
      <c r="BG72" s="4"/>
      <c r="BH72" s="4"/>
      <c r="BI72" s="61"/>
      <c r="BJ72" s="61"/>
      <c r="BK72" s="257"/>
      <c r="BL72" s="266"/>
      <c r="BM72" s="266"/>
      <c r="BN72" s="266"/>
      <c r="BO72" s="266"/>
      <c r="BP72" s="266"/>
      <c r="BQ72" s="34"/>
      <c r="BR72" s="266"/>
      <c r="BS72" s="257" t="s">
        <v>725</v>
      </c>
      <c r="BT72" s="266"/>
      <c r="BU72" s="257" t="s">
        <v>726</v>
      </c>
      <c r="BV72" s="257"/>
      <c r="BW72" s="266"/>
      <c r="BX72" s="257" t="s">
        <v>727</v>
      </c>
      <c r="BY72" s="34"/>
      <c r="BZ72" s="221"/>
    </row>
    <row r="73" spans="1:78" s="217" customFormat="1" ht="135" customHeight="1">
      <c r="A73" s="257">
        <v>72</v>
      </c>
      <c r="B73" s="42" t="s">
        <v>728</v>
      </c>
      <c r="C73" s="257" t="s">
        <v>106</v>
      </c>
      <c r="D73" s="257" t="s">
        <v>167</v>
      </c>
      <c r="E73" s="257" t="s">
        <v>729</v>
      </c>
      <c r="F73" s="257" t="s">
        <v>730</v>
      </c>
      <c r="G73" s="257" t="s">
        <v>731</v>
      </c>
      <c r="H73" s="257" t="s">
        <v>81</v>
      </c>
      <c r="I73" s="32" t="s">
        <v>732</v>
      </c>
      <c r="J73" s="158" t="s">
        <v>130</v>
      </c>
      <c r="K73" s="257" t="s">
        <v>733</v>
      </c>
      <c r="L73" s="257" t="s">
        <v>734</v>
      </c>
      <c r="M73" s="258">
        <v>28909</v>
      </c>
      <c r="N73" s="259">
        <v>28909</v>
      </c>
      <c r="O73" s="260"/>
      <c r="P73" s="260"/>
      <c r="Q73" s="257" t="s">
        <v>114</v>
      </c>
      <c r="R73" s="257" t="s">
        <v>735</v>
      </c>
      <c r="S73" s="158" t="s">
        <v>415</v>
      </c>
      <c r="T73" s="158" t="s">
        <v>8402</v>
      </c>
      <c r="U73" s="196" t="s">
        <v>101</v>
      </c>
      <c r="V73" s="32"/>
      <c r="W73" s="257"/>
      <c r="X73" s="39"/>
      <c r="Y73" s="39"/>
      <c r="Z73" s="39"/>
      <c r="AA73" s="39"/>
      <c r="AB73" s="65"/>
      <c r="AC73" s="39"/>
      <c r="AD73" s="261"/>
      <c r="AE73" s="261"/>
      <c r="AF73" s="261"/>
      <c r="AG73" s="261"/>
      <c r="AH73" s="261"/>
      <c r="AI73" s="257"/>
      <c r="AJ73" s="39"/>
      <c r="AK73" s="39"/>
      <c r="AL73" s="39"/>
      <c r="AM73" s="39"/>
      <c r="AN73" s="65"/>
      <c r="AO73" s="39"/>
      <c r="AP73" s="39"/>
      <c r="AQ73" s="65"/>
      <c r="AR73" s="39"/>
      <c r="AS73" s="39"/>
      <c r="AT73" s="39"/>
      <c r="AU73" s="39"/>
      <c r="AV73" s="39"/>
      <c r="AW73" s="39"/>
      <c r="AX73" s="41"/>
      <c r="AY73" s="39"/>
      <c r="AZ73" s="39"/>
      <c r="BA73" s="39"/>
      <c r="BB73" s="39"/>
      <c r="BC73" s="39"/>
      <c r="BD73" s="39"/>
      <c r="BE73" s="39"/>
      <c r="BF73" s="39"/>
      <c r="BG73" s="39"/>
      <c r="BH73" s="39"/>
      <c r="BI73" s="39"/>
      <c r="BJ73" s="39"/>
      <c r="BK73" s="257"/>
      <c r="BL73" s="257"/>
      <c r="BM73" s="257"/>
      <c r="BN73" s="257"/>
      <c r="BO73" s="257"/>
      <c r="BP73" s="257"/>
      <c r="BQ73" s="257" t="s">
        <v>240</v>
      </c>
      <c r="BR73" s="257"/>
      <c r="BS73" s="257" t="s">
        <v>736</v>
      </c>
      <c r="BT73" s="257"/>
      <c r="BU73" s="257"/>
      <c r="BV73" s="257"/>
      <c r="BW73" s="38"/>
      <c r="BX73" s="257"/>
      <c r="BY73" s="38"/>
      <c r="BZ73" s="218"/>
    </row>
    <row r="74" spans="1:78" s="217" customFormat="1" ht="393.75">
      <c r="A74" s="257">
        <v>73</v>
      </c>
      <c r="B74" s="207" t="s">
        <v>737</v>
      </c>
      <c r="C74" s="257" t="s">
        <v>106</v>
      </c>
      <c r="D74" s="257" t="s">
        <v>5602</v>
      </c>
      <c r="E74" s="257" t="s">
        <v>738</v>
      </c>
      <c r="F74" s="257" t="s">
        <v>739</v>
      </c>
      <c r="G74" s="257" t="s">
        <v>740</v>
      </c>
      <c r="H74" s="266" t="s">
        <v>110</v>
      </c>
      <c r="I74" s="32" t="s">
        <v>741</v>
      </c>
      <c r="J74" s="158" t="s">
        <v>96</v>
      </c>
      <c r="K74" s="257" t="s">
        <v>96</v>
      </c>
      <c r="L74" s="257" t="s">
        <v>742</v>
      </c>
      <c r="M74" s="258"/>
      <c r="N74" s="259"/>
      <c r="O74" s="260">
        <v>5330</v>
      </c>
      <c r="P74" s="260">
        <v>38736</v>
      </c>
      <c r="Q74" s="257" t="s">
        <v>114</v>
      </c>
      <c r="R74" s="257" t="s">
        <v>743</v>
      </c>
      <c r="S74" s="158" t="s">
        <v>397</v>
      </c>
      <c r="T74" s="158" t="s">
        <v>196</v>
      </c>
      <c r="U74" s="267" t="s">
        <v>116</v>
      </c>
      <c r="V74" s="32"/>
      <c r="W74" s="257"/>
      <c r="X74" s="39">
        <v>7337827</v>
      </c>
      <c r="Y74" s="39">
        <f>X74/10</f>
        <v>733782.7</v>
      </c>
      <c r="Z74" s="39">
        <f>X74/13.5</f>
        <v>543542.74074074079</v>
      </c>
      <c r="AA74" s="39">
        <v>14863.529006643979</v>
      </c>
      <c r="AB74" s="260">
        <v>4</v>
      </c>
      <c r="AC74" s="49">
        <v>10245228</v>
      </c>
      <c r="AD74" s="49">
        <f>AC74/10</f>
        <v>1024522.8</v>
      </c>
      <c r="AE74" s="49">
        <f>AC74/13.5</f>
        <v>758905.77777777775</v>
      </c>
      <c r="AF74" s="49">
        <v>4895.7451688743622</v>
      </c>
      <c r="AG74" s="263">
        <v>0</v>
      </c>
      <c r="AH74" s="49">
        <v>0</v>
      </c>
      <c r="AI74" s="48">
        <v>4</v>
      </c>
      <c r="AJ74" s="39">
        <v>552</v>
      </c>
      <c r="AK74" s="51"/>
      <c r="AL74" s="39">
        <v>552</v>
      </c>
      <c r="AM74" s="51">
        <v>11.358024691358024</v>
      </c>
      <c r="AN74" s="260" t="s">
        <v>198</v>
      </c>
      <c r="AO74" s="52">
        <v>940640</v>
      </c>
      <c r="AP74" s="51"/>
      <c r="AQ74" s="260" t="s">
        <v>198</v>
      </c>
      <c r="AR74" s="51"/>
      <c r="AS74" s="51"/>
      <c r="AT74" s="51"/>
      <c r="AU74" s="51"/>
      <c r="AV74" s="51"/>
      <c r="AW74" s="51"/>
      <c r="AX74" s="38"/>
      <c r="AY74" s="51"/>
      <c r="AZ74" s="51"/>
      <c r="BA74" s="51"/>
      <c r="BB74" s="51"/>
      <c r="BC74" s="51"/>
      <c r="BD74" s="51"/>
      <c r="BE74" s="51"/>
      <c r="BF74" s="51"/>
      <c r="BG74" s="51"/>
      <c r="BH74" s="51"/>
      <c r="BI74" s="51"/>
      <c r="BJ74" s="51"/>
      <c r="BK74" s="264" t="s">
        <v>8554</v>
      </c>
      <c r="BL74" s="266" t="s">
        <v>180</v>
      </c>
      <c r="BM74" s="257" t="s">
        <v>118</v>
      </c>
      <c r="BN74" s="257"/>
      <c r="BO74" s="69" t="s">
        <v>118</v>
      </c>
      <c r="BP74" s="69" t="s">
        <v>8555</v>
      </c>
      <c r="BQ74" s="257" t="s">
        <v>240</v>
      </c>
      <c r="BR74" s="69" t="s">
        <v>7938</v>
      </c>
      <c r="BS74" s="257" t="s">
        <v>744</v>
      </c>
      <c r="BT74" s="257" t="s">
        <v>194</v>
      </c>
      <c r="BU74" s="257"/>
      <c r="BV74" s="69" t="s">
        <v>7993</v>
      </c>
      <c r="BW74" s="38"/>
      <c r="BX74" s="69" t="s">
        <v>8063</v>
      </c>
      <c r="BY74" s="257"/>
      <c r="BZ74" s="218"/>
    </row>
    <row r="75" spans="1:78" s="217" customFormat="1" ht="408.75" customHeight="1">
      <c r="A75" s="257">
        <v>74</v>
      </c>
      <c r="B75" s="101" t="s">
        <v>8172</v>
      </c>
      <c r="C75" s="257" t="s">
        <v>92</v>
      </c>
      <c r="D75" s="69" t="s">
        <v>2425</v>
      </c>
      <c r="E75" s="257" t="s">
        <v>745</v>
      </c>
      <c r="F75" s="257"/>
      <c r="G75" s="257" t="s">
        <v>746</v>
      </c>
      <c r="H75" s="257" t="s">
        <v>81</v>
      </c>
      <c r="I75" s="32"/>
      <c r="J75" s="158" t="s">
        <v>96</v>
      </c>
      <c r="K75" s="257" t="s">
        <v>96</v>
      </c>
      <c r="L75" s="257" t="s">
        <v>747</v>
      </c>
      <c r="M75" s="258"/>
      <c r="N75" s="257"/>
      <c r="O75" s="260"/>
      <c r="P75" s="260"/>
      <c r="Q75" s="257" t="s">
        <v>114</v>
      </c>
      <c r="R75" s="257" t="s">
        <v>161</v>
      </c>
      <c r="S75" s="158" t="s">
        <v>162</v>
      </c>
      <c r="T75" s="158" t="s">
        <v>163</v>
      </c>
      <c r="U75" s="196" t="s">
        <v>101</v>
      </c>
      <c r="V75" s="266"/>
      <c r="W75" s="266"/>
      <c r="X75" s="263"/>
      <c r="Y75" s="263"/>
      <c r="Z75" s="263"/>
      <c r="AA75" s="263"/>
      <c r="AB75" s="266"/>
      <c r="AC75" s="263"/>
      <c r="AD75" s="263"/>
      <c r="AE75" s="263"/>
      <c r="AF75" s="263"/>
      <c r="AG75" s="263"/>
      <c r="AH75" s="263"/>
      <c r="AI75" s="266"/>
      <c r="AJ75" s="263"/>
      <c r="AK75" s="263"/>
      <c r="AL75" s="263"/>
      <c r="AM75" s="263"/>
      <c r="AN75" s="266"/>
      <c r="AO75" s="263"/>
      <c r="AP75" s="263"/>
      <c r="AQ75" s="266"/>
      <c r="AR75" s="45"/>
      <c r="AS75" s="4"/>
      <c r="AT75" s="4"/>
      <c r="AU75" s="4"/>
      <c r="AV75" s="4"/>
      <c r="AW75" s="4"/>
      <c r="AX75" s="34"/>
      <c r="AY75" s="4"/>
      <c r="AZ75" s="4"/>
      <c r="BA75" s="263"/>
      <c r="BB75" s="263"/>
      <c r="BC75" s="4"/>
      <c r="BD75" s="4"/>
      <c r="BE75" s="263"/>
      <c r="BF75" s="263"/>
      <c r="BG75" s="4"/>
      <c r="BH75" s="4"/>
      <c r="BI75" s="263"/>
      <c r="BJ75" s="263"/>
      <c r="BK75" s="257"/>
      <c r="BL75" s="266"/>
      <c r="BM75" s="266"/>
      <c r="BN75" s="266"/>
      <c r="BO75" s="266"/>
      <c r="BP75" s="266"/>
      <c r="BQ75" s="34"/>
      <c r="BR75" s="266"/>
      <c r="BS75" s="257" t="s">
        <v>163</v>
      </c>
      <c r="BT75" s="266"/>
      <c r="BU75" s="266"/>
      <c r="BV75" s="266"/>
      <c r="BW75" s="34"/>
      <c r="BX75" s="257" t="s">
        <v>748</v>
      </c>
      <c r="BY75" s="34"/>
      <c r="BZ75" s="218"/>
    </row>
    <row r="76" spans="1:78" s="217" customFormat="1" ht="405" customHeight="1">
      <c r="A76" s="257">
        <v>75</v>
      </c>
      <c r="B76" s="42" t="s">
        <v>749</v>
      </c>
      <c r="C76" s="257" t="s">
        <v>106</v>
      </c>
      <c r="D76" s="257" t="s">
        <v>125</v>
      </c>
      <c r="E76" s="257" t="s">
        <v>707</v>
      </c>
      <c r="F76" s="257" t="s">
        <v>750</v>
      </c>
      <c r="G76" s="257" t="s">
        <v>751</v>
      </c>
      <c r="H76" s="266" t="s">
        <v>110</v>
      </c>
      <c r="I76" s="32" t="s">
        <v>752</v>
      </c>
      <c r="J76" s="158" t="s">
        <v>96</v>
      </c>
      <c r="K76" s="257" t="s">
        <v>753</v>
      </c>
      <c r="L76" s="257" t="s">
        <v>754</v>
      </c>
      <c r="M76" s="258">
        <v>41345</v>
      </c>
      <c r="N76" s="259">
        <v>41345</v>
      </c>
      <c r="O76" s="260">
        <v>9413</v>
      </c>
      <c r="P76" s="260">
        <v>40127</v>
      </c>
      <c r="Q76" s="257" t="s">
        <v>114</v>
      </c>
      <c r="R76" s="257" t="s">
        <v>755</v>
      </c>
      <c r="S76" s="158" t="s">
        <v>330</v>
      </c>
      <c r="T76" s="267" t="s">
        <v>8402</v>
      </c>
      <c r="U76" s="267" t="s">
        <v>116</v>
      </c>
      <c r="V76" s="32"/>
      <c r="W76" s="257"/>
      <c r="X76" s="39"/>
      <c r="Y76" s="39"/>
      <c r="Z76" s="39"/>
      <c r="AA76" s="39"/>
      <c r="AB76" s="65"/>
      <c r="AC76" s="39"/>
      <c r="AD76" s="261"/>
      <c r="AE76" s="261"/>
      <c r="AF76" s="261"/>
      <c r="AG76" s="261"/>
      <c r="AH76" s="261"/>
      <c r="AI76" s="257"/>
      <c r="AJ76" s="39"/>
      <c r="AK76" s="39"/>
      <c r="AL76" s="39"/>
      <c r="AM76" s="39"/>
      <c r="AN76" s="65"/>
      <c r="AO76" s="39"/>
      <c r="AP76" s="39"/>
      <c r="AQ76" s="65"/>
      <c r="AR76" s="39"/>
      <c r="AS76" s="39"/>
      <c r="AT76" s="39"/>
      <c r="AU76" s="39"/>
      <c r="AV76" s="39"/>
      <c r="AW76" s="39"/>
      <c r="AX76" s="41"/>
      <c r="AY76" s="39"/>
      <c r="AZ76" s="39"/>
      <c r="BA76" s="39"/>
      <c r="BB76" s="39"/>
      <c r="BC76" s="39"/>
      <c r="BD76" s="39"/>
      <c r="BE76" s="39"/>
      <c r="BF76" s="39"/>
      <c r="BG76" s="39"/>
      <c r="BH76" s="39"/>
      <c r="BI76" s="39"/>
      <c r="BJ76" s="39"/>
      <c r="BK76" s="257" t="s">
        <v>756</v>
      </c>
      <c r="BL76" s="257"/>
      <c r="BM76" s="257"/>
      <c r="BN76" s="257"/>
      <c r="BO76" s="257"/>
      <c r="BP76" s="257"/>
      <c r="BQ76" s="257" t="s">
        <v>240</v>
      </c>
      <c r="BR76" s="257"/>
      <c r="BS76" s="69" t="s">
        <v>8405</v>
      </c>
      <c r="BT76" s="257"/>
      <c r="BU76" s="257"/>
      <c r="BV76" s="257"/>
      <c r="BW76" s="38"/>
      <c r="BX76" s="257" t="s">
        <v>757</v>
      </c>
      <c r="BY76" s="38"/>
      <c r="BZ76" s="218"/>
    </row>
    <row r="77" spans="1:78" s="217" customFormat="1" ht="85.5" customHeight="1">
      <c r="A77" s="257">
        <v>76</v>
      </c>
      <c r="B77" s="74" t="s">
        <v>8173</v>
      </c>
      <c r="C77" s="257" t="s">
        <v>106</v>
      </c>
      <c r="D77" s="257" t="s">
        <v>125</v>
      </c>
      <c r="E77" s="257" t="s">
        <v>758</v>
      </c>
      <c r="F77" s="257"/>
      <c r="G77" s="257" t="s">
        <v>759</v>
      </c>
      <c r="H77" s="266" t="s">
        <v>110</v>
      </c>
      <c r="I77" s="32" t="s">
        <v>760</v>
      </c>
      <c r="J77" s="158" t="s">
        <v>96</v>
      </c>
      <c r="K77" s="257" t="s">
        <v>96</v>
      </c>
      <c r="L77" s="257"/>
      <c r="M77" s="258"/>
      <c r="N77" s="259"/>
      <c r="O77" s="48"/>
      <c r="P77" s="48"/>
      <c r="Q77" s="257" t="s">
        <v>114</v>
      </c>
      <c r="R77" s="257"/>
      <c r="S77" s="158" t="s">
        <v>761</v>
      </c>
      <c r="T77" s="158" t="s">
        <v>211</v>
      </c>
      <c r="U77" s="257" t="s">
        <v>101</v>
      </c>
      <c r="V77" s="35"/>
      <c r="W77" s="266"/>
      <c r="X77" s="49"/>
      <c r="Y77" s="52"/>
      <c r="Z77" s="52"/>
      <c r="AA77" s="52"/>
      <c r="AB77" s="75"/>
      <c r="AC77" s="49"/>
      <c r="AD77" s="263"/>
      <c r="AE77" s="263"/>
      <c r="AF77" s="263"/>
      <c r="AG77" s="263"/>
      <c r="AH77" s="263"/>
      <c r="AI77" s="266"/>
      <c r="AJ77" s="49"/>
      <c r="AK77" s="49"/>
      <c r="AL77" s="49"/>
      <c r="AM77" s="49"/>
      <c r="AN77" s="64"/>
      <c r="AO77" s="49"/>
      <c r="AP77" s="49"/>
      <c r="AQ77" s="64"/>
      <c r="AR77" s="49"/>
      <c r="AS77" s="49"/>
      <c r="AT77" s="49"/>
      <c r="AU77" s="49"/>
      <c r="AV77" s="49"/>
      <c r="AW77" s="49"/>
      <c r="AX77" s="64"/>
      <c r="AY77" s="49"/>
      <c r="AZ77" s="49"/>
      <c r="BA77" s="49"/>
      <c r="BB77" s="49"/>
      <c r="BC77" s="49"/>
      <c r="BD77" s="49"/>
      <c r="BE77" s="49"/>
      <c r="BF77" s="49"/>
      <c r="BG77" s="49"/>
      <c r="BH77" s="49"/>
      <c r="BI77" s="49"/>
      <c r="BJ77" s="49"/>
      <c r="BK77" s="257"/>
      <c r="BL77" s="266"/>
      <c r="BM77" s="266"/>
      <c r="BN77" s="266"/>
      <c r="BO77" s="266"/>
      <c r="BP77" s="266"/>
      <c r="BQ77" s="257" t="s">
        <v>240</v>
      </c>
      <c r="BR77" s="257"/>
      <c r="BS77" s="265" t="s">
        <v>762</v>
      </c>
      <c r="BT77" s="265" t="s">
        <v>763</v>
      </c>
      <c r="BU77" s="266"/>
      <c r="BV77" s="257" t="s">
        <v>764</v>
      </c>
      <c r="BW77" s="34"/>
      <c r="BX77" s="257"/>
      <c r="BY77" s="257"/>
      <c r="BZ77" s="218"/>
    </row>
    <row r="78" spans="1:78" s="217" customFormat="1" ht="318.75" customHeight="1">
      <c r="A78" s="257">
        <v>77</v>
      </c>
      <c r="B78" s="42" t="s">
        <v>765</v>
      </c>
      <c r="C78" s="257" t="s">
        <v>106</v>
      </c>
      <c r="D78" s="257" t="s">
        <v>125</v>
      </c>
      <c r="E78" s="257" t="s">
        <v>758</v>
      </c>
      <c r="F78" s="257" t="s">
        <v>766</v>
      </c>
      <c r="G78" s="257" t="s">
        <v>767</v>
      </c>
      <c r="H78" s="257" t="s">
        <v>81</v>
      </c>
      <c r="I78" s="32" t="s">
        <v>768</v>
      </c>
      <c r="J78" s="158" t="s">
        <v>96</v>
      </c>
      <c r="K78" s="257" t="s">
        <v>96</v>
      </c>
      <c r="L78" s="257" t="s">
        <v>769</v>
      </c>
      <c r="M78" s="258">
        <v>38788</v>
      </c>
      <c r="N78" s="259">
        <v>38788</v>
      </c>
      <c r="O78" s="48"/>
      <c r="P78" s="48"/>
      <c r="Q78" s="257" t="s">
        <v>8100</v>
      </c>
      <c r="R78" s="257" t="s">
        <v>770</v>
      </c>
      <c r="S78" s="158" t="s">
        <v>761</v>
      </c>
      <c r="T78" s="158" t="s">
        <v>86</v>
      </c>
      <c r="U78" s="267" t="s">
        <v>116</v>
      </c>
      <c r="V78" s="35"/>
      <c r="W78" s="266"/>
      <c r="X78" s="49"/>
      <c r="Y78" s="52"/>
      <c r="Z78" s="52"/>
      <c r="AA78" s="52"/>
      <c r="AB78" s="75" t="s">
        <v>771</v>
      </c>
      <c r="AC78" s="49"/>
      <c r="AD78" s="263"/>
      <c r="AE78" s="263"/>
      <c r="AF78" s="263"/>
      <c r="AG78" s="263"/>
      <c r="AH78" s="263"/>
      <c r="AI78" s="266"/>
      <c r="AJ78" s="49"/>
      <c r="AK78" s="49"/>
      <c r="AL78" s="49"/>
      <c r="AM78" s="49"/>
      <c r="AN78" s="64"/>
      <c r="AO78" s="49"/>
      <c r="AP78" s="49"/>
      <c r="AQ78" s="64"/>
      <c r="AR78" s="49"/>
      <c r="AS78" s="49"/>
      <c r="AT78" s="49"/>
      <c r="AU78" s="49"/>
      <c r="AV78" s="49"/>
      <c r="AW78" s="49"/>
      <c r="AX78" s="64"/>
      <c r="AY78" s="49"/>
      <c r="AZ78" s="49"/>
      <c r="BA78" s="49"/>
      <c r="BB78" s="49"/>
      <c r="BC78" s="49"/>
      <c r="BD78" s="49"/>
      <c r="BE78" s="49"/>
      <c r="BF78" s="49"/>
      <c r="BG78" s="49"/>
      <c r="BH78" s="49"/>
      <c r="BI78" s="49"/>
      <c r="BJ78" s="49"/>
      <c r="BK78" s="257"/>
      <c r="BL78" s="266"/>
      <c r="BM78" s="266"/>
      <c r="BN78" s="266"/>
      <c r="BO78" s="266"/>
      <c r="BP78" s="266"/>
      <c r="BQ78" s="257"/>
      <c r="BR78" s="257" t="s">
        <v>772</v>
      </c>
      <c r="BS78" s="257" t="s">
        <v>119</v>
      </c>
      <c r="BT78" s="257" t="s">
        <v>773</v>
      </c>
      <c r="BU78" s="266"/>
      <c r="BV78" s="257" t="s">
        <v>774</v>
      </c>
      <c r="BW78" s="34"/>
      <c r="BX78" s="257" t="s">
        <v>775</v>
      </c>
      <c r="BY78" s="257" t="s">
        <v>155</v>
      </c>
      <c r="BZ78" s="216"/>
    </row>
    <row r="79" spans="1:78" s="217" customFormat="1" ht="409.5" customHeight="1">
      <c r="A79" s="257">
        <v>78</v>
      </c>
      <c r="B79" s="10" t="s">
        <v>778</v>
      </c>
      <c r="C79" s="257" t="s">
        <v>106</v>
      </c>
      <c r="D79" s="257" t="s">
        <v>125</v>
      </c>
      <c r="E79" s="257" t="s">
        <v>758</v>
      </c>
      <c r="F79" s="257" t="s">
        <v>779</v>
      </c>
      <c r="G79" s="257" t="s">
        <v>780</v>
      </c>
      <c r="H79" s="257" t="s">
        <v>81</v>
      </c>
      <c r="I79" s="32" t="s">
        <v>781</v>
      </c>
      <c r="J79" s="158" t="s">
        <v>96</v>
      </c>
      <c r="K79" s="257" t="s">
        <v>782</v>
      </c>
      <c r="L79" s="257" t="s">
        <v>783</v>
      </c>
      <c r="M79" s="258">
        <v>28383</v>
      </c>
      <c r="N79" s="259">
        <v>28383</v>
      </c>
      <c r="O79" s="260"/>
      <c r="P79" s="260"/>
      <c r="Q79" s="257" t="s">
        <v>114</v>
      </c>
      <c r="R79" s="257" t="s">
        <v>784</v>
      </c>
      <c r="S79" s="267" t="s">
        <v>132</v>
      </c>
      <c r="T79" s="158" t="s">
        <v>86</v>
      </c>
      <c r="U79" s="267" t="s">
        <v>116</v>
      </c>
      <c r="V79" s="32"/>
      <c r="W79" s="257"/>
      <c r="X79" s="39"/>
      <c r="Y79" s="39"/>
      <c r="Z79" s="39"/>
      <c r="AA79" s="39"/>
      <c r="AB79" s="65"/>
      <c r="AC79" s="39"/>
      <c r="AD79" s="261"/>
      <c r="AE79" s="261"/>
      <c r="AF79" s="261"/>
      <c r="AG79" s="261"/>
      <c r="AH79" s="261"/>
      <c r="AI79" s="257"/>
      <c r="AJ79" s="39"/>
      <c r="AK79" s="39"/>
      <c r="AL79" s="39"/>
      <c r="AM79" s="39"/>
      <c r="AN79" s="65"/>
      <c r="AO79" s="39"/>
      <c r="AP79" s="39"/>
      <c r="AQ79" s="65"/>
      <c r="AR79" s="39"/>
      <c r="AS79" s="39"/>
      <c r="AT79" s="39"/>
      <c r="AU79" s="39"/>
      <c r="AV79" s="39"/>
      <c r="AW79" s="39"/>
      <c r="AX79" s="65"/>
      <c r="AY79" s="39"/>
      <c r="AZ79" s="39"/>
      <c r="BA79" s="39"/>
      <c r="BB79" s="39"/>
      <c r="BC79" s="39"/>
      <c r="BD79" s="39"/>
      <c r="BE79" s="39"/>
      <c r="BF79" s="39"/>
      <c r="BG79" s="39"/>
      <c r="BH79" s="39"/>
      <c r="BI79" s="39"/>
      <c r="BJ79" s="39"/>
      <c r="BK79" s="257" t="s">
        <v>785</v>
      </c>
      <c r="BL79" s="257"/>
      <c r="BM79" s="257"/>
      <c r="BN79" s="265" t="s">
        <v>180</v>
      </c>
      <c r="BO79" s="265" t="s">
        <v>180</v>
      </c>
      <c r="BP79" s="257" t="s">
        <v>786</v>
      </c>
      <c r="BQ79" s="257"/>
      <c r="BR79" s="257" t="s">
        <v>787</v>
      </c>
      <c r="BS79" s="257" t="s">
        <v>88</v>
      </c>
      <c r="BT79" s="257"/>
      <c r="BU79" s="257"/>
      <c r="BV79" s="257" t="s">
        <v>788</v>
      </c>
      <c r="BW79" s="257">
        <v>240</v>
      </c>
      <c r="BX79" s="257" t="s">
        <v>789</v>
      </c>
      <c r="BY79" s="257" t="s">
        <v>790</v>
      </c>
      <c r="BZ79" s="218"/>
    </row>
    <row r="80" spans="1:78" s="217" customFormat="1" ht="387.75" customHeight="1">
      <c r="A80" s="257">
        <v>79</v>
      </c>
      <c r="B80" s="10" t="s">
        <v>791</v>
      </c>
      <c r="C80" s="257" t="s">
        <v>76</v>
      </c>
      <c r="D80" s="257" t="s">
        <v>617</v>
      </c>
      <c r="E80" s="257" t="s">
        <v>617</v>
      </c>
      <c r="F80" s="257"/>
      <c r="G80" s="257"/>
      <c r="H80" s="257" t="s">
        <v>81</v>
      </c>
      <c r="I80" s="32" t="s">
        <v>792</v>
      </c>
      <c r="J80" s="158" t="s">
        <v>475</v>
      </c>
      <c r="K80" s="257" t="s">
        <v>475</v>
      </c>
      <c r="L80" s="257"/>
      <c r="M80" s="257">
        <v>2008</v>
      </c>
      <c r="N80" s="257">
        <v>2008</v>
      </c>
      <c r="O80" s="260"/>
      <c r="P80" s="260"/>
      <c r="Q80" s="257" t="s">
        <v>8100</v>
      </c>
      <c r="R80" s="257"/>
      <c r="S80" s="267" t="s">
        <v>476</v>
      </c>
      <c r="T80" s="158" t="s">
        <v>211</v>
      </c>
      <c r="U80" s="267" t="s">
        <v>116</v>
      </c>
      <c r="V80" s="257"/>
      <c r="W80" s="257"/>
      <c r="X80" s="261"/>
      <c r="Y80" s="261"/>
      <c r="Z80" s="261"/>
      <c r="AA80" s="261"/>
      <c r="AB80" s="257"/>
      <c r="AC80" s="261"/>
      <c r="AD80" s="261"/>
      <c r="AE80" s="261"/>
      <c r="AF80" s="261"/>
      <c r="AG80" s="261"/>
      <c r="AH80" s="261"/>
      <c r="AI80" s="257"/>
      <c r="AJ80" s="261"/>
      <c r="AK80" s="261"/>
      <c r="AL80" s="261"/>
      <c r="AM80" s="261"/>
      <c r="AN80" s="257"/>
      <c r="AO80" s="261"/>
      <c r="AP80" s="261"/>
      <c r="AQ80" s="257"/>
      <c r="AR80" s="261"/>
      <c r="AS80" s="261"/>
      <c r="AT80" s="261"/>
      <c r="AU80" s="261"/>
      <c r="AV80" s="261"/>
      <c r="AW80" s="261"/>
      <c r="AX80" s="257"/>
      <c r="AY80" s="261"/>
      <c r="AZ80" s="261"/>
      <c r="BA80" s="261"/>
      <c r="BB80" s="261"/>
      <c r="BC80" s="261"/>
      <c r="BD80" s="261"/>
      <c r="BE80" s="261"/>
      <c r="BF80" s="261"/>
      <c r="BG80" s="261"/>
      <c r="BH80" s="261"/>
      <c r="BI80" s="261"/>
      <c r="BJ80" s="261"/>
      <c r="BK80" s="257"/>
      <c r="BL80" s="257"/>
      <c r="BM80" s="257"/>
      <c r="BN80" s="257"/>
      <c r="BO80" s="257"/>
      <c r="BP80" s="257"/>
      <c r="BQ80" s="257" t="s">
        <v>477</v>
      </c>
      <c r="BR80" s="257"/>
      <c r="BS80" s="257" t="s">
        <v>211</v>
      </c>
      <c r="BT80" s="257"/>
      <c r="BU80" s="257"/>
      <c r="BV80" s="257" t="s">
        <v>675</v>
      </c>
      <c r="BW80" s="257"/>
      <c r="BX80" s="257" t="s">
        <v>793</v>
      </c>
      <c r="BY80" s="257" t="s">
        <v>476</v>
      </c>
      <c r="BZ80" s="219"/>
    </row>
    <row r="81" spans="1:78" s="217" customFormat="1" ht="397.5" customHeight="1">
      <c r="A81" s="257">
        <v>80</v>
      </c>
      <c r="B81" s="10" t="s">
        <v>794</v>
      </c>
      <c r="C81" s="257" t="s">
        <v>106</v>
      </c>
      <c r="D81" s="257" t="s">
        <v>125</v>
      </c>
      <c r="E81" s="257" t="s">
        <v>707</v>
      </c>
      <c r="F81" s="257" t="s">
        <v>795</v>
      </c>
      <c r="G81" s="257" t="s">
        <v>796</v>
      </c>
      <c r="H81" s="257" t="s">
        <v>81</v>
      </c>
      <c r="I81" s="32" t="s">
        <v>797</v>
      </c>
      <c r="J81" s="158" t="s">
        <v>96</v>
      </c>
      <c r="K81" s="257" t="s">
        <v>798</v>
      </c>
      <c r="L81" s="257" t="s">
        <v>799</v>
      </c>
      <c r="M81" s="257">
        <v>2007</v>
      </c>
      <c r="N81" s="259"/>
      <c r="O81" s="260"/>
      <c r="P81" s="260"/>
      <c r="Q81" s="257" t="s">
        <v>8100</v>
      </c>
      <c r="R81" s="257" t="s">
        <v>800</v>
      </c>
      <c r="S81" s="267" t="s">
        <v>397</v>
      </c>
      <c r="T81" s="158" t="s">
        <v>8402</v>
      </c>
      <c r="U81" s="196" t="s">
        <v>101</v>
      </c>
      <c r="V81" s="32"/>
      <c r="W81" s="257"/>
      <c r="X81" s="39"/>
      <c r="Y81" s="39"/>
      <c r="Z81" s="39"/>
      <c r="AA81" s="39"/>
      <c r="AB81" s="65">
        <v>100</v>
      </c>
      <c r="AC81" s="39"/>
      <c r="AD81" s="261"/>
      <c r="AE81" s="261"/>
      <c r="AF81" s="261"/>
      <c r="AG81" s="261"/>
      <c r="AH81" s="261"/>
      <c r="AI81" s="257"/>
      <c r="AJ81" s="39"/>
      <c r="AK81" s="39"/>
      <c r="AL81" s="39"/>
      <c r="AM81" s="39"/>
      <c r="AN81" s="65"/>
      <c r="AO81" s="39"/>
      <c r="AP81" s="39"/>
      <c r="AQ81" s="65"/>
      <c r="AR81" s="39"/>
      <c r="AS81" s="39"/>
      <c r="AT81" s="39"/>
      <c r="AU81" s="39"/>
      <c r="AV81" s="39"/>
      <c r="AW81" s="39"/>
      <c r="AX81" s="41"/>
      <c r="AY81" s="39"/>
      <c r="AZ81" s="39"/>
      <c r="BA81" s="39"/>
      <c r="BB81" s="39"/>
      <c r="BC81" s="39"/>
      <c r="BD81" s="39"/>
      <c r="BE81" s="39"/>
      <c r="BF81" s="39"/>
      <c r="BG81" s="39"/>
      <c r="BH81" s="39"/>
      <c r="BI81" s="39"/>
      <c r="BJ81" s="39"/>
      <c r="BK81" s="265" t="s">
        <v>801</v>
      </c>
      <c r="BL81" s="265"/>
      <c r="BM81" s="265" t="s">
        <v>118</v>
      </c>
      <c r="BN81" s="265"/>
      <c r="BO81" s="265"/>
      <c r="BP81" s="257"/>
      <c r="BQ81" s="257" t="s">
        <v>802</v>
      </c>
      <c r="BR81" s="257" t="s">
        <v>803</v>
      </c>
      <c r="BS81" s="257" t="s">
        <v>8402</v>
      </c>
      <c r="BT81" s="257"/>
      <c r="BU81" s="257" t="s">
        <v>804</v>
      </c>
      <c r="BV81" s="257"/>
      <c r="BW81" s="257" t="s">
        <v>194</v>
      </c>
      <c r="BX81" s="257" t="s">
        <v>805</v>
      </c>
      <c r="BY81" s="257" t="s">
        <v>806</v>
      </c>
      <c r="BZ81" s="218"/>
    </row>
    <row r="82" spans="1:78" s="217" customFormat="1" ht="402" customHeight="1">
      <c r="A82" s="257">
        <v>81</v>
      </c>
      <c r="B82" s="10" t="s">
        <v>807</v>
      </c>
      <c r="C82" s="257" t="s">
        <v>106</v>
      </c>
      <c r="D82" s="257" t="s">
        <v>125</v>
      </c>
      <c r="E82" s="257" t="s">
        <v>707</v>
      </c>
      <c r="F82" s="257" t="s">
        <v>808</v>
      </c>
      <c r="G82" s="257" t="s">
        <v>809</v>
      </c>
      <c r="H82" s="257" t="s">
        <v>81</v>
      </c>
      <c r="I82" s="32" t="s">
        <v>810</v>
      </c>
      <c r="J82" s="158" t="s">
        <v>96</v>
      </c>
      <c r="K82" s="257" t="s">
        <v>96</v>
      </c>
      <c r="L82" s="257" t="s">
        <v>811</v>
      </c>
      <c r="M82" s="257">
        <v>2007</v>
      </c>
      <c r="N82" s="259"/>
      <c r="O82" s="260"/>
      <c r="P82" s="260"/>
      <c r="Q82" s="257" t="s">
        <v>8100</v>
      </c>
      <c r="R82" s="257" t="s">
        <v>98</v>
      </c>
      <c r="S82" s="267" t="s">
        <v>99</v>
      </c>
      <c r="T82" s="158" t="s">
        <v>8402</v>
      </c>
      <c r="U82" s="196" t="s">
        <v>101</v>
      </c>
      <c r="V82" s="32"/>
      <c r="W82" s="257"/>
      <c r="X82" s="39"/>
      <c r="Y82" s="39"/>
      <c r="Z82" s="39"/>
      <c r="AA82" s="39"/>
      <c r="AB82" s="65"/>
      <c r="AC82" s="39"/>
      <c r="AD82" s="261"/>
      <c r="AE82" s="261"/>
      <c r="AF82" s="261"/>
      <c r="AG82" s="261"/>
      <c r="AH82" s="261"/>
      <c r="AI82" s="257"/>
      <c r="AJ82" s="39"/>
      <c r="AK82" s="39"/>
      <c r="AL82" s="39"/>
      <c r="AM82" s="39"/>
      <c r="AN82" s="65"/>
      <c r="AO82" s="39"/>
      <c r="AP82" s="39"/>
      <c r="AQ82" s="65"/>
      <c r="AR82" s="39"/>
      <c r="AS82" s="39"/>
      <c r="AT82" s="39"/>
      <c r="AU82" s="39"/>
      <c r="AV82" s="39"/>
      <c r="AW82" s="39"/>
      <c r="AX82" s="41"/>
      <c r="AY82" s="39"/>
      <c r="AZ82" s="39"/>
      <c r="BA82" s="39"/>
      <c r="BB82" s="39"/>
      <c r="BC82" s="39"/>
      <c r="BD82" s="39"/>
      <c r="BE82" s="39"/>
      <c r="BF82" s="39"/>
      <c r="BG82" s="39"/>
      <c r="BH82" s="39"/>
      <c r="BI82" s="39"/>
      <c r="BJ82" s="39"/>
      <c r="BK82" s="265" t="s">
        <v>812</v>
      </c>
      <c r="BL82" s="265"/>
      <c r="BM82" s="265" t="s">
        <v>118</v>
      </c>
      <c r="BN82" s="265"/>
      <c r="BO82" s="265"/>
      <c r="BP82" s="257"/>
      <c r="BQ82" s="257"/>
      <c r="BR82" s="257" t="s">
        <v>813</v>
      </c>
      <c r="BS82" s="257" t="s">
        <v>8402</v>
      </c>
      <c r="BT82" s="257"/>
      <c r="BU82" s="257" t="s">
        <v>804</v>
      </c>
      <c r="BV82" s="257"/>
      <c r="BW82" s="257" t="s">
        <v>194</v>
      </c>
      <c r="BX82" s="257" t="s">
        <v>814</v>
      </c>
      <c r="BY82" s="257" t="s">
        <v>806</v>
      </c>
      <c r="BZ82" s="218"/>
    </row>
    <row r="83" spans="1:78" s="217" customFormat="1" ht="316.5" customHeight="1">
      <c r="A83" s="257">
        <v>82</v>
      </c>
      <c r="B83" s="10" t="s">
        <v>815</v>
      </c>
      <c r="C83" s="257" t="s">
        <v>106</v>
      </c>
      <c r="D83" s="257" t="s">
        <v>125</v>
      </c>
      <c r="E83" s="257" t="s">
        <v>707</v>
      </c>
      <c r="F83" s="257" t="s">
        <v>816</v>
      </c>
      <c r="G83" s="257" t="s">
        <v>817</v>
      </c>
      <c r="H83" s="257" t="s">
        <v>81</v>
      </c>
      <c r="I83" s="32" t="s">
        <v>818</v>
      </c>
      <c r="J83" s="158" t="s">
        <v>96</v>
      </c>
      <c r="K83" s="257" t="s">
        <v>96</v>
      </c>
      <c r="L83" s="257" t="s">
        <v>819</v>
      </c>
      <c r="M83" s="257">
        <v>2007</v>
      </c>
      <c r="N83" s="259"/>
      <c r="O83" s="260"/>
      <c r="P83" s="260"/>
      <c r="Q83" s="257" t="s">
        <v>8100</v>
      </c>
      <c r="R83" s="257" t="s">
        <v>820</v>
      </c>
      <c r="S83" s="267" t="s">
        <v>638</v>
      </c>
      <c r="T83" s="158" t="s">
        <v>8402</v>
      </c>
      <c r="U83" s="196" t="s">
        <v>101</v>
      </c>
      <c r="V83" s="32"/>
      <c r="W83" s="257"/>
      <c r="X83" s="39"/>
      <c r="Y83" s="39"/>
      <c r="Z83" s="39"/>
      <c r="AA83" s="39"/>
      <c r="AB83" s="65"/>
      <c r="AC83" s="39"/>
      <c r="AD83" s="261"/>
      <c r="AE83" s="261"/>
      <c r="AF83" s="261"/>
      <c r="AG83" s="261"/>
      <c r="AH83" s="261"/>
      <c r="AI83" s="257"/>
      <c r="AJ83" s="39"/>
      <c r="AK83" s="39"/>
      <c r="AL83" s="39"/>
      <c r="AM83" s="39"/>
      <c r="AN83" s="65"/>
      <c r="AO83" s="39"/>
      <c r="AP83" s="39"/>
      <c r="AQ83" s="65"/>
      <c r="AR83" s="39"/>
      <c r="AS83" s="39"/>
      <c r="AT83" s="39"/>
      <c r="AU83" s="39"/>
      <c r="AV83" s="39"/>
      <c r="AW83" s="39"/>
      <c r="AX83" s="41"/>
      <c r="AY83" s="39"/>
      <c r="AZ83" s="39"/>
      <c r="BA83" s="39"/>
      <c r="BB83" s="39"/>
      <c r="BC83" s="39"/>
      <c r="BD83" s="39"/>
      <c r="BE83" s="39"/>
      <c r="BF83" s="39"/>
      <c r="BG83" s="39"/>
      <c r="BH83" s="39"/>
      <c r="BI83" s="39"/>
      <c r="BJ83" s="39"/>
      <c r="BK83" s="257"/>
      <c r="BL83" s="257"/>
      <c r="BM83" s="257"/>
      <c r="BN83" s="257"/>
      <c r="BO83" s="257"/>
      <c r="BP83" s="257"/>
      <c r="BQ83" s="257"/>
      <c r="BR83" s="257" t="s">
        <v>813</v>
      </c>
      <c r="BS83" s="257" t="s">
        <v>8402</v>
      </c>
      <c r="BT83" s="257"/>
      <c r="BU83" s="257" t="s">
        <v>804</v>
      </c>
      <c r="BV83" s="257"/>
      <c r="BW83" s="257"/>
      <c r="BX83" s="257" t="s">
        <v>821</v>
      </c>
      <c r="BY83" s="257" t="s">
        <v>247</v>
      </c>
      <c r="BZ83" s="218"/>
    </row>
    <row r="84" spans="1:78" s="217" customFormat="1" ht="193.5" customHeight="1">
      <c r="A84" s="257">
        <v>83</v>
      </c>
      <c r="B84" s="10" t="s">
        <v>822</v>
      </c>
      <c r="C84" s="257" t="s">
        <v>106</v>
      </c>
      <c r="D84" s="257" t="s">
        <v>125</v>
      </c>
      <c r="E84" s="257" t="s">
        <v>823</v>
      </c>
      <c r="F84" s="257"/>
      <c r="G84" s="257" t="s">
        <v>824</v>
      </c>
      <c r="H84" s="69" t="s">
        <v>8072</v>
      </c>
      <c r="I84" s="32" t="s">
        <v>825</v>
      </c>
      <c r="J84" s="158" t="s">
        <v>495</v>
      </c>
      <c r="K84" s="257" t="s">
        <v>495</v>
      </c>
      <c r="L84" s="257" t="s">
        <v>826</v>
      </c>
      <c r="M84" s="257">
        <v>1992</v>
      </c>
      <c r="N84" s="257">
        <v>2013</v>
      </c>
      <c r="O84" s="260" t="s">
        <v>827</v>
      </c>
      <c r="P84" s="260"/>
      <c r="Q84" s="257" t="s">
        <v>175</v>
      </c>
      <c r="R84" s="257" t="s">
        <v>828</v>
      </c>
      <c r="S84" s="144" t="s">
        <v>177</v>
      </c>
      <c r="T84" s="158" t="s">
        <v>536</v>
      </c>
      <c r="U84" s="267" t="s">
        <v>116</v>
      </c>
      <c r="V84" s="32"/>
      <c r="W84" s="257"/>
      <c r="X84" s="39"/>
      <c r="Y84" s="39"/>
      <c r="Z84" s="39"/>
      <c r="AA84" s="39"/>
      <c r="AB84" s="65"/>
      <c r="AC84" s="39"/>
      <c r="AD84" s="261"/>
      <c r="AE84" s="261"/>
      <c r="AF84" s="261"/>
      <c r="AG84" s="261"/>
      <c r="AH84" s="261"/>
      <c r="AI84" s="257"/>
      <c r="AJ84" s="39"/>
      <c r="AK84" s="39"/>
      <c r="AL84" s="39"/>
      <c r="AM84" s="39"/>
      <c r="AN84" s="65"/>
      <c r="AO84" s="39"/>
      <c r="AP84" s="39"/>
      <c r="AQ84" s="65"/>
      <c r="AR84" s="39"/>
      <c r="AS84" s="39"/>
      <c r="AT84" s="39"/>
      <c r="AU84" s="39"/>
      <c r="AV84" s="39"/>
      <c r="AW84" s="39"/>
      <c r="AX84" s="41"/>
      <c r="AY84" s="39"/>
      <c r="AZ84" s="39"/>
      <c r="BA84" s="39"/>
      <c r="BB84" s="39"/>
      <c r="BC84" s="39"/>
      <c r="BD84" s="39"/>
      <c r="BE84" s="39"/>
      <c r="BF84" s="39"/>
      <c r="BG84" s="39"/>
      <c r="BH84" s="39"/>
      <c r="BI84" s="39"/>
      <c r="BJ84" s="39"/>
      <c r="BK84" s="257"/>
      <c r="BL84" s="257"/>
      <c r="BM84" s="257"/>
      <c r="BN84" s="257"/>
      <c r="BO84" s="257"/>
      <c r="BP84" s="257"/>
      <c r="BQ84" s="257"/>
      <c r="BR84" s="257" t="s">
        <v>829</v>
      </c>
      <c r="BS84" s="257" t="s">
        <v>536</v>
      </c>
      <c r="BT84" s="257"/>
      <c r="BU84" s="257"/>
      <c r="BV84" s="257" t="s">
        <v>830</v>
      </c>
      <c r="BW84" s="257"/>
      <c r="BX84" s="257" t="s">
        <v>831</v>
      </c>
      <c r="BY84" s="257"/>
      <c r="BZ84" s="218"/>
    </row>
    <row r="85" spans="1:78" s="217" customFormat="1" ht="175.5" customHeight="1">
      <c r="A85" s="257">
        <v>84</v>
      </c>
      <c r="B85" s="10" t="s">
        <v>832</v>
      </c>
      <c r="C85" s="257" t="s">
        <v>106</v>
      </c>
      <c r="D85" s="257" t="s">
        <v>274</v>
      </c>
      <c r="E85" s="257" t="s">
        <v>833</v>
      </c>
      <c r="F85" s="257" t="s">
        <v>834</v>
      </c>
      <c r="G85" s="257" t="s">
        <v>835</v>
      </c>
      <c r="H85" s="69" t="s">
        <v>8072</v>
      </c>
      <c r="I85" s="32" t="s">
        <v>836</v>
      </c>
      <c r="J85" s="158" t="s">
        <v>96</v>
      </c>
      <c r="K85" s="257" t="s">
        <v>837</v>
      </c>
      <c r="L85" s="257" t="s">
        <v>838</v>
      </c>
      <c r="M85" s="258">
        <v>16791</v>
      </c>
      <c r="N85" s="257">
        <v>2020</v>
      </c>
      <c r="O85" s="260" t="s">
        <v>839</v>
      </c>
      <c r="P85" s="58">
        <v>42.021000000000001</v>
      </c>
      <c r="Q85" s="257" t="s">
        <v>175</v>
      </c>
      <c r="R85" s="257" t="s">
        <v>840</v>
      </c>
      <c r="S85" s="267" t="s">
        <v>99</v>
      </c>
      <c r="T85" s="267" t="s">
        <v>536</v>
      </c>
      <c r="U85" s="196" t="s">
        <v>101</v>
      </c>
      <c r="V85" s="257" t="s">
        <v>841</v>
      </c>
      <c r="W85" s="257"/>
      <c r="X85" s="261"/>
      <c r="Y85" s="261"/>
      <c r="Z85" s="261"/>
      <c r="AA85" s="261"/>
      <c r="AB85" s="257"/>
      <c r="AC85" s="261"/>
      <c r="AD85" s="261"/>
      <c r="AE85" s="261"/>
      <c r="AF85" s="261"/>
      <c r="AG85" s="261"/>
      <c r="AH85" s="261"/>
      <c r="AI85" s="257"/>
      <c r="AJ85" s="261"/>
      <c r="AK85" s="261"/>
      <c r="AL85" s="261"/>
      <c r="AM85" s="261"/>
      <c r="AN85" s="257"/>
      <c r="AO85" s="261"/>
      <c r="AP85" s="261"/>
      <c r="AQ85" s="257"/>
      <c r="AR85" s="261"/>
      <c r="AS85" s="261"/>
      <c r="AT85" s="261"/>
      <c r="AU85" s="261"/>
      <c r="AV85" s="261"/>
      <c r="AW85" s="261"/>
      <c r="AX85" s="257"/>
      <c r="AY85" s="261"/>
      <c r="AZ85" s="261"/>
      <c r="BA85" s="261"/>
      <c r="BB85" s="261"/>
      <c r="BC85" s="261"/>
      <c r="BD85" s="261"/>
      <c r="BE85" s="261"/>
      <c r="BF85" s="261"/>
      <c r="BG85" s="261"/>
      <c r="BH85" s="261"/>
      <c r="BI85" s="261"/>
      <c r="BJ85" s="261"/>
      <c r="BK85" s="257" t="s">
        <v>8344</v>
      </c>
      <c r="BL85" s="257" t="s">
        <v>180</v>
      </c>
      <c r="BM85" s="257" t="s">
        <v>118</v>
      </c>
      <c r="BN85" s="257" t="s">
        <v>118</v>
      </c>
      <c r="BO85" s="257" t="s">
        <v>118</v>
      </c>
      <c r="BP85" s="257" t="s">
        <v>8345</v>
      </c>
      <c r="BQ85" s="257" t="s">
        <v>842</v>
      </c>
      <c r="BR85" s="257" t="s">
        <v>843</v>
      </c>
      <c r="BS85" s="257" t="s">
        <v>536</v>
      </c>
      <c r="BT85" s="257"/>
      <c r="BU85" s="257"/>
      <c r="BV85" s="257" t="s">
        <v>844</v>
      </c>
      <c r="BW85" s="257"/>
      <c r="BX85" s="257" t="s">
        <v>845</v>
      </c>
      <c r="BY85" s="257"/>
      <c r="BZ85" s="218"/>
    </row>
    <row r="86" spans="1:78" s="217" customFormat="1" ht="231" customHeight="1">
      <c r="A86" s="257">
        <v>85</v>
      </c>
      <c r="B86" s="10" t="s">
        <v>8174</v>
      </c>
      <c r="C86" s="257" t="s">
        <v>76</v>
      </c>
      <c r="D86" s="257" t="s">
        <v>77</v>
      </c>
      <c r="E86" s="257" t="s">
        <v>78</v>
      </c>
      <c r="F86" s="257" t="s">
        <v>846</v>
      </c>
      <c r="G86" s="257" t="s">
        <v>847</v>
      </c>
      <c r="H86" s="257" t="s">
        <v>848</v>
      </c>
      <c r="I86" s="32" t="s">
        <v>849</v>
      </c>
      <c r="J86" s="158" t="s">
        <v>96</v>
      </c>
      <c r="K86" s="257"/>
      <c r="L86" s="257"/>
      <c r="M86" s="257"/>
      <c r="N86" s="257"/>
      <c r="O86" s="260"/>
      <c r="P86" s="260"/>
      <c r="Q86" s="257" t="s">
        <v>8100</v>
      </c>
      <c r="R86" s="257"/>
      <c r="S86" s="267" t="s">
        <v>850</v>
      </c>
      <c r="T86" s="158" t="s">
        <v>86</v>
      </c>
      <c r="U86" s="257" t="s">
        <v>248</v>
      </c>
      <c r="V86" s="257"/>
      <c r="W86" s="257"/>
      <c r="X86" s="261"/>
      <c r="Y86" s="261"/>
      <c r="Z86" s="261"/>
      <c r="AA86" s="261"/>
      <c r="AB86" s="257"/>
      <c r="AC86" s="261"/>
      <c r="AD86" s="261"/>
      <c r="AE86" s="261"/>
      <c r="AF86" s="261"/>
      <c r="AG86" s="261"/>
      <c r="AH86" s="261"/>
      <c r="AI86" s="257"/>
      <c r="AJ86" s="261"/>
      <c r="AK86" s="261"/>
      <c r="AL86" s="261"/>
      <c r="AM86" s="261"/>
      <c r="AN86" s="257"/>
      <c r="AO86" s="261"/>
      <c r="AP86" s="261"/>
      <c r="AQ86" s="257"/>
      <c r="AR86" s="261"/>
      <c r="AS86" s="261"/>
      <c r="AT86" s="261"/>
      <c r="AU86" s="261"/>
      <c r="AV86" s="261"/>
      <c r="AW86" s="261"/>
      <c r="AX86" s="257"/>
      <c r="AY86" s="261"/>
      <c r="AZ86" s="261"/>
      <c r="BA86" s="261"/>
      <c r="BB86" s="261"/>
      <c r="BC86" s="261"/>
      <c r="BD86" s="261"/>
      <c r="BE86" s="261"/>
      <c r="BF86" s="261"/>
      <c r="BG86" s="261"/>
      <c r="BH86" s="261"/>
      <c r="BI86" s="261"/>
      <c r="BJ86" s="261"/>
      <c r="BK86" s="257"/>
      <c r="BL86" s="257"/>
      <c r="BM86" s="257"/>
      <c r="BN86" s="257"/>
      <c r="BO86" s="257"/>
      <c r="BP86" s="257"/>
      <c r="BQ86" s="257"/>
      <c r="BR86" s="257"/>
      <c r="BS86" s="257" t="s">
        <v>88</v>
      </c>
      <c r="BT86" s="257"/>
      <c r="BU86" s="257"/>
      <c r="BV86" s="257"/>
      <c r="BW86" s="257"/>
      <c r="BX86" s="257" t="s">
        <v>851</v>
      </c>
      <c r="BY86" s="257" t="s">
        <v>850</v>
      </c>
      <c r="BZ86" s="218"/>
    </row>
    <row r="87" spans="1:78" s="217" customFormat="1" ht="304.5" customHeight="1">
      <c r="A87" s="257">
        <v>86</v>
      </c>
      <c r="B87" s="207" t="s">
        <v>852</v>
      </c>
      <c r="C87" s="257" t="s">
        <v>106</v>
      </c>
      <c r="D87" s="257" t="s">
        <v>167</v>
      </c>
      <c r="E87" s="257" t="s">
        <v>729</v>
      </c>
      <c r="F87" s="265" t="s">
        <v>853</v>
      </c>
      <c r="G87" s="265" t="s">
        <v>854</v>
      </c>
      <c r="H87" s="257" t="s">
        <v>81</v>
      </c>
      <c r="I87" s="76" t="s">
        <v>855</v>
      </c>
      <c r="J87" s="158" t="s">
        <v>96</v>
      </c>
      <c r="K87" s="257" t="s">
        <v>96</v>
      </c>
      <c r="L87" s="265" t="s">
        <v>856</v>
      </c>
      <c r="M87" s="77">
        <v>38670</v>
      </c>
      <c r="N87" s="78">
        <v>38670</v>
      </c>
      <c r="O87" s="53"/>
      <c r="P87" s="53"/>
      <c r="Q87" s="257" t="s">
        <v>114</v>
      </c>
      <c r="R87" s="265" t="s">
        <v>176</v>
      </c>
      <c r="S87" s="144" t="s">
        <v>177</v>
      </c>
      <c r="T87" s="158" t="s">
        <v>312</v>
      </c>
      <c r="U87" s="196" t="s">
        <v>101</v>
      </c>
      <c r="V87" s="76"/>
      <c r="W87" s="265"/>
      <c r="X87" s="52">
        <v>9560708944</v>
      </c>
      <c r="Y87" s="39">
        <f>X87/10</f>
        <v>956070894.39999998</v>
      </c>
      <c r="Z87" s="39">
        <f>X87/13.5</f>
        <v>708200662.51851857</v>
      </c>
      <c r="AA87" s="39">
        <v>19366206.741208881</v>
      </c>
      <c r="AB87" s="53">
        <v>1275</v>
      </c>
      <c r="AC87" s="49">
        <v>62067439593</v>
      </c>
      <c r="AD87" s="49">
        <f>AC87/10</f>
        <v>6206743959.3000002</v>
      </c>
      <c r="AE87" s="49">
        <f>AC87/13.5</f>
        <v>4597588118</v>
      </c>
      <c r="AF87" s="49">
        <v>29659307.487527955</v>
      </c>
      <c r="AG87" s="263">
        <v>8112890</v>
      </c>
      <c r="AH87" s="49">
        <v>-3199493632</v>
      </c>
      <c r="AI87" s="48">
        <v>1225</v>
      </c>
      <c r="AJ87" s="39">
        <v>16241551.09</v>
      </c>
      <c r="AK87" s="52">
        <v>394146708.60000002</v>
      </c>
      <c r="AL87" s="39">
        <v>410388259.69</v>
      </c>
      <c r="AM87" s="51">
        <v>8444202.8742798343</v>
      </c>
      <c r="AN87" s="260">
        <v>1051</v>
      </c>
      <c r="AO87" s="52">
        <v>769234628</v>
      </c>
      <c r="AP87" s="39">
        <v>8588196137.6000004</v>
      </c>
      <c r="AQ87" s="53">
        <v>802</v>
      </c>
      <c r="AR87" s="52"/>
      <c r="AS87" s="52"/>
      <c r="AT87" s="57">
        <v>58376192982</v>
      </c>
      <c r="AU87" s="57">
        <v>239406.1</v>
      </c>
      <c r="AV87" s="39">
        <f>AR87+AT87</f>
        <v>58376192982</v>
      </c>
      <c r="AW87" s="39">
        <f>AS87+AU87</f>
        <v>239406.1</v>
      </c>
      <c r="AX87" s="54"/>
      <c r="AY87" s="52"/>
      <c r="AZ87" s="52"/>
      <c r="BA87" s="39">
        <v>8588196137.6000004</v>
      </c>
      <c r="BB87" s="39">
        <v>8588196137.6000004</v>
      </c>
      <c r="BC87" s="52"/>
      <c r="BD87" s="52"/>
      <c r="BE87" s="39">
        <v>8588196137.6000004</v>
      </c>
      <c r="BF87" s="39">
        <v>8588196137.6000004</v>
      </c>
      <c r="BG87" s="52"/>
      <c r="BH87" s="52"/>
      <c r="BI87" s="39">
        <v>8588196137.6000004</v>
      </c>
      <c r="BJ87" s="39">
        <v>8588196137.6000004</v>
      </c>
      <c r="BK87" s="264" t="s">
        <v>8025</v>
      </c>
      <c r="BL87" s="266" t="s">
        <v>180</v>
      </c>
      <c r="BM87" s="69" t="s">
        <v>118</v>
      </c>
      <c r="BN87" s="265"/>
      <c r="BO87" s="265"/>
      <c r="BP87" s="69" t="s">
        <v>8026</v>
      </c>
      <c r="BQ87" s="257" t="s">
        <v>240</v>
      </c>
      <c r="BR87" s="69" t="s">
        <v>8027</v>
      </c>
      <c r="BS87" s="257" t="s">
        <v>312</v>
      </c>
      <c r="BT87" s="265"/>
      <c r="BU87" s="265"/>
      <c r="BV87" s="257"/>
      <c r="BW87" s="38"/>
      <c r="BX87" s="257" t="s">
        <v>857</v>
      </c>
      <c r="BY87" s="257"/>
      <c r="BZ87" s="218"/>
    </row>
    <row r="88" spans="1:78" s="217" customFormat="1" ht="409.5" customHeight="1">
      <c r="A88" s="257">
        <v>87</v>
      </c>
      <c r="B88" s="42" t="s">
        <v>858</v>
      </c>
      <c r="C88" s="265" t="s">
        <v>76</v>
      </c>
      <c r="D88" s="257" t="s">
        <v>167</v>
      </c>
      <c r="E88" s="257" t="s">
        <v>729</v>
      </c>
      <c r="F88" s="265" t="s">
        <v>859</v>
      </c>
      <c r="G88" s="265" t="s">
        <v>860</v>
      </c>
      <c r="H88" s="257" t="s">
        <v>81</v>
      </c>
      <c r="I88" s="76" t="s">
        <v>861</v>
      </c>
      <c r="J88" s="158" t="s">
        <v>96</v>
      </c>
      <c r="K88" s="257" t="s">
        <v>96</v>
      </c>
      <c r="L88" s="265" t="s">
        <v>862</v>
      </c>
      <c r="M88" s="77">
        <v>42060</v>
      </c>
      <c r="N88" s="78">
        <v>42060</v>
      </c>
      <c r="O88" s="53"/>
      <c r="P88" s="53"/>
      <c r="Q88" s="257" t="s">
        <v>114</v>
      </c>
      <c r="R88" s="265"/>
      <c r="S88" s="267" t="s">
        <v>507</v>
      </c>
      <c r="T88" s="158" t="s">
        <v>178</v>
      </c>
      <c r="U88" s="267" t="s">
        <v>116</v>
      </c>
      <c r="V88" s="76"/>
      <c r="W88" s="265"/>
      <c r="X88" s="52"/>
      <c r="Y88" s="52"/>
      <c r="Z88" s="52"/>
      <c r="AA88" s="52"/>
      <c r="AB88" s="75"/>
      <c r="AC88" s="49"/>
      <c r="AD88" s="263"/>
      <c r="AE88" s="263"/>
      <c r="AF88" s="263"/>
      <c r="AG88" s="263"/>
      <c r="AH88" s="263"/>
      <c r="AI88" s="266"/>
      <c r="AJ88" s="49"/>
      <c r="AK88" s="49"/>
      <c r="AL88" s="49"/>
      <c r="AM88" s="49"/>
      <c r="AN88" s="64"/>
      <c r="AO88" s="49"/>
      <c r="AP88" s="49"/>
      <c r="AQ88" s="64"/>
      <c r="AR88" s="49"/>
      <c r="AS88" s="49"/>
      <c r="AT88" s="49"/>
      <c r="AU88" s="49"/>
      <c r="AV88" s="49"/>
      <c r="AW88" s="49"/>
      <c r="AX88" s="64"/>
      <c r="AY88" s="49"/>
      <c r="AZ88" s="49"/>
      <c r="BA88" s="49"/>
      <c r="BB88" s="49"/>
      <c r="BC88" s="49"/>
      <c r="BD88" s="49"/>
      <c r="BE88" s="49"/>
      <c r="BF88" s="49"/>
      <c r="BG88" s="49"/>
      <c r="BH88" s="49"/>
      <c r="BI88" s="49"/>
      <c r="BJ88" s="49"/>
      <c r="BK88" s="265" t="s">
        <v>863</v>
      </c>
      <c r="BL88" s="266" t="s">
        <v>180</v>
      </c>
      <c r="BM88" s="265" t="s">
        <v>118</v>
      </c>
      <c r="BN88" s="265"/>
      <c r="BO88" s="265" t="s">
        <v>118</v>
      </c>
      <c r="BP88" s="265" t="s">
        <v>864</v>
      </c>
      <c r="BQ88" s="257" t="s">
        <v>865</v>
      </c>
      <c r="BR88" s="257"/>
      <c r="BS88" s="69" t="s">
        <v>178</v>
      </c>
      <c r="BT88" s="265"/>
      <c r="BU88" s="265"/>
      <c r="BV88" s="257" t="s">
        <v>866</v>
      </c>
      <c r="BW88" s="38"/>
      <c r="BX88" s="257" t="s">
        <v>867</v>
      </c>
      <c r="BY88" s="257" t="s">
        <v>507</v>
      </c>
      <c r="BZ88" s="218"/>
    </row>
    <row r="89" spans="1:78" s="217" customFormat="1" ht="353.25" customHeight="1">
      <c r="A89" s="257">
        <v>88</v>
      </c>
      <c r="B89" s="10" t="s">
        <v>868</v>
      </c>
      <c r="C89" s="257" t="s">
        <v>106</v>
      </c>
      <c r="D89" s="257" t="s">
        <v>167</v>
      </c>
      <c r="E89" s="257" t="s">
        <v>729</v>
      </c>
      <c r="F89" s="257" t="s">
        <v>869</v>
      </c>
      <c r="G89" s="257" t="s">
        <v>870</v>
      </c>
      <c r="H89" s="266" t="s">
        <v>110</v>
      </c>
      <c r="I89" s="76" t="s">
        <v>871</v>
      </c>
      <c r="J89" s="158" t="s">
        <v>96</v>
      </c>
      <c r="K89" s="257" t="s">
        <v>96</v>
      </c>
      <c r="L89" s="265" t="s">
        <v>872</v>
      </c>
      <c r="M89" s="258">
        <v>40163</v>
      </c>
      <c r="N89" s="259">
        <v>40163</v>
      </c>
      <c r="O89" s="260" t="s">
        <v>873</v>
      </c>
      <c r="P89" s="260">
        <v>39329</v>
      </c>
      <c r="Q89" s="257" t="s">
        <v>114</v>
      </c>
      <c r="R89" s="265" t="s">
        <v>176</v>
      </c>
      <c r="S89" s="144" t="s">
        <v>177</v>
      </c>
      <c r="T89" s="158" t="s">
        <v>178</v>
      </c>
      <c r="U89" s="196" t="s">
        <v>101</v>
      </c>
      <c r="V89" s="32"/>
      <c r="W89" s="257"/>
      <c r="X89" s="39">
        <v>172112368839</v>
      </c>
      <c r="Y89" s="39">
        <f>X89/10</f>
        <v>17211236883.900002</v>
      </c>
      <c r="Z89" s="39">
        <f>X89/13.5</f>
        <v>12749064358.444445</v>
      </c>
      <c r="AA89" s="39">
        <v>348631439.06781721</v>
      </c>
      <c r="AB89" s="260">
        <v>8466</v>
      </c>
      <c r="AC89" s="49">
        <v>481861161542</v>
      </c>
      <c r="AD89" s="49">
        <f>AC89/10</f>
        <v>48186116154.199997</v>
      </c>
      <c r="AE89" s="49">
        <f>AC89/13.5</f>
        <v>35693419373.481483</v>
      </c>
      <c r="AF89" s="49">
        <v>230260317.65105036</v>
      </c>
      <c r="AG89" s="263">
        <v>16156388725</v>
      </c>
      <c r="AH89" s="49">
        <v>6719151029</v>
      </c>
      <c r="AI89" s="48">
        <v>9193</v>
      </c>
      <c r="AJ89" s="39">
        <v>45545098.68</v>
      </c>
      <c r="AK89" s="51"/>
      <c r="AL89" s="39">
        <v>45545098.68</v>
      </c>
      <c r="AM89" s="51">
        <v>937141.94814814813</v>
      </c>
      <c r="AN89" s="260">
        <v>9484</v>
      </c>
      <c r="AO89" s="52">
        <v>6761107514</v>
      </c>
      <c r="AP89" s="51"/>
      <c r="AQ89" s="260" t="s">
        <v>198</v>
      </c>
      <c r="AR89" s="51"/>
      <c r="AS89" s="51"/>
      <c r="AT89" s="51"/>
      <c r="AU89" s="51"/>
      <c r="AV89" s="51"/>
      <c r="AW89" s="51"/>
      <c r="AX89" s="38"/>
      <c r="AY89" s="51"/>
      <c r="AZ89" s="51"/>
      <c r="BA89" s="51"/>
      <c r="BB89" s="51"/>
      <c r="BC89" s="51"/>
      <c r="BD89" s="51"/>
      <c r="BE89" s="51"/>
      <c r="BF89" s="51"/>
      <c r="BG89" s="51"/>
      <c r="BH89" s="51"/>
      <c r="BI89" s="51"/>
      <c r="BJ89" s="51"/>
      <c r="BK89" s="265" t="s">
        <v>874</v>
      </c>
      <c r="BL89" s="266" t="s">
        <v>180</v>
      </c>
      <c r="BM89" s="265" t="s">
        <v>118</v>
      </c>
      <c r="BN89" s="265"/>
      <c r="BO89" s="265" t="s">
        <v>118</v>
      </c>
      <c r="BP89" s="265" t="s">
        <v>875</v>
      </c>
      <c r="BQ89" s="257" t="s">
        <v>240</v>
      </c>
      <c r="BR89" s="257"/>
      <c r="BS89" s="69" t="s">
        <v>178</v>
      </c>
      <c r="BT89" s="257"/>
      <c r="BU89" s="257"/>
      <c r="BV89" s="257" t="s">
        <v>876</v>
      </c>
      <c r="BW89" s="38"/>
      <c r="BX89" s="257" t="s">
        <v>877</v>
      </c>
      <c r="BY89" s="257"/>
      <c r="BZ89" s="218"/>
    </row>
    <row r="90" spans="1:78" s="217" customFormat="1" ht="286.5" customHeight="1">
      <c r="A90" s="257">
        <v>89</v>
      </c>
      <c r="B90" s="10" t="s">
        <v>878</v>
      </c>
      <c r="C90" s="257" t="s">
        <v>106</v>
      </c>
      <c r="D90" s="257" t="s">
        <v>167</v>
      </c>
      <c r="E90" s="257" t="s">
        <v>729</v>
      </c>
      <c r="F90" s="257" t="s">
        <v>879</v>
      </c>
      <c r="G90" s="257" t="s">
        <v>870</v>
      </c>
      <c r="H90" s="257" t="s">
        <v>81</v>
      </c>
      <c r="I90" s="32" t="s">
        <v>880</v>
      </c>
      <c r="J90" s="158" t="s">
        <v>96</v>
      </c>
      <c r="K90" s="257" t="s">
        <v>96</v>
      </c>
      <c r="L90" s="265" t="s">
        <v>881</v>
      </c>
      <c r="M90" s="258">
        <v>35258</v>
      </c>
      <c r="N90" s="259">
        <v>37217</v>
      </c>
      <c r="O90" s="260"/>
      <c r="P90" s="260"/>
      <c r="Q90" s="257" t="s">
        <v>114</v>
      </c>
      <c r="R90" s="265" t="s">
        <v>176</v>
      </c>
      <c r="S90" s="144" t="s">
        <v>177</v>
      </c>
      <c r="T90" s="158" t="s">
        <v>8299</v>
      </c>
      <c r="U90" s="196" t="s">
        <v>101</v>
      </c>
      <c r="V90" s="32"/>
      <c r="W90" s="257" t="s">
        <v>882</v>
      </c>
      <c r="X90" s="39">
        <v>3538582743</v>
      </c>
      <c r="Y90" s="39">
        <f>X90/10</f>
        <v>353858274.30000001</v>
      </c>
      <c r="Z90" s="39">
        <f>X90/13.5</f>
        <v>262117240.22222221</v>
      </c>
      <c r="AA90" s="39">
        <v>7167766.0488575594</v>
      </c>
      <c r="AB90" s="260">
        <v>379</v>
      </c>
      <c r="AC90" s="49">
        <v>9955519304</v>
      </c>
      <c r="AD90" s="49">
        <f>AC90/10</f>
        <v>995551930.39999998</v>
      </c>
      <c r="AE90" s="49">
        <f>AC90/13.5</f>
        <v>737445874.37037039</v>
      </c>
      <c r="AF90" s="49">
        <v>4757306.087887303</v>
      </c>
      <c r="AG90" s="263">
        <v>1858715064</v>
      </c>
      <c r="AH90" s="49">
        <v>757478436</v>
      </c>
      <c r="AI90" s="48">
        <v>379</v>
      </c>
      <c r="AJ90" s="39">
        <v>258154.86</v>
      </c>
      <c r="AK90" s="51"/>
      <c r="AL90" s="39">
        <v>258154.86</v>
      </c>
      <c r="AM90" s="51">
        <v>5311.8283950617279</v>
      </c>
      <c r="AN90" s="260">
        <v>379</v>
      </c>
      <c r="AO90" s="52">
        <v>675824959</v>
      </c>
      <c r="AP90" s="51"/>
      <c r="AQ90" s="53">
        <v>298</v>
      </c>
      <c r="AR90" s="52"/>
      <c r="AS90" s="52"/>
      <c r="AT90" s="52"/>
      <c r="AU90" s="52"/>
      <c r="AV90" s="52"/>
      <c r="AW90" s="52"/>
      <c r="AX90" s="54"/>
      <c r="AY90" s="52"/>
      <c r="AZ90" s="52"/>
      <c r="BA90" s="51"/>
      <c r="BB90" s="51"/>
      <c r="BC90" s="52"/>
      <c r="BD90" s="52"/>
      <c r="BE90" s="51"/>
      <c r="BF90" s="51"/>
      <c r="BG90" s="52"/>
      <c r="BH90" s="52"/>
      <c r="BI90" s="51"/>
      <c r="BJ90" s="51"/>
      <c r="BK90" s="265" t="s">
        <v>883</v>
      </c>
      <c r="BL90" s="257"/>
      <c r="BM90" s="265" t="s">
        <v>118</v>
      </c>
      <c r="BN90" s="257"/>
      <c r="BO90" s="265" t="s">
        <v>118</v>
      </c>
      <c r="BP90" s="257" t="s">
        <v>884</v>
      </c>
      <c r="BQ90" s="257" t="s">
        <v>240</v>
      </c>
      <c r="BR90" s="257"/>
      <c r="BS90" s="69" t="s">
        <v>8297</v>
      </c>
      <c r="BT90" s="257"/>
      <c r="BU90" s="257"/>
      <c r="BV90" s="257"/>
      <c r="BW90" s="38"/>
      <c r="BX90" s="257" t="s">
        <v>885</v>
      </c>
      <c r="BY90" s="257"/>
      <c r="BZ90" s="218"/>
    </row>
    <row r="91" spans="1:78" s="217" customFormat="1" ht="261" customHeight="1">
      <c r="A91" s="257">
        <v>90</v>
      </c>
      <c r="B91" s="10" t="s">
        <v>886</v>
      </c>
      <c r="C91" s="257" t="s">
        <v>106</v>
      </c>
      <c r="D91" s="257" t="s">
        <v>167</v>
      </c>
      <c r="E91" s="257" t="s">
        <v>729</v>
      </c>
      <c r="F91" s="265" t="s">
        <v>887</v>
      </c>
      <c r="G91" s="265" t="s">
        <v>888</v>
      </c>
      <c r="H91" s="257" t="s">
        <v>81</v>
      </c>
      <c r="I91" s="32" t="s">
        <v>889</v>
      </c>
      <c r="J91" s="158" t="s">
        <v>96</v>
      </c>
      <c r="K91" s="257" t="s">
        <v>96</v>
      </c>
      <c r="L91" s="79" t="s">
        <v>890</v>
      </c>
      <c r="M91" s="258">
        <v>36958</v>
      </c>
      <c r="N91" s="257">
        <v>2001</v>
      </c>
      <c r="O91" s="260">
        <v>1243</v>
      </c>
      <c r="P91" s="260" t="s">
        <v>891</v>
      </c>
      <c r="Q91" s="257" t="s">
        <v>114</v>
      </c>
      <c r="R91" s="265" t="s">
        <v>144</v>
      </c>
      <c r="S91" s="267" t="s">
        <v>195</v>
      </c>
      <c r="T91" s="158" t="s">
        <v>892</v>
      </c>
      <c r="U91" s="196" t="s">
        <v>101</v>
      </c>
      <c r="V91" s="32"/>
      <c r="W91" s="257"/>
      <c r="X91" s="39"/>
      <c r="Y91" s="39"/>
      <c r="Z91" s="39"/>
      <c r="AA91" s="39"/>
      <c r="AB91" s="260"/>
      <c r="AC91" s="39"/>
      <c r="AD91" s="39"/>
      <c r="AE91" s="39"/>
      <c r="AF91" s="261"/>
      <c r="AG91" s="261"/>
      <c r="AH91" s="39"/>
      <c r="AI91" s="260"/>
      <c r="AJ91" s="39">
        <v>162719.40534999999</v>
      </c>
      <c r="AK91" s="52">
        <v>38389494.350000001</v>
      </c>
      <c r="AL91" s="39">
        <v>38552213.755350001</v>
      </c>
      <c r="AM91" s="39">
        <v>793255.42706481484</v>
      </c>
      <c r="AN91" s="53">
        <v>535</v>
      </c>
      <c r="AO91" s="52">
        <v>222972107</v>
      </c>
      <c r="AP91" s="39">
        <v>3609358603.0799999</v>
      </c>
      <c r="AQ91" s="53">
        <v>508</v>
      </c>
      <c r="AR91" s="52"/>
      <c r="AS91" s="52"/>
      <c r="AT91" s="57">
        <v>31468623081</v>
      </c>
      <c r="AU91" s="57">
        <v>110229.87</v>
      </c>
      <c r="AV91" s="39">
        <f>AR91+AT91</f>
        <v>31468623081</v>
      </c>
      <c r="AW91" s="39">
        <f>AS91+AU91</f>
        <v>110229.87</v>
      </c>
      <c r="AX91" s="75"/>
      <c r="AY91" s="52"/>
      <c r="AZ91" s="52"/>
      <c r="BA91" s="39">
        <v>3609358603.0799999</v>
      </c>
      <c r="BB91" s="39">
        <v>3609358603.0799999</v>
      </c>
      <c r="BC91" s="52"/>
      <c r="BD91" s="52"/>
      <c r="BE91" s="39">
        <v>3609358603.0799999</v>
      </c>
      <c r="BF91" s="39">
        <v>3609358603.0799999</v>
      </c>
      <c r="BG91" s="52"/>
      <c r="BH91" s="52"/>
      <c r="BI91" s="39">
        <v>3609358603.0799999</v>
      </c>
      <c r="BJ91" s="39">
        <v>3609358603.0799999</v>
      </c>
      <c r="BK91" s="262" t="s">
        <v>893</v>
      </c>
      <c r="BL91" s="266" t="s">
        <v>180</v>
      </c>
      <c r="BM91" s="257" t="s">
        <v>180</v>
      </c>
      <c r="BN91" s="262"/>
      <c r="BO91" s="262"/>
      <c r="BP91" s="257" t="s">
        <v>894</v>
      </c>
      <c r="BQ91" s="262" t="s">
        <v>102</v>
      </c>
      <c r="BR91" s="262"/>
      <c r="BS91" s="265" t="s">
        <v>892</v>
      </c>
      <c r="BT91" s="262"/>
      <c r="BU91" s="262" t="s">
        <v>895</v>
      </c>
      <c r="BV91" s="257"/>
      <c r="BW91" s="262"/>
      <c r="BX91" s="257" t="s">
        <v>896</v>
      </c>
      <c r="BY91" s="262"/>
      <c r="BZ91" s="218"/>
    </row>
    <row r="92" spans="1:78" s="217" customFormat="1" ht="297" customHeight="1">
      <c r="A92" s="257">
        <v>91</v>
      </c>
      <c r="B92" s="10" t="s">
        <v>897</v>
      </c>
      <c r="C92" s="257" t="s">
        <v>106</v>
      </c>
      <c r="D92" s="257" t="s">
        <v>167</v>
      </c>
      <c r="E92" s="257" t="s">
        <v>729</v>
      </c>
      <c r="F92" s="257" t="s">
        <v>898</v>
      </c>
      <c r="G92" s="257" t="s">
        <v>870</v>
      </c>
      <c r="H92" s="257" t="s">
        <v>81</v>
      </c>
      <c r="I92" s="76" t="s">
        <v>899</v>
      </c>
      <c r="J92" s="158" t="s">
        <v>96</v>
      </c>
      <c r="K92" s="257" t="s">
        <v>96</v>
      </c>
      <c r="L92" s="257" t="s">
        <v>900</v>
      </c>
      <c r="M92" s="258">
        <v>37021</v>
      </c>
      <c r="N92" s="259">
        <v>37021</v>
      </c>
      <c r="O92" s="260">
        <v>1274</v>
      </c>
      <c r="P92" s="260">
        <v>37228</v>
      </c>
      <c r="Q92" s="257" t="s">
        <v>114</v>
      </c>
      <c r="R92" s="265" t="s">
        <v>144</v>
      </c>
      <c r="S92" s="267" t="s">
        <v>195</v>
      </c>
      <c r="T92" s="158" t="s">
        <v>178</v>
      </c>
      <c r="U92" s="196" t="s">
        <v>101</v>
      </c>
      <c r="V92" s="32" t="s">
        <v>901</v>
      </c>
      <c r="W92" s="257"/>
      <c r="X92" s="261">
        <v>123594526149</v>
      </c>
      <c r="Y92" s="39">
        <f>X92/10</f>
        <v>12359452614.9</v>
      </c>
      <c r="Z92" s="39">
        <f>X92/13.5</f>
        <v>9155150085.1111107</v>
      </c>
      <c r="AA92" s="39">
        <v>250353520.80092368</v>
      </c>
      <c r="AB92" s="260">
        <v>1037</v>
      </c>
      <c r="AC92" s="39">
        <v>103752531111</v>
      </c>
      <c r="AD92" s="49">
        <f>AC92/10</f>
        <v>10375253111.1</v>
      </c>
      <c r="AE92" s="49">
        <f>AC92/13.5</f>
        <v>7685372674.8888893</v>
      </c>
      <c r="AF92" s="49">
        <v>49578784.673719831</v>
      </c>
      <c r="AG92" s="261">
        <v>13796612371</v>
      </c>
      <c r="AH92" s="39">
        <v>12608677847</v>
      </c>
      <c r="AI92" s="260">
        <v>1111</v>
      </c>
      <c r="AJ92" s="39">
        <v>5142612.8899999997</v>
      </c>
      <c r="AK92" s="51"/>
      <c r="AL92" s="39">
        <v>5142612.8899999997</v>
      </c>
      <c r="AM92" s="51">
        <v>105815.08004115225</v>
      </c>
      <c r="AN92" s="260">
        <v>1168</v>
      </c>
      <c r="AO92" s="52">
        <v>522602377861</v>
      </c>
      <c r="AP92" s="52"/>
      <c r="AQ92" s="53">
        <v>1204</v>
      </c>
      <c r="AR92" s="52"/>
      <c r="AS92" s="52"/>
      <c r="AT92" s="52"/>
      <c r="AU92" s="52"/>
      <c r="AV92" s="52"/>
      <c r="AW92" s="52"/>
      <c r="AX92" s="54"/>
      <c r="AY92" s="52"/>
      <c r="AZ92" s="52"/>
      <c r="BA92" s="52"/>
      <c r="BB92" s="52"/>
      <c r="BC92" s="52"/>
      <c r="BD92" s="52"/>
      <c r="BE92" s="52"/>
      <c r="BF92" s="52"/>
      <c r="BG92" s="52"/>
      <c r="BH92" s="52"/>
      <c r="BI92" s="52"/>
      <c r="BJ92" s="52"/>
      <c r="BK92" s="208" t="s">
        <v>8556</v>
      </c>
      <c r="BL92" s="266" t="s">
        <v>180</v>
      </c>
      <c r="BM92" s="262" t="s">
        <v>180</v>
      </c>
      <c r="BN92" s="262"/>
      <c r="BO92" s="80" t="s">
        <v>118</v>
      </c>
      <c r="BP92" s="149" t="s">
        <v>8557</v>
      </c>
      <c r="BQ92" s="262" t="s">
        <v>240</v>
      </c>
      <c r="BR92" s="262"/>
      <c r="BS92" s="69" t="s">
        <v>8301</v>
      </c>
      <c r="BT92" s="262"/>
      <c r="BU92" s="262"/>
      <c r="BV92" s="69" t="s">
        <v>8558</v>
      </c>
      <c r="BW92" s="262"/>
      <c r="BX92" s="257" t="s">
        <v>902</v>
      </c>
      <c r="BY92" s="262" t="s">
        <v>903</v>
      </c>
      <c r="BZ92" s="218"/>
    </row>
    <row r="93" spans="1:78" s="217" customFormat="1" ht="291" customHeight="1">
      <c r="A93" s="257">
        <v>92</v>
      </c>
      <c r="B93" s="10" t="s">
        <v>904</v>
      </c>
      <c r="C93" s="257" t="s">
        <v>106</v>
      </c>
      <c r="D93" s="257" t="s">
        <v>167</v>
      </c>
      <c r="E93" s="257" t="s">
        <v>729</v>
      </c>
      <c r="F93" s="257"/>
      <c r="G93" s="257" t="s">
        <v>905</v>
      </c>
      <c r="H93" s="257" t="s">
        <v>81</v>
      </c>
      <c r="I93" s="32" t="s">
        <v>906</v>
      </c>
      <c r="J93" s="158" t="s">
        <v>96</v>
      </c>
      <c r="K93" s="257" t="s">
        <v>96</v>
      </c>
      <c r="L93" s="257"/>
      <c r="M93" s="258">
        <v>42439</v>
      </c>
      <c r="N93" s="259">
        <v>42439</v>
      </c>
      <c r="O93" s="260">
        <v>2271</v>
      </c>
      <c r="P93" s="260">
        <v>40866</v>
      </c>
      <c r="Q93" s="257" t="s">
        <v>114</v>
      </c>
      <c r="R93" s="257"/>
      <c r="S93" s="267" t="s">
        <v>195</v>
      </c>
      <c r="T93" s="158" t="s">
        <v>8402</v>
      </c>
      <c r="U93" s="267" t="s">
        <v>116</v>
      </c>
      <c r="V93" s="32"/>
      <c r="W93" s="257" t="s">
        <v>907</v>
      </c>
      <c r="X93" s="39"/>
      <c r="Y93" s="39"/>
      <c r="Z93" s="39"/>
      <c r="AA93" s="39"/>
      <c r="AB93" s="65"/>
      <c r="AC93" s="39"/>
      <c r="AD93" s="261"/>
      <c r="AE93" s="261"/>
      <c r="AF93" s="261"/>
      <c r="AG93" s="261"/>
      <c r="AH93" s="261"/>
      <c r="AI93" s="257"/>
      <c r="AJ93" s="39"/>
      <c r="AK93" s="39"/>
      <c r="AL93" s="39"/>
      <c r="AM93" s="39"/>
      <c r="AN93" s="65"/>
      <c r="AO93" s="39"/>
      <c r="AP93" s="39"/>
      <c r="AQ93" s="65"/>
      <c r="AR93" s="39"/>
      <c r="AS93" s="39"/>
      <c r="AT93" s="39"/>
      <c r="AU93" s="39"/>
      <c r="AV93" s="39"/>
      <c r="AW93" s="39"/>
      <c r="AX93" s="41"/>
      <c r="AY93" s="39"/>
      <c r="AZ93" s="39"/>
      <c r="BA93" s="39"/>
      <c r="BB93" s="39"/>
      <c r="BC93" s="39"/>
      <c r="BD93" s="39"/>
      <c r="BE93" s="39"/>
      <c r="BF93" s="39"/>
      <c r="BG93" s="39"/>
      <c r="BH93" s="39"/>
      <c r="BI93" s="39"/>
      <c r="BJ93" s="39"/>
      <c r="BK93" s="257" t="s">
        <v>908</v>
      </c>
      <c r="BL93" s="266" t="s">
        <v>180</v>
      </c>
      <c r="BM93" s="257" t="s">
        <v>118</v>
      </c>
      <c r="BN93" s="257"/>
      <c r="BO93" s="257"/>
      <c r="BP93" s="257"/>
      <c r="BQ93" s="257" t="s">
        <v>240</v>
      </c>
      <c r="BR93" s="257"/>
      <c r="BS93" s="257" t="s">
        <v>8402</v>
      </c>
      <c r="BT93" s="257"/>
      <c r="BU93" s="257"/>
      <c r="BV93" s="257"/>
      <c r="BW93" s="38"/>
      <c r="BX93" s="257"/>
      <c r="BY93" s="262"/>
      <c r="BZ93" s="218"/>
    </row>
    <row r="94" spans="1:78" s="217" customFormat="1" ht="339.75" customHeight="1">
      <c r="A94" s="257">
        <v>93</v>
      </c>
      <c r="B94" s="10" t="s">
        <v>909</v>
      </c>
      <c r="C94" s="257" t="s">
        <v>106</v>
      </c>
      <c r="D94" s="257" t="s">
        <v>167</v>
      </c>
      <c r="E94" s="257" t="s">
        <v>729</v>
      </c>
      <c r="F94" s="265" t="s">
        <v>910</v>
      </c>
      <c r="G94" s="257" t="s">
        <v>911</v>
      </c>
      <c r="H94" s="257" t="s">
        <v>81</v>
      </c>
      <c r="I94" s="32" t="s">
        <v>912</v>
      </c>
      <c r="J94" s="158" t="s">
        <v>96</v>
      </c>
      <c r="K94" s="257" t="s">
        <v>96</v>
      </c>
      <c r="L94" s="257" t="s">
        <v>913</v>
      </c>
      <c r="M94" s="258">
        <v>41501</v>
      </c>
      <c r="N94" s="259">
        <v>41501</v>
      </c>
      <c r="O94" s="260">
        <v>315</v>
      </c>
      <c r="P94" s="260">
        <v>40229</v>
      </c>
      <c r="Q94" s="257" t="s">
        <v>114</v>
      </c>
      <c r="R94" s="257" t="s">
        <v>176</v>
      </c>
      <c r="S94" s="144" t="s">
        <v>177</v>
      </c>
      <c r="T94" s="158" t="s">
        <v>914</v>
      </c>
      <c r="U94" s="267" t="s">
        <v>116</v>
      </c>
      <c r="V94" s="32" t="s">
        <v>915</v>
      </c>
      <c r="W94" s="257" t="s">
        <v>916</v>
      </c>
      <c r="X94" s="39">
        <v>27105680338</v>
      </c>
      <c r="Y94" s="39">
        <f>X94/10</f>
        <v>2710568033.8000002</v>
      </c>
      <c r="Z94" s="39">
        <f>X94/13.5</f>
        <v>2007828173.1851852</v>
      </c>
      <c r="AA94" s="39">
        <v>54905364.483065955</v>
      </c>
      <c r="AB94" s="260">
        <v>4235</v>
      </c>
      <c r="AC94" s="49">
        <v>50202614083</v>
      </c>
      <c r="AD94" s="49">
        <f>AC94/10</f>
        <v>5020261408.3000002</v>
      </c>
      <c r="AE94" s="49">
        <f>AC94/13.5</f>
        <v>3718712154.2962961</v>
      </c>
      <c r="AF94" s="49">
        <v>23989627.694152955</v>
      </c>
      <c r="AG94" s="263">
        <v>19725201771</v>
      </c>
      <c r="AH94" s="49">
        <v>14942548029</v>
      </c>
      <c r="AI94" s="48">
        <v>546</v>
      </c>
      <c r="AJ94" s="39">
        <v>11038681.4</v>
      </c>
      <c r="AK94" s="51"/>
      <c r="AL94" s="39">
        <v>11038681.4</v>
      </c>
      <c r="AM94" s="51">
        <v>227133.36213991771</v>
      </c>
      <c r="AN94" s="260">
        <v>652</v>
      </c>
      <c r="AO94" s="52">
        <v>850378226555</v>
      </c>
      <c r="AP94" s="51"/>
      <c r="AQ94" s="53">
        <v>658</v>
      </c>
      <c r="AR94" s="52"/>
      <c r="AS94" s="52"/>
      <c r="AT94" s="52"/>
      <c r="AU94" s="52"/>
      <c r="AV94" s="52"/>
      <c r="AW94" s="52"/>
      <c r="AX94" s="54"/>
      <c r="AY94" s="52"/>
      <c r="AZ94" s="52"/>
      <c r="BA94" s="51"/>
      <c r="BB94" s="51"/>
      <c r="BC94" s="52"/>
      <c r="BD94" s="52"/>
      <c r="BE94" s="51"/>
      <c r="BF94" s="51"/>
      <c r="BG94" s="52"/>
      <c r="BH94" s="52"/>
      <c r="BI94" s="51"/>
      <c r="BJ94" s="51"/>
      <c r="BK94" s="264" t="s">
        <v>8559</v>
      </c>
      <c r="BL94" s="266" t="s">
        <v>180</v>
      </c>
      <c r="BM94" s="265" t="s">
        <v>118</v>
      </c>
      <c r="BN94" s="265" t="s">
        <v>180</v>
      </c>
      <c r="BO94" s="265" t="s">
        <v>180</v>
      </c>
      <c r="BP94" s="69" t="s">
        <v>8560</v>
      </c>
      <c r="BQ94" s="257" t="s">
        <v>240</v>
      </c>
      <c r="BR94" s="257" t="s">
        <v>917</v>
      </c>
      <c r="BS94" s="262" t="s">
        <v>914</v>
      </c>
      <c r="BT94" s="257"/>
      <c r="BU94" s="257"/>
      <c r="BV94" s="257" t="s">
        <v>918</v>
      </c>
      <c r="BW94" s="38"/>
      <c r="BX94" s="257" t="s">
        <v>919</v>
      </c>
      <c r="BY94" s="262"/>
      <c r="BZ94" s="218"/>
    </row>
    <row r="95" spans="1:78" s="217" customFormat="1" ht="339.75" customHeight="1">
      <c r="A95" s="257">
        <v>94</v>
      </c>
      <c r="B95" s="10" t="s">
        <v>920</v>
      </c>
      <c r="C95" s="257" t="s">
        <v>106</v>
      </c>
      <c r="D95" s="257" t="s">
        <v>167</v>
      </c>
      <c r="E95" s="257" t="s">
        <v>729</v>
      </c>
      <c r="F95" s="81" t="s">
        <v>921</v>
      </c>
      <c r="G95" s="257" t="s">
        <v>870</v>
      </c>
      <c r="H95" s="257" t="s">
        <v>189</v>
      </c>
      <c r="I95" s="32" t="s">
        <v>922</v>
      </c>
      <c r="J95" s="158" t="s">
        <v>96</v>
      </c>
      <c r="K95" s="257" t="s">
        <v>923</v>
      </c>
      <c r="L95" s="257" t="s">
        <v>924</v>
      </c>
      <c r="M95" s="258" t="s">
        <v>925</v>
      </c>
      <c r="N95" s="259">
        <v>39997</v>
      </c>
      <c r="O95" s="260"/>
      <c r="P95" s="260"/>
      <c r="Q95" s="257" t="s">
        <v>114</v>
      </c>
      <c r="R95" s="257" t="s">
        <v>195</v>
      </c>
      <c r="S95" s="267" t="s">
        <v>195</v>
      </c>
      <c r="T95" s="158" t="s">
        <v>178</v>
      </c>
      <c r="U95" s="69" t="s">
        <v>926</v>
      </c>
      <c r="V95" s="32" t="s">
        <v>927</v>
      </c>
      <c r="W95" s="262">
        <v>8000000</v>
      </c>
      <c r="X95" s="261">
        <v>1423726767812</v>
      </c>
      <c r="Y95" s="39">
        <f>X95/10</f>
        <v>142372676781.20001</v>
      </c>
      <c r="Z95" s="39">
        <f>X95/13.5</f>
        <v>105461242060.14815</v>
      </c>
      <c r="AA95" s="39">
        <v>2883906108.8397341</v>
      </c>
      <c r="AB95" s="260">
        <v>13182</v>
      </c>
      <c r="AC95" s="49">
        <v>3476190673025</v>
      </c>
      <c r="AD95" s="49">
        <f>AC95/10</f>
        <v>347619067302.5</v>
      </c>
      <c r="AE95" s="49">
        <f>AC95/13.5</f>
        <v>257495605409.25925</v>
      </c>
      <c r="AF95" s="49">
        <v>1661119078.4185829</v>
      </c>
      <c r="AG95" s="263">
        <v>159237015767</v>
      </c>
      <c r="AH95" s="49">
        <v>124176738831</v>
      </c>
      <c r="AI95" s="48">
        <v>13754</v>
      </c>
      <c r="AJ95" s="39">
        <v>341722457.38</v>
      </c>
      <c r="AK95" s="51"/>
      <c r="AL95" s="39">
        <v>341722457.38</v>
      </c>
      <c r="AM95" s="51">
        <v>7031326.283539094</v>
      </c>
      <c r="AN95" s="260">
        <v>13200</v>
      </c>
      <c r="AO95" s="52">
        <v>5040575495722</v>
      </c>
      <c r="AP95" s="51"/>
      <c r="AQ95" s="53">
        <v>13720</v>
      </c>
      <c r="AR95" s="52"/>
      <c r="AS95" s="52"/>
      <c r="AT95" s="52"/>
      <c r="AU95" s="52"/>
      <c r="AV95" s="52"/>
      <c r="AW95" s="52"/>
      <c r="AX95" s="54"/>
      <c r="AY95" s="52"/>
      <c r="AZ95" s="52"/>
      <c r="BA95" s="51"/>
      <c r="BB95" s="51"/>
      <c r="BC95" s="52"/>
      <c r="BD95" s="52"/>
      <c r="BE95" s="51"/>
      <c r="BF95" s="51"/>
      <c r="BG95" s="52"/>
      <c r="BH95" s="52"/>
      <c r="BI95" s="51"/>
      <c r="BJ95" s="51"/>
      <c r="BK95" s="265" t="s">
        <v>928</v>
      </c>
      <c r="BL95" s="266" t="s">
        <v>180</v>
      </c>
      <c r="BM95" s="257" t="s">
        <v>118</v>
      </c>
      <c r="BN95" s="265" t="s">
        <v>180</v>
      </c>
      <c r="BO95" s="265" t="s">
        <v>118</v>
      </c>
      <c r="BP95" s="257" t="s">
        <v>929</v>
      </c>
      <c r="BQ95" s="59" t="s">
        <v>240</v>
      </c>
      <c r="BR95" s="257" t="s">
        <v>930</v>
      </c>
      <c r="BS95" s="69" t="s">
        <v>8302</v>
      </c>
      <c r="BT95" s="82"/>
      <c r="BU95" s="257" t="s">
        <v>931</v>
      </c>
      <c r="BV95" s="264" t="s">
        <v>7876</v>
      </c>
      <c r="BW95" s="38"/>
      <c r="BX95" s="257" t="s">
        <v>932</v>
      </c>
      <c r="BY95" s="262"/>
      <c r="BZ95" s="218"/>
    </row>
    <row r="96" spans="1:78" s="217" customFormat="1" ht="353.25" customHeight="1">
      <c r="A96" s="257">
        <v>95</v>
      </c>
      <c r="B96" s="10" t="s">
        <v>933</v>
      </c>
      <c r="C96" s="257" t="s">
        <v>106</v>
      </c>
      <c r="D96" s="257" t="s">
        <v>167</v>
      </c>
      <c r="E96" s="257" t="s">
        <v>729</v>
      </c>
      <c r="F96" s="81" t="s">
        <v>934</v>
      </c>
      <c r="G96" s="257" t="s">
        <v>935</v>
      </c>
      <c r="H96" s="257" t="s">
        <v>81</v>
      </c>
      <c r="I96" s="32" t="s">
        <v>936</v>
      </c>
      <c r="J96" s="158" t="s">
        <v>96</v>
      </c>
      <c r="K96" s="257" t="s">
        <v>96</v>
      </c>
      <c r="L96" s="257" t="s">
        <v>937</v>
      </c>
      <c r="M96" s="258">
        <v>39473</v>
      </c>
      <c r="N96" s="258">
        <v>39473</v>
      </c>
      <c r="O96" s="260"/>
      <c r="P96" s="260"/>
      <c r="Q96" s="257" t="s">
        <v>8100</v>
      </c>
      <c r="R96" s="257" t="s">
        <v>144</v>
      </c>
      <c r="S96" s="267" t="s">
        <v>195</v>
      </c>
      <c r="T96" s="158" t="s">
        <v>938</v>
      </c>
      <c r="U96" s="69" t="s">
        <v>8279</v>
      </c>
      <c r="V96" s="32" t="s">
        <v>939</v>
      </c>
      <c r="W96" s="262" t="s">
        <v>940</v>
      </c>
      <c r="X96" s="261"/>
      <c r="Y96" s="39"/>
      <c r="Z96" s="39"/>
      <c r="AA96" s="39"/>
      <c r="AB96" s="65"/>
      <c r="AC96" s="49"/>
      <c r="AD96" s="263"/>
      <c r="AE96" s="263"/>
      <c r="AF96" s="49"/>
      <c r="AG96" s="263"/>
      <c r="AH96" s="263"/>
      <c r="AI96" s="266"/>
      <c r="AJ96" s="39"/>
      <c r="AK96" s="51"/>
      <c r="AL96" s="39"/>
      <c r="AM96" s="51"/>
      <c r="AN96" s="83"/>
      <c r="AO96" s="52"/>
      <c r="AP96" s="51"/>
      <c r="AQ96" s="54"/>
      <c r="AR96" s="52"/>
      <c r="AS96" s="52"/>
      <c r="AT96" s="52"/>
      <c r="AU96" s="52"/>
      <c r="AV96" s="52"/>
      <c r="AW96" s="52"/>
      <c r="AX96" s="54"/>
      <c r="AY96" s="52"/>
      <c r="AZ96" s="52"/>
      <c r="BA96" s="51"/>
      <c r="BB96" s="51"/>
      <c r="BC96" s="52"/>
      <c r="BD96" s="52"/>
      <c r="BE96" s="51"/>
      <c r="BF96" s="51"/>
      <c r="BG96" s="52"/>
      <c r="BH96" s="52"/>
      <c r="BI96" s="51"/>
      <c r="BJ96" s="51"/>
      <c r="BK96" s="257" t="s">
        <v>941</v>
      </c>
      <c r="BL96" s="257"/>
      <c r="BM96" s="257" t="s">
        <v>118</v>
      </c>
      <c r="BN96" s="257"/>
      <c r="BO96" s="257" t="s">
        <v>118</v>
      </c>
      <c r="BP96" s="257" t="s">
        <v>942</v>
      </c>
      <c r="BQ96" s="59"/>
      <c r="BR96" s="257"/>
      <c r="BS96" s="257" t="s">
        <v>943</v>
      </c>
      <c r="BT96" s="82"/>
      <c r="BU96" s="84"/>
      <c r="BV96" s="265" t="s">
        <v>944</v>
      </c>
      <c r="BW96" s="38"/>
      <c r="BX96" s="257" t="s">
        <v>945</v>
      </c>
      <c r="BY96" s="262" t="s">
        <v>946</v>
      </c>
      <c r="BZ96" s="218"/>
    </row>
    <row r="97" spans="1:78" s="217" customFormat="1" ht="348.75" customHeight="1">
      <c r="A97" s="257">
        <v>96</v>
      </c>
      <c r="B97" s="10" t="s">
        <v>947</v>
      </c>
      <c r="C97" s="257" t="s">
        <v>106</v>
      </c>
      <c r="D97" s="257" t="s">
        <v>167</v>
      </c>
      <c r="E97" s="257" t="s">
        <v>729</v>
      </c>
      <c r="F97" s="81" t="s">
        <v>948</v>
      </c>
      <c r="G97" s="257" t="s">
        <v>870</v>
      </c>
      <c r="H97" s="257" t="s">
        <v>81</v>
      </c>
      <c r="I97" s="32" t="s">
        <v>949</v>
      </c>
      <c r="J97" s="158" t="s">
        <v>96</v>
      </c>
      <c r="K97" s="257" t="s">
        <v>96</v>
      </c>
      <c r="L97" s="257" t="s">
        <v>950</v>
      </c>
      <c r="M97" s="258">
        <v>38581</v>
      </c>
      <c r="N97" s="259">
        <v>38581</v>
      </c>
      <c r="O97" s="260"/>
      <c r="P97" s="260"/>
      <c r="Q97" s="257" t="s">
        <v>114</v>
      </c>
      <c r="R97" s="257" t="s">
        <v>176</v>
      </c>
      <c r="S97" s="144" t="s">
        <v>177</v>
      </c>
      <c r="T97" s="158" t="s">
        <v>178</v>
      </c>
      <c r="U97" s="196" t="s">
        <v>101</v>
      </c>
      <c r="V97" s="32" t="s">
        <v>951</v>
      </c>
      <c r="W97" s="262">
        <v>40000000</v>
      </c>
      <c r="X97" s="261">
        <v>175210986062</v>
      </c>
      <c r="Y97" s="39">
        <f>X97/10</f>
        <v>17521098606.200001</v>
      </c>
      <c r="Z97" s="39">
        <f>X97/13.5</f>
        <v>12978591560.148148</v>
      </c>
      <c r="AA97" s="39">
        <v>354908009.36233997</v>
      </c>
      <c r="AB97" s="260"/>
      <c r="AC97" s="39">
        <v>662434698368</v>
      </c>
      <c r="AD97" s="49">
        <f>AC97/10</f>
        <v>66243469836.800003</v>
      </c>
      <c r="AE97" s="49">
        <f>AC97/13.5</f>
        <v>49069236916.148148</v>
      </c>
      <c r="AF97" s="49">
        <v>316548492.06185371</v>
      </c>
      <c r="AG97" s="261">
        <v>6401303974</v>
      </c>
      <c r="AH97" s="39">
        <v>-12096131244</v>
      </c>
      <c r="AI97" s="260">
        <v>3695</v>
      </c>
      <c r="AJ97" s="39">
        <v>1401126347.76</v>
      </c>
      <c r="AK97" s="51"/>
      <c r="AL97" s="39">
        <v>1401126347.76</v>
      </c>
      <c r="AM97" s="51">
        <v>28829760.241975307</v>
      </c>
      <c r="AN97" s="260">
        <v>3870</v>
      </c>
      <c r="AO97" s="52">
        <v>1990961779766</v>
      </c>
      <c r="AP97" s="51"/>
      <c r="AQ97" s="53">
        <v>3570</v>
      </c>
      <c r="AR97" s="52"/>
      <c r="AS97" s="52"/>
      <c r="AT97" s="52"/>
      <c r="AU97" s="52"/>
      <c r="AV97" s="52"/>
      <c r="AW97" s="52"/>
      <c r="AX97" s="54"/>
      <c r="AY97" s="52"/>
      <c r="AZ97" s="52"/>
      <c r="BA97" s="51"/>
      <c r="BB97" s="51"/>
      <c r="BC97" s="52"/>
      <c r="BD97" s="52"/>
      <c r="BE97" s="51"/>
      <c r="BF97" s="51"/>
      <c r="BG97" s="52"/>
      <c r="BH97" s="52"/>
      <c r="BI97" s="51"/>
      <c r="BJ97" s="51"/>
      <c r="BK97" s="149" t="s">
        <v>7907</v>
      </c>
      <c r="BL97" s="266" t="s">
        <v>180</v>
      </c>
      <c r="BM97" s="262" t="s">
        <v>118</v>
      </c>
      <c r="BN97" s="262"/>
      <c r="BO97" s="262"/>
      <c r="BP97" s="149" t="s">
        <v>7905</v>
      </c>
      <c r="BQ97" s="262" t="s">
        <v>240</v>
      </c>
      <c r="BR97" s="262"/>
      <c r="BS97" s="69" t="s">
        <v>8301</v>
      </c>
      <c r="BT97" s="262"/>
      <c r="BU97" s="262"/>
      <c r="BV97" s="257"/>
      <c r="BW97" s="38"/>
      <c r="BX97" s="257" t="s">
        <v>952</v>
      </c>
      <c r="BY97" s="257"/>
      <c r="BZ97" s="218"/>
    </row>
    <row r="98" spans="1:78" s="217" customFormat="1" ht="325.5" customHeight="1">
      <c r="A98" s="257">
        <v>97</v>
      </c>
      <c r="B98" s="10" t="s">
        <v>8175</v>
      </c>
      <c r="C98" s="257" t="s">
        <v>106</v>
      </c>
      <c r="D98" s="257" t="s">
        <v>167</v>
      </c>
      <c r="E98" s="257" t="s">
        <v>729</v>
      </c>
      <c r="F98" s="85"/>
      <c r="G98" s="257" t="s">
        <v>870</v>
      </c>
      <c r="H98" s="257" t="s">
        <v>81</v>
      </c>
      <c r="I98" s="32" t="s">
        <v>953</v>
      </c>
      <c r="J98" s="158" t="s">
        <v>954</v>
      </c>
      <c r="K98" s="69" t="s">
        <v>954</v>
      </c>
      <c r="L98" s="257" t="s">
        <v>955</v>
      </c>
      <c r="M98" s="258">
        <v>13751</v>
      </c>
      <c r="N98" s="259">
        <v>13720</v>
      </c>
      <c r="O98" s="260"/>
      <c r="P98" s="260"/>
      <c r="Q98" s="257" t="s">
        <v>114</v>
      </c>
      <c r="R98" s="257"/>
      <c r="S98" s="267" t="s">
        <v>195</v>
      </c>
      <c r="T98" s="158" t="s">
        <v>178</v>
      </c>
      <c r="U98" s="197" t="s">
        <v>101</v>
      </c>
      <c r="V98" s="32"/>
      <c r="W98" s="257"/>
      <c r="X98" s="261">
        <v>31273414607</v>
      </c>
      <c r="Y98" s="39">
        <f>X98/10</f>
        <v>3127341460.6999998</v>
      </c>
      <c r="Z98" s="39">
        <f>X98/13.5</f>
        <v>2316549230.1481481</v>
      </c>
      <c r="AA98" s="39">
        <v>63347542.146734729</v>
      </c>
      <c r="AB98" s="260">
        <v>622</v>
      </c>
      <c r="AC98" s="49">
        <v>25950650405</v>
      </c>
      <c r="AD98" s="49">
        <f>AC98/10</f>
        <v>2595065040.5</v>
      </c>
      <c r="AE98" s="49">
        <f>AC98/13.5</f>
        <v>1922270400.3703704</v>
      </c>
      <c r="AF98" s="49">
        <v>12400677.793547032</v>
      </c>
      <c r="AG98" s="263">
        <v>863107678</v>
      </c>
      <c r="AH98" s="49">
        <v>2193614138</v>
      </c>
      <c r="AI98" s="48">
        <v>70</v>
      </c>
      <c r="AJ98" s="39">
        <v>273564.34999999998</v>
      </c>
      <c r="AK98" s="51"/>
      <c r="AL98" s="39">
        <v>273564.34999999998</v>
      </c>
      <c r="AM98" s="51">
        <v>5628.8960905349786</v>
      </c>
      <c r="AN98" s="260">
        <v>20</v>
      </c>
      <c r="AO98" s="52">
        <v>9020591644</v>
      </c>
      <c r="AP98" s="39">
        <v>66180160.479999997</v>
      </c>
      <c r="AQ98" s="53">
        <v>20</v>
      </c>
      <c r="AR98" s="52"/>
      <c r="AS98" s="52"/>
      <c r="AT98" s="52"/>
      <c r="AU98" s="52"/>
      <c r="AV98" s="52"/>
      <c r="AW98" s="52"/>
      <c r="AX98" s="54"/>
      <c r="AY98" s="52"/>
      <c r="AZ98" s="52"/>
      <c r="BA98" s="39">
        <v>66180160.479999997</v>
      </c>
      <c r="BB98" s="39">
        <v>66180160.479999997</v>
      </c>
      <c r="BC98" s="52"/>
      <c r="BD98" s="52"/>
      <c r="BE98" s="39">
        <v>66180160.479999997</v>
      </c>
      <c r="BF98" s="39">
        <v>66180160.479999997</v>
      </c>
      <c r="BG98" s="52"/>
      <c r="BH98" s="52"/>
      <c r="BI98" s="39">
        <v>66180160.479999997</v>
      </c>
      <c r="BJ98" s="39">
        <v>66180160.479999997</v>
      </c>
      <c r="BK98" s="257" t="s">
        <v>956</v>
      </c>
      <c r="BL98" s="257"/>
      <c r="BM98" s="257"/>
      <c r="BN98" s="257"/>
      <c r="BO98" s="257"/>
      <c r="BP98" s="257" t="s">
        <v>957</v>
      </c>
      <c r="BQ98" s="262" t="s">
        <v>240</v>
      </c>
      <c r="BR98" s="257"/>
      <c r="BS98" s="69" t="s">
        <v>178</v>
      </c>
      <c r="BT98" s="257"/>
      <c r="BU98" s="257"/>
      <c r="BV98" s="257"/>
      <c r="BW98" s="38"/>
      <c r="BX98" s="257" t="s">
        <v>958</v>
      </c>
      <c r="BY98" s="257"/>
      <c r="BZ98" s="218"/>
    </row>
    <row r="99" spans="1:78" s="217" customFormat="1" ht="322.5" customHeight="1">
      <c r="A99" s="257">
        <v>98</v>
      </c>
      <c r="B99" s="10" t="s">
        <v>8176</v>
      </c>
      <c r="C99" s="257" t="s">
        <v>106</v>
      </c>
      <c r="D99" s="257" t="s">
        <v>167</v>
      </c>
      <c r="E99" s="257" t="s">
        <v>729</v>
      </c>
      <c r="F99" s="81" t="s">
        <v>959</v>
      </c>
      <c r="G99" s="257" t="s">
        <v>870</v>
      </c>
      <c r="H99" s="257" t="s">
        <v>81</v>
      </c>
      <c r="I99" s="32" t="s">
        <v>960</v>
      </c>
      <c r="J99" s="158" t="s">
        <v>96</v>
      </c>
      <c r="K99" s="257" t="s">
        <v>96</v>
      </c>
      <c r="L99" s="257" t="s">
        <v>961</v>
      </c>
      <c r="M99" s="258">
        <v>38604</v>
      </c>
      <c r="N99" s="259">
        <v>38604</v>
      </c>
      <c r="O99" s="260"/>
      <c r="P99" s="260">
        <v>38182</v>
      </c>
      <c r="Q99" s="257" t="s">
        <v>114</v>
      </c>
      <c r="R99" s="257" t="s">
        <v>176</v>
      </c>
      <c r="S99" s="144" t="s">
        <v>177</v>
      </c>
      <c r="T99" s="158" t="s">
        <v>962</v>
      </c>
      <c r="U99" s="197" t="s">
        <v>101</v>
      </c>
      <c r="V99" s="32" t="s">
        <v>963</v>
      </c>
      <c r="W99" s="257"/>
      <c r="X99" s="261"/>
      <c r="Y99" s="39"/>
      <c r="Z99" s="39"/>
      <c r="AA99" s="39"/>
      <c r="AB99" s="65"/>
      <c r="AC99" s="39"/>
      <c r="AD99" s="261"/>
      <c r="AE99" s="261"/>
      <c r="AF99" s="261"/>
      <c r="AG99" s="261"/>
      <c r="AH99" s="263"/>
      <c r="AI99" s="266"/>
      <c r="AJ99" s="39"/>
      <c r="AK99" s="39"/>
      <c r="AL99" s="39"/>
      <c r="AM99" s="39"/>
      <c r="AN99" s="65"/>
      <c r="AO99" s="39"/>
      <c r="AP99" s="39"/>
      <c r="AQ99" s="65"/>
      <c r="AR99" s="39"/>
      <c r="AS99" s="39"/>
      <c r="AT99" s="39"/>
      <c r="AU99" s="39"/>
      <c r="AV99" s="39"/>
      <c r="AW99" s="39"/>
      <c r="AX99" s="65"/>
      <c r="AY99" s="39"/>
      <c r="AZ99" s="39"/>
      <c r="BA99" s="39"/>
      <c r="BB99" s="39"/>
      <c r="BC99" s="39"/>
      <c r="BD99" s="39"/>
      <c r="BE99" s="39"/>
      <c r="BF99" s="39"/>
      <c r="BG99" s="39"/>
      <c r="BH99" s="39"/>
      <c r="BI99" s="39"/>
      <c r="BJ99" s="39"/>
      <c r="BK99" s="265" t="s">
        <v>964</v>
      </c>
      <c r="BL99" s="266" t="s">
        <v>180</v>
      </c>
      <c r="BM99" s="257" t="s">
        <v>118</v>
      </c>
      <c r="BN99" s="265" t="s">
        <v>180</v>
      </c>
      <c r="BO99" s="265" t="s">
        <v>180</v>
      </c>
      <c r="BP99" s="257" t="s">
        <v>965</v>
      </c>
      <c r="BQ99" s="257" t="s">
        <v>102</v>
      </c>
      <c r="BR99" s="5"/>
      <c r="BS99" s="257" t="s">
        <v>962</v>
      </c>
      <c r="BT99" s="257"/>
      <c r="BU99" s="257"/>
      <c r="BV99" s="257" t="s">
        <v>966</v>
      </c>
      <c r="BW99" s="257"/>
      <c r="BX99" s="257" t="s">
        <v>967</v>
      </c>
      <c r="BY99" s="257"/>
      <c r="BZ99" s="218"/>
    </row>
    <row r="100" spans="1:78" s="217" customFormat="1" ht="280.5" customHeight="1">
      <c r="A100" s="257">
        <v>99</v>
      </c>
      <c r="B100" s="10" t="s">
        <v>968</v>
      </c>
      <c r="C100" s="257" t="s">
        <v>92</v>
      </c>
      <c r="D100" s="69" t="s">
        <v>2425</v>
      </c>
      <c r="E100" s="257" t="s">
        <v>969</v>
      </c>
      <c r="F100" s="86" t="s">
        <v>970</v>
      </c>
      <c r="G100" s="265" t="s">
        <v>971</v>
      </c>
      <c r="H100" s="257" t="s">
        <v>81</v>
      </c>
      <c r="I100" s="32"/>
      <c r="J100" s="158" t="s">
        <v>96</v>
      </c>
      <c r="K100" s="257" t="s">
        <v>96</v>
      </c>
      <c r="L100" s="265" t="s">
        <v>972</v>
      </c>
      <c r="M100" s="258">
        <v>39359</v>
      </c>
      <c r="N100" s="257"/>
      <c r="O100" s="260"/>
      <c r="P100" s="260"/>
      <c r="Q100" s="257" t="s">
        <v>114</v>
      </c>
      <c r="R100" s="257" t="s">
        <v>973</v>
      </c>
      <c r="S100" s="267" t="s">
        <v>311</v>
      </c>
      <c r="T100" s="158" t="s">
        <v>974</v>
      </c>
      <c r="U100" s="267" t="s">
        <v>116</v>
      </c>
      <c r="V100" s="266"/>
      <c r="W100" s="266"/>
      <c r="X100" s="263"/>
      <c r="Y100" s="263"/>
      <c r="Z100" s="263"/>
      <c r="AA100" s="263"/>
      <c r="AB100" s="266"/>
      <c r="AC100" s="263"/>
      <c r="AD100" s="263"/>
      <c r="AE100" s="263"/>
      <c r="AF100" s="263"/>
      <c r="AG100" s="263"/>
      <c r="AH100" s="263"/>
      <c r="AI100" s="266"/>
      <c r="AJ100" s="263"/>
      <c r="AK100" s="263"/>
      <c r="AL100" s="263"/>
      <c r="AM100" s="60"/>
      <c r="AN100" s="266"/>
      <c r="AO100" s="263"/>
      <c r="AP100" s="261"/>
      <c r="AQ100" s="266"/>
      <c r="AR100" s="45"/>
      <c r="AS100" s="4"/>
      <c r="AT100" s="4"/>
      <c r="AU100" s="4"/>
      <c r="AV100" s="4"/>
      <c r="AW100" s="4"/>
      <c r="AX100" s="34"/>
      <c r="AY100" s="4"/>
      <c r="AZ100" s="4"/>
      <c r="BA100" s="261"/>
      <c r="BB100" s="261"/>
      <c r="BC100" s="4"/>
      <c r="BD100" s="4"/>
      <c r="BE100" s="261"/>
      <c r="BF100" s="261"/>
      <c r="BG100" s="4"/>
      <c r="BH100" s="4"/>
      <c r="BI100" s="261"/>
      <c r="BJ100" s="261"/>
      <c r="BK100" s="257"/>
      <c r="BL100" s="266"/>
      <c r="BM100" s="266"/>
      <c r="BN100" s="266"/>
      <c r="BO100" s="266"/>
      <c r="BP100" s="266"/>
      <c r="BQ100" s="34"/>
      <c r="BR100" s="257" t="s">
        <v>975</v>
      </c>
      <c r="BS100" s="266"/>
      <c r="BT100" s="266"/>
      <c r="BU100" s="266"/>
      <c r="BV100" s="266"/>
      <c r="BW100" s="34"/>
      <c r="BX100" s="257" t="s">
        <v>976</v>
      </c>
      <c r="BY100" s="34"/>
      <c r="BZ100" s="218"/>
    </row>
    <row r="101" spans="1:78" s="217" customFormat="1" ht="276" customHeight="1">
      <c r="A101" s="257">
        <v>100</v>
      </c>
      <c r="B101" s="10" t="s">
        <v>977</v>
      </c>
      <c r="C101" s="257" t="s">
        <v>106</v>
      </c>
      <c r="D101" s="257" t="s">
        <v>77</v>
      </c>
      <c r="E101" s="257" t="s">
        <v>419</v>
      </c>
      <c r="F101" s="87" t="s">
        <v>978</v>
      </c>
      <c r="G101" s="257" t="s">
        <v>979</v>
      </c>
      <c r="H101" s="257" t="s">
        <v>81</v>
      </c>
      <c r="I101" s="32" t="s">
        <v>980</v>
      </c>
      <c r="J101" s="158" t="s">
        <v>96</v>
      </c>
      <c r="K101" s="257" t="s">
        <v>981</v>
      </c>
      <c r="L101" s="257" t="s">
        <v>982</v>
      </c>
      <c r="M101" s="258"/>
      <c r="N101" s="259">
        <v>27427</v>
      </c>
      <c r="O101" s="260"/>
      <c r="P101" s="260"/>
      <c r="Q101" s="257" t="s">
        <v>114</v>
      </c>
      <c r="R101" s="257" t="s">
        <v>176</v>
      </c>
      <c r="S101" s="267" t="s">
        <v>195</v>
      </c>
      <c r="T101" s="158" t="s">
        <v>86</v>
      </c>
      <c r="U101" s="267" t="s">
        <v>116</v>
      </c>
      <c r="V101" s="32"/>
      <c r="W101" s="257"/>
      <c r="X101" s="261"/>
      <c r="Y101" s="39"/>
      <c r="Z101" s="39"/>
      <c r="AA101" s="39"/>
      <c r="AB101" s="65"/>
      <c r="AC101" s="39"/>
      <c r="AD101" s="261"/>
      <c r="AE101" s="261"/>
      <c r="AF101" s="261"/>
      <c r="AG101" s="261"/>
      <c r="AH101" s="263"/>
      <c r="AI101" s="266"/>
      <c r="AJ101" s="39"/>
      <c r="AK101" s="39"/>
      <c r="AL101" s="39"/>
      <c r="AM101" s="39"/>
      <c r="AN101" s="65"/>
      <c r="AO101" s="39"/>
      <c r="AP101" s="39"/>
      <c r="AQ101" s="65"/>
      <c r="AR101" s="39"/>
      <c r="AS101" s="39"/>
      <c r="AT101" s="39"/>
      <c r="AU101" s="39"/>
      <c r="AV101" s="39"/>
      <c r="AW101" s="39"/>
      <c r="AX101" s="65"/>
      <c r="AY101" s="39"/>
      <c r="AZ101" s="39"/>
      <c r="BA101" s="39"/>
      <c r="BB101" s="39"/>
      <c r="BC101" s="39"/>
      <c r="BD101" s="39"/>
      <c r="BE101" s="39"/>
      <c r="BF101" s="39"/>
      <c r="BG101" s="39"/>
      <c r="BH101" s="39"/>
      <c r="BI101" s="39"/>
      <c r="BJ101" s="39"/>
      <c r="BK101" s="257" t="s">
        <v>983</v>
      </c>
      <c r="BL101" s="266" t="s">
        <v>180</v>
      </c>
      <c r="BM101" s="257" t="s">
        <v>180</v>
      </c>
      <c r="BN101" s="257"/>
      <c r="BO101" s="257"/>
      <c r="BP101" s="257" t="s">
        <v>984</v>
      </c>
      <c r="BQ101" s="257" t="s">
        <v>240</v>
      </c>
      <c r="BR101" s="257" t="s">
        <v>985</v>
      </c>
      <c r="BS101" s="257" t="s">
        <v>88</v>
      </c>
      <c r="BT101" s="257"/>
      <c r="BU101" s="257"/>
      <c r="BV101" s="257" t="s">
        <v>986</v>
      </c>
      <c r="BW101" s="38"/>
      <c r="BX101" s="257" t="s">
        <v>987</v>
      </c>
      <c r="BY101" s="257"/>
      <c r="BZ101" s="218"/>
    </row>
    <row r="102" spans="1:78" s="217" customFormat="1" ht="276" customHeight="1">
      <c r="A102" s="257">
        <v>101</v>
      </c>
      <c r="B102" s="10" t="s">
        <v>988</v>
      </c>
      <c r="C102" s="257" t="s">
        <v>92</v>
      </c>
      <c r="D102" s="69" t="s">
        <v>2425</v>
      </c>
      <c r="E102" s="257" t="s">
        <v>989</v>
      </c>
      <c r="F102" s="257"/>
      <c r="G102" s="257" t="s">
        <v>990</v>
      </c>
      <c r="H102" s="257" t="s">
        <v>81</v>
      </c>
      <c r="I102" s="35"/>
      <c r="J102" s="158" t="s">
        <v>96</v>
      </c>
      <c r="K102" s="257" t="s">
        <v>96</v>
      </c>
      <c r="L102" s="257" t="s">
        <v>991</v>
      </c>
      <c r="M102" s="46"/>
      <c r="N102" s="266"/>
      <c r="O102" s="48"/>
      <c r="P102" s="48"/>
      <c r="Q102" s="257" t="s">
        <v>114</v>
      </c>
      <c r="R102" s="257" t="s">
        <v>385</v>
      </c>
      <c r="S102" s="267" t="s">
        <v>145</v>
      </c>
      <c r="T102" s="158" t="s">
        <v>386</v>
      </c>
      <c r="U102" s="257" t="s">
        <v>101</v>
      </c>
      <c r="V102" s="266"/>
      <c r="W102" s="266"/>
      <c r="X102" s="263"/>
      <c r="Y102" s="263"/>
      <c r="Z102" s="263"/>
      <c r="AA102" s="263"/>
      <c r="AB102" s="266"/>
      <c r="AC102" s="263"/>
      <c r="AD102" s="263"/>
      <c r="AE102" s="263"/>
      <c r="AF102" s="263"/>
      <c r="AG102" s="263"/>
      <c r="AH102" s="263"/>
      <c r="AI102" s="266"/>
      <c r="AJ102" s="263"/>
      <c r="AK102" s="263"/>
      <c r="AL102" s="263"/>
      <c r="AM102" s="263"/>
      <c r="AN102" s="266"/>
      <c r="AO102" s="263"/>
      <c r="AP102" s="263"/>
      <c r="AQ102" s="266"/>
      <c r="AR102" s="45"/>
      <c r="AS102" s="4"/>
      <c r="AT102" s="4"/>
      <c r="AU102" s="4"/>
      <c r="AV102" s="4"/>
      <c r="AW102" s="4"/>
      <c r="AX102" s="34"/>
      <c r="AY102" s="4"/>
      <c r="AZ102" s="4"/>
      <c r="BA102" s="263"/>
      <c r="BB102" s="263"/>
      <c r="BC102" s="4"/>
      <c r="BD102" s="4"/>
      <c r="BE102" s="263"/>
      <c r="BF102" s="263"/>
      <c r="BG102" s="4"/>
      <c r="BH102" s="4"/>
      <c r="BI102" s="263"/>
      <c r="BJ102" s="263"/>
      <c r="BK102" s="257"/>
      <c r="BL102" s="266"/>
      <c r="BM102" s="266"/>
      <c r="BN102" s="266"/>
      <c r="BO102" s="266"/>
      <c r="BP102" s="266"/>
      <c r="BQ102" s="34"/>
      <c r="BR102" s="266"/>
      <c r="BS102" s="257" t="s">
        <v>386</v>
      </c>
      <c r="BT102" s="266"/>
      <c r="BU102" s="266"/>
      <c r="BV102" s="266"/>
      <c r="BW102" s="34"/>
      <c r="BX102" s="257" t="s">
        <v>992</v>
      </c>
      <c r="BY102" s="34"/>
      <c r="BZ102" s="218"/>
    </row>
    <row r="103" spans="1:78" s="217" customFormat="1" ht="295.5" customHeight="1">
      <c r="A103" s="257">
        <v>102</v>
      </c>
      <c r="B103" s="10" t="s">
        <v>993</v>
      </c>
      <c r="C103" s="257" t="s">
        <v>106</v>
      </c>
      <c r="D103" s="267" t="s">
        <v>402</v>
      </c>
      <c r="E103" s="257" t="s">
        <v>403</v>
      </c>
      <c r="F103" s="257" t="s">
        <v>994</v>
      </c>
      <c r="G103" s="257" t="s">
        <v>995</v>
      </c>
      <c r="H103" s="257" t="s">
        <v>81</v>
      </c>
      <c r="I103" s="32" t="s">
        <v>996</v>
      </c>
      <c r="J103" s="158" t="s">
        <v>96</v>
      </c>
      <c r="K103" s="257" t="s">
        <v>406</v>
      </c>
      <c r="L103" s="257"/>
      <c r="M103" s="258">
        <v>43227</v>
      </c>
      <c r="N103" s="259">
        <v>43227</v>
      </c>
      <c r="O103" s="260">
        <v>3399</v>
      </c>
      <c r="P103" s="260">
        <v>41391</v>
      </c>
      <c r="Q103" s="257" t="s">
        <v>8100</v>
      </c>
      <c r="R103" s="257"/>
      <c r="S103" s="267" t="s">
        <v>287</v>
      </c>
      <c r="T103" s="158" t="s">
        <v>8489</v>
      </c>
      <c r="U103" s="267" t="s">
        <v>116</v>
      </c>
      <c r="V103" s="32"/>
      <c r="W103" s="257"/>
      <c r="X103" s="261"/>
      <c r="Y103" s="39"/>
      <c r="Z103" s="39"/>
      <c r="AA103" s="39"/>
      <c r="AB103" s="65"/>
      <c r="AC103" s="39"/>
      <c r="AD103" s="261"/>
      <c r="AE103" s="261"/>
      <c r="AF103" s="261"/>
      <c r="AG103" s="261"/>
      <c r="AH103" s="263"/>
      <c r="AI103" s="266"/>
      <c r="AJ103" s="39"/>
      <c r="AK103" s="39"/>
      <c r="AL103" s="39"/>
      <c r="AM103" s="39"/>
      <c r="AN103" s="65"/>
      <c r="AO103" s="39"/>
      <c r="AP103" s="39"/>
      <c r="AQ103" s="65"/>
      <c r="AR103" s="39"/>
      <c r="AS103" s="39"/>
      <c r="AT103" s="39"/>
      <c r="AU103" s="39"/>
      <c r="AV103" s="39"/>
      <c r="AW103" s="39"/>
      <c r="AX103" s="65"/>
      <c r="AY103" s="39"/>
      <c r="AZ103" s="39"/>
      <c r="BA103" s="39"/>
      <c r="BB103" s="39"/>
      <c r="BC103" s="39"/>
      <c r="BD103" s="39"/>
      <c r="BE103" s="39"/>
      <c r="BF103" s="39"/>
      <c r="BG103" s="39"/>
      <c r="BH103" s="39"/>
      <c r="BI103" s="39"/>
      <c r="BJ103" s="39"/>
      <c r="BK103" s="257"/>
      <c r="BL103" s="257"/>
      <c r="BM103" s="257"/>
      <c r="BN103" s="257"/>
      <c r="BO103" s="257"/>
      <c r="BP103" s="257"/>
      <c r="BQ103" s="257" t="s">
        <v>997</v>
      </c>
      <c r="BR103" s="257"/>
      <c r="BS103" s="257" t="s">
        <v>407</v>
      </c>
      <c r="BT103" s="257"/>
      <c r="BU103" s="257"/>
      <c r="BV103" s="257" t="s">
        <v>409</v>
      </c>
      <c r="BW103" s="38"/>
      <c r="BX103" s="257" t="s">
        <v>998</v>
      </c>
      <c r="BY103" s="257" t="s">
        <v>411</v>
      </c>
      <c r="BZ103" s="218"/>
    </row>
    <row r="104" spans="1:78" s="217" customFormat="1" ht="219.75" customHeight="1">
      <c r="A104" s="257">
        <v>103</v>
      </c>
      <c r="B104" s="10" t="s">
        <v>8177</v>
      </c>
      <c r="C104" s="257" t="s">
        <v>92</v>
      </c>
      <c r="D104" s="257" t="s">
        <v>167</v>
      </c>
      <c r="E104" s="257" t="s">
        <v>999</v>
      </c>
      <c r="F104" s="257"/>
      <c r="G104" s="257" t="s">
        <v>1000</v>
      </c>
      <c r="H104" s="257" t="s">
        <v>81</v>
      </c>
      <c r="I104" s="32"/>
      <c r="J104" s="158" t="s">
        <v>96</v>
      </c>
      <c r="K104" s="257" t="s">
        <v>96</v>
      </c>
      <c r="L104" s="257" t="s">
        <v>1001</v>
      </c>
      <c r="M104" s="258">
        <v>43221</v>
      </c>
      <c r="N104" s="257"/>
      <c r="O104" s="260"/>
      <c r="P104" s="260"/>
      <c r="Q104" s="257" t="s">
        <v>114</v>
      </c>
      <c r="R104" s="257" t="s">
        <v>98</v>
      </c>
      <c r="S104" s="267" t="s">
        <v>99</v>
      </c>
      <c r="T104" s="158" t="s">
        <v>100</v>
      </c>
      <c r="U104" s="197" t="s">
        <v>101</v>
      </c>
      <c r="V104" s="266"/>
      <c r="W104" s="266"/>
      <c r="X104" s="263"/>
      <c r="Y104" s="263"/>
      <c r="Z104" s="263"/>
      <c r="AA104" s="263"/>
      <c r="AB104" s="266"/>
      <c r="AC104" s="263"/>
      <c r="AD104" s="263"/>
      <c r="AE104" s="263"/>
      <c r="AF104" s="263"/>
      <c r="AG104" s="263"/>
      <c r="AH104" s="261"/>
      <c r="AI104" s="266"/>
      <c r="AJ104" s="263"/>
      <c r="AK104" s="263"/>
      <c r="AL104" s="263"/>
      <c r="AM104" s="263"/>
      <c r="AN104" s="266"/>
      <c r="AO104" s="263"/>
      <c r="AP104" s="263"/>
      <c r="AQ104" s="266"/>
      <c r="AR104" s="45"/>
      <c r="AS104" s="4"/>
      <c r="AT104" s="4"/>
      <c r="AU104" s="4"/>
      <c r="AV104" s="4"/>
      <c r="AW104" s="4"/>
      <c r="AX104" s="34"/>
      <c r="AY104" s="4"/>
      <c r="AZ104" s="4"/>
      <c r="BA104" s="263"/>
      <c r="BB104" s="263"/>
      <c r="BC104" s="4"/>
      <c r="BD104" s="4"/>
      <c r="BE104" s="263"/>
      <c r="BF104" s="263"/>
      <c r="BG104" s="4"/>
      <c r="BH104" s="4"/>
      <c r="BI104" s="263"/>
      <c r="BJ104" s="263"/>
      <c r="BK104" s="257"/>
      <c r="BL104" s="266"/>
      <c r="BM104" s="266"/>
      <c r="BN104" s="266"/>
      <c r="BO104" s="266"/>
      <c r="BP104" s="266"/>
      <c r="BQ104" s="34"/>
      <c r="BR104" s="266"/>
      <c r="BS104" s="266" t="s">
        <v>100</v>
      </c>
      <c r="BT104" s="266"/>
      <c r="BU104" s="266"/>
      <c r="BV104" s="266"/>
      <c r="BW104" s="34"/>
      <c r="BX104" s="257" t="s">
        <v>1002</v>
      </c>
      <c r="BY104" s="34"/>
      <c r="BZ104" s="218"/>
    </row>
    <row r="105" spans="1:78" s="217" customFormat="1" ht="352.5" customHeight="1">
      <c r="A105" s="257">
        <v>104</v>
      </c>
      <c r="B105" s="10" t="s">
        <v>1003</v>
      </c>
      <c r="C105" s="257" t="s">
        <v>92</v>
      </c>
      <c r="D105" s="69" t="s">
        <v>2425</v>
      </c>
      <c r="E105" s="257" t="s">
        <v>1004</v>
      </c>
      <c r="F105" s="257"/>
      <c r="G105" s="257" t="s">
        <v>1005</v>
      </c>
      <c r="H105" s="257" t="s">
        <v>81</v>
      </c>
      <c r="I105" s="32"/>
      <c r="J105" s="158" t="s">
        <v>96</v>
      </c>
      <c r="K105" s="257" t="s">
        <v>96</v>
      </c>
      <c r="L105" s="257" t="s">
        <v>1006</v>
      </c>
      <c r="M105" s="46"/>
      <c r="N105" s="266"/>
      <c r="O105" s="48"/>
      <c r="P105" s="48"/>
      <c r="Q105" s="257" t="s">
        <v>114</v>
      </c>
      <c r="R105" s="257" t="s">
        <v>1007</v>
      </c>
      <c r="S105" s="267" t="s">
        <v>397</v>
      </c>
      <c r="T105" s="158" t="s">
        <v>398</v>
      </c>
      <c r="U105" s="197" t="s">
        <v>101</v>
      </c>
      <c r="V105" s="266"/>
      <c r="W105" s="266"/>
      <c r="X105" s="263"/>
      <c r="Y105" s="263"/>
      <c r="Z105" s="263"/>
      <c r="AA105" s="263"/>
      <c r="AB105" s="266"/>
      <c r="AC105" s="263"/>
      <c r="AD105" s="263"/>
      <c r="AE105" s="263"/>
      <c r="AF105" s="263"/>
      <c r="AG105" s="263"/>
      <c r="AH105" s="263"/>
      <c r="AI105" s="266"/>
      <c r="AJ105" s="263"/>
      <c r="AK105" s="263"/>
      <c r="AL105" s="263"/>
      <c r="AM105" s="263"/>
      <c r="AN105" s="266"/>
      <c r="AO105" s="263"/>
      <c r="AP105" s="263"/>
      <c r="AQ105" s="266"/>
      <c r="AR105" s="263"/>
      <c r="AS105" s="4"/>
      <c r="AT105" s="4"/>
      <c r="AU105" s="4"/>
      <c r="AV105" s="4"/>
      <c r="AW105" s="4"/>
      <c r="AX105" s="34"/>
      <c r="AY105" s="4"/>
      <c r="AZ105" s="4"/>
      <c r="BA105" s="263"/>
      <c r="BB105" s="263"/>
      <c r="BC105" s="4"/>
      <c r="BD105" s="4"/>
      <c r="BE105" s="263"/>
      <c r="BF105" s="263"/>
      <c r="BG105" s="4"/>
      <c r="BH105" s="4"/>
      <c r="BI105" s="263"/>
      <c r="BJ105" s="263"/>
      <c r="BK105" s="257"/>
      <c r="BL105" s="266"/>
      <c r="BM105" s="266"/>
      <c r="BN105" s="266"/>
      <c r="BO105" s="266"/>
      <c r="BP105" s="266"/>
      <c r="BQ105" s="34"/>
      <c r="BR105" s="266"/>
      <c r="BS105" s="257" t="s">
        <v>1008</v>
      </c>
      <c r="BT105" s="266"/>
      <c r="BU105" s="257" t="s">
        <v>1009</v>
      </c>
      <c r="BV105" s="266"/>
      <c r="BW105" s="34"/>
      <c r="BX105" s="257" t="s">
        <v>1010</v>
      </c>
      <c r="BY105" s="34"/>
      <c r="BZ105" s="218"/>
    </row>
    <row r="106" spans="1:78" s="217" customFormat="1" ht="267.75">
      <c r="A106" s="257">
        <v>105</v>
      </c>
      <c r="B106" s="101" t="s">
        <v>1011</v>
      </c>
      <c r="C106" s="257" t="s">
        <v>106</v>
      </c>
      <c r="D106" s="257" t="s">
        <v>204</v>
      </c>
      <c r="E106" s="257" t="s">
        <v>205</v>
      </c>
      <c r="F106" s="257" t="s">
        <v>1012</v>
      </c>
      <c r="G106" s="257" t="s">
        <v>1013</v>
      </c>
      <c r="H106" s="257" t="s">
        <v>81</v>
      </c>
      <c r="I106" s="32" t="s">
        <v>1014</v>
      </c>
      <c r="J106" s="158" t="s">
        <v>96</v>
      </c>
      <c r="K106" s="257" t="s">
        <v>1015</v>
      </c>
      <c r="L106" s="257" t="s">
        <v>1016</v>
      </c>
      <c r="M106" s="258">
        <v>39896</v>
      </c>
      <c r="N106" s="259">
        <v>39896</v>
      </c>
      <c r="O106" s="260">
        <v>6646</v>
      </c>
      <c r="P106" s="260">
        <v>39146</v>
      </c>
      <c r="Q106" s="257" t="s">
        <v>114</v>
      </c>
      <c r="R106" s="257" t="s">
        <v>176</v>
      </c>
      <c r="S106" s="144" t="s">
        <v>177</v>
      </c>
      <c r="T106" s="158" t="s">
        <v>211</v>
      </c>
      <c r="U106" s="267" t="s">
        <v>116</v>
      </c>
      <c r="V106" s="32" t="s">
        <v>1017</v>
      </c>
      <c r="W106" s="257" t="s">
        <v>1018</v>
      </c>
      <c r="X106" s="39">
        <v>86740155</v>
      </c>
      <c r="Y106" s="39">
        <f>X106/10</f>
        <v>8674015.5</v>
      </c>
      <c r="Z106" s="39">
        <f>X106/13.5</f>
        <v>6425196.666666667</v>
      </c>
      <c r="AA106" s="39">
        <v>175701.1728245017</v>
      </c>
      <c r="AB106" s="260">
        <v>2187</v>
      </c>
      <c r="AC106" s="49">
        <v>11386380818</v>
      </c>
      <c r="AD106" s="49">
        <f>AC106/10</f>
        <v>1138638081.8</v>
      </c>
      <c r="AE106" s="49">
        <f>AC106/13.5</f>
        <v>843435616.14814818</v>
      </c>
      <c r="AF106" s="49">
        <v>5441052.0566928536</v>
      </c>
      <c r="AG106" s="263">
        <v>59749836</v>
      </c>
      <c r="AH106" s="49">
        <v>-831484078</v>
      </c>
      <c r="AI106" s="48">
        <v>423</v>
      </c>
      <c r="AJ106" s="39">
        <v>603538.66</v>
      </c>
      <c r="AK106" s="52">
        <v>120454325.59999999</v>
      </c>
      <c r="AL106" s="39">
        <v>121057864.25999999</v>
      </c>
      <c r="AM106" s="51">
        <v>2490902.5567901232</v>
      </c>
      <c r="AN106" s="260">
        <v>2790</v>
      </c>
      <c r="AO106" s="52">
        <v>402678189</v>
      </c>
      <c r="AP106" s="39">
        <v>7489895416.2000008</v>
      </c>
      <c r="AQ106" s="53">
        <v>1619</v>
      </c>
      <c r="AR106" s="52"/>
      <c r="AS106" s="52"/>
      <c r="AT106" s="57">
        <v>589943792998</v>
      </c>
      <c r="AU106" s="57">
        <v>2094218.21</v>
      </c>
      <c r="AV106" s="39">
        <f>AR106+AT106</f>
        <v>589943792998</v>
      </c>
      <c r="AW106" s="39">
        <f>AS106+AU106</f>
        <v>2094218.21</v>
      </c>
      <c r="AX106" s="54"/>
      <c r="AY106" s="52"/>
      <c r="AZ106" s="52"/>
      <c r="BA106" s="39">
        <v>7489895416.2000008</v>
      </c>
      <c r="BB106" s="39">
        <v>7489895416.2000008</v>
      </c>
      <c r="BC106" s="52"/>
      <c r="BD106" s="52"/>
      <c r="BE106" s="39">
        <v>7489895416.2000008</v>
      </c>
      <c r="BF106" s="39">
        <v>7489895416.2000008</v>
      </c>
      <c r="BG106" s="52"/>
      <c r="BH106" s="52"/>
      <c r="BI106" s="39">
        <v>7489895416.2000008</v>
      </c>
      <c r="BJ106" s="39">
        <v>7489895416.2000008</v>
      </c>
      <c r="BK106" s="264" t="s">
        <v>8387</v>
      </c>
      <c r="BL106" s="266" t="s">
        <v>180</v>
      </c>
      <c r="BM106" s="257" t="s">
        <v>118</v>
      </c>
      <c r="BN106" s="265" t="s">
        <v>180</v>
      </c>
      <c r="BO106" s="265" t="s">
        <v>180</v>
      </c>
      <c r="BP106" s="69" t="s">
        <v>8388</v>
      </c>
      <c r="BQ106" s="257" t="s">
        <v>102</v>
      </c>
      <c r="BR106" s="257" t="s">
        <v>1019</v>
      </c>
      <c r="BS106" s="257" t="s">
        <v>1020</v>
      </c>
      <c r="BT106" s="257" t="s">
        <v>118</v>
      </c>
      <c r="BU106" s="257" t="s">
        <v>1021</v>
      </c>
      <c r="BV106" s="257" t="s">
        <v>1022</v>
      </c>
      <c r="BW106" s="38" t="s">
        <v>194</v>
      </c>
      <c r="BX106" s="257" t="s">
        <v>1023</v>
      </c>
      <c r="BY106" s="257"/>
      <c r="BZ106" s="218"/>
    </row>
    <row r="107" spans="1:78" s="217" customFormat="1" ht="409.5">
      <c r="A107" s="257">
        <v>106</v>
      </c>
      <c r="B107" s="10" t="s">
        <v>1024</v>
      </c>
      <c r="C107" s="257" t="s">
        <v>106</v>
      </c>
      <c r="D107" s="257" t="s">
        <v>204</v>
      </c>
      <c r="E107" s="257" t="s">
        <v>243</v>
      </c>
      <c r="F107" s="257" t="s">
        <v>1025</v>
      </c>
      <c r="G107" s="257" t="s">
        <v>1026</v>
      </c>
      <c r="H107" s="257" t="s">
        <v>81</v>
      </c>
      <c r="I107" s="32" t="s">
        <v>1027</v>
      </c>
      <c r="J107" s="158" t="s">
        <v>1028</v>
      </c>
      <c r="K107" s="257" t="s">
        <v>8561</v>
      </c>
      <c r="L107" s="88" t="s">
        <v>1029</v>
      </c>
      <c r="M107" s="258">
        <v>39897</v>
      </c>
      <c r="N107" s="259">
        <v>39897</v>
      </c>
      <c r="O107" s="260">
        <v>6645</v>
      </c>
      <c r="P107" s="260">
        <v>39146</v>
      </c>
      <c r="Q107" s="257" t="s">
        <v>114</v>
      </c>
      <c r="R107" s="257" t="s">
        <v>226</v>
      </c>
      <c r="S107" s="144" t="s">
        <v>177</v>
      </c>
      <c r="T107" s="158" t="s">
        <v>211</v>
      </c>
      <c r="U107" s="267" t="s">
        <v>116</v>
      </c>
      <c r="V107" s="32" t="s">
        <v>1030</v>
      </c>
      <c r="W107" s="262">
        <v>10000000</v>
      </c>
      <c r="X107" s="39">
        <v>16072965574</v>
      </c>
      <c r="Y107" s="39">
        <f>X107/10</f>
        <v>1607296557.4000001</v>
      </c>
      <c r="Z107" s="39">
        <f>X107/13.5</f>
        <v>1190590042.5185184</v>
      </c>
      <c r="AA107" s="39">
        <v>32557457.409658078</v>
      </c>
      <c r="AB107" s="260">
        <v>5794</v>
      </c>
      <c r="AC107" s="49">
        <v>92064687140</v>
      </c>
      <c r="AD107" s="49">
        <f>AC107/10</f>
        <v>9206468714</v>
      </c>
      <c r="AE107" s="49">
        <f>AC107/13.5</f>
        <v>6819606454.8148146</v>
      </c>
      <c r="AF107" s="49">
        <v>43993676.596517392</v>
      </c>
      <c r="AG107" s="263">
        <v>18302936571</v>
      </c>
      <c r="AH107" s="49">
        <v>2644731385</v>
      </c>
      <c r="AI107" s="48">
        <v>6325</v>
      </c>
      <c r="AJ107" s="39">
        <v>5929062.21</v>
      </c>
      <c r="AK107" s="52">
        <v>14450000</v>
      </c>
      <c r="AL107" s="39">
        <v>20379062.210000001</v>
      </c>
      <c r="AM107" s="51">
        <v>419322.26769547327</v>
      </c>
      <c r="AN107" s="53">
        <v>5803</v>
      </c>
      <c r="AO107" s="52">
        <v>34341762459</v>
      </c>
      <c r="AP107" s="51"/>
      <c r="AQ107" s="53">
        <v>5843</v>
      </c>
      <c r="AR107" s="52"/>
      <c r="AS107" s="52"/>
      <c r="AT107" s="52"/>
      <c r="AU107" s="52"/>
      <c r="AV107" s="52"/>
      <c r="AW107" s="52"/>
      <c r="AX107" s="54"/>
      <c r="AY107" s="52"/>
      <c r="AZ107" s="52"/>
      <c r="BA107" s="51"/>
      <c r="BB107" s="51"/>
      <c r="BC107" s="52"/>
      <c r="BD107" s="52"/>
      <c r="BE107" s="51"/>
      <c r="BF107" s="51"/>
      <c r="BG107" s="52"/>
      <c r="BH107" s="52"/>
      <c r="BI107" s="51"/>
      <c r="BJ107" s="51"/>
      <c r="BK107" s="265" t="s">
        <v>8562</v>
      </c>
      <c r="BL107" s="266" t="s">
        <v>180</v>
      </c>
      <c r="BM107" s="257" t="s">
        <v>118</v>
      </c>
      <c r="BN107" s="265" t="s">
        <v>180</v>
      </c>
      <c r="BO107" s="265" t="s">
        <v>180</v>
      </c>
      <c r="BP107" s="257" t="s">
        <v>8563</v>
      </c>
      <c r="BQ107" s="257" t="s">
        <v>1031</v>
      </c>
      <c r="BR107" s="257" t="s">
        <v>1032</v>
      </c>
      <c r="BS107" s="257" t="s">
        <v>1020</v>
      </c>
      <c r="BT107" s="257"/>
      <c r="BU107" s="257" t="s">
        <v>1033</v>
      </c>
      <c r="BV107" s="69" t="s">
        <v>7919</v>
      </c>
      <c r="BW107" s="262" t="s">
        <v>193</v>
      </c>
      <c r="BX107" s="257" t="s">
        <v>1034</v>
      </c>
      <c r="BY107" s="257"/>
      <c r="BZ107" s="218"/>
    </row>
    <row r="108" spans="1:78" s="217" customFormat="1" ht="409.5" customHeight="1">
      <c r="A108" s="257">
        <v>107</v>
      </c>
      <c r="B108" s="10" t="s">
        <v>1035</v>
      </c>
      <c r="C108" s="257" t="s">
        <v>106</v>
      </c>
      <c r="D108" s="257" t="s">
        <v>167</v>
      </c>
      <c r="E108" s="257" t="s">
        <v>168</v>
      </c>
      <c r="F108" s="257" t="s">
        <v>1036</v>
      </c>
      <c r="G108" s="257" t="s">
        <v>1037</v>
      </c>
      <c r="H108" s="257" t="s">
        <v>81</v>
      </c>
      <c r="I108" s="76" t="s">
        <v>1038</v>
      </c>
      <c r="J108" s="158" t="s">
        <v>96</v>
      </c>
      <c r="K108" s="257" t="s">
        <v>96</v>
      </c>
      <c r="L108" s="88" t="s">
        <v>1039</v>
      </c>
      <c r="M108" s="258">
        <v>39296</v>
      </c>
      <c r="N108" s="259">
        <v>39296</v>
      </c>
      <c r="O108" s="260">
        <v>5474</v>
      </c>
      <c r="P108" s="260">
        <v>38738</v>
      </c>
      <c r="Q108" s="257" t="s">
        <v>114</v>
      </c>
      <c r="R108" s="257" t="s">
        <v>144</v>
      </c>
      <c r="S108" s="267" t="s">
        <v>195</v>
      </c>
      <c r="T108" s="158" t="s">
        <v>178</v>
      </c>
      <c r="U108" s="267" t="s">
        <v>116</v>
      </c>
      <c r="V108" s="32" t="s">
        <v>1040</v>
      </c>
      <c r="W108" s="262">
        <v>3700000</v>
      </c>
      <c r="X108" s="261">
        <v>298660850</v>
      </c>
      <c r="Y108" s="39">
        <f>X108/10</f>
        <v>29866085</v>
      </c>
      <c r="Z108" s="39">
        <f>X108/13.5</f>
        <v>22123025.925925925</v>
      </c>
      <c r="AA108" s="39">
        <v>604968.50186355528</v>
      </c>
      <c r="AB108" s="260">
        <v>137</v>
      </c>
      <c r="AC108" s="39">
        <v>1476576000</v>
      </c>
      <c r="AD108" s="49">
        <f>AC108/10</f>
        <v>147657600</v>
      </c>
      <c r="AE108" s="49">
        <f>AC108/13.5</f>
        <v>109376000</v>
      </c>
      <c r="AF108" s="49">
        <v>705590.91691037337</v>
      </c>
      <c r="AG108" s="261">
        <v>19673800</v>
      </c>
      <c r="AH108" s="49">
        <v>-51126200</v>
      </c>
      <c r="AI108" s="48">
        <v>165</v>
      </c>
      <c r="AJ108" s="39">
        <v>73090</v>
      </c>
      <c r="AK108" s="51"/>
      <c r="AL108" s="39">
        <v>73090</v>
      </c>
      <c r="AM108" s="51">
        <v>1503.9094650205761</v>
      </c>
      <c r="AN108" s="260">
        <v>175</v>
      </c>
      <c r="AO108" s="52">
        <v>17946060</v>
      </c>
      <c r="AP108" s="51"/>
      <c r="AQ108" s="53">
        <v>92</v>
      </c>
      <c r="AR108" s="52"/>
      <c r="AS108" s="52"/>
      <c r="AT108" s="52"/>
      <c r="AU108" s="52"/>
      <c r="AV108" s="52"/>
      <c r="AW108" s="52"/>
      <c r="AX108" s="54"/>
      <c r="AY108" s="52"/>
      <c r="AZ108" s="52"/>
      <c r="BA108" s="51"/>
      <c r="BB108" s="51"/>
      <c r="BC108" s="52"/>
      <c r="BD108" s="52"/>
      <c r="BE108" s="51"/>
      <c r="BF108" s="51"/>
      <c r="BG108" s="52"/>
      <c r="BH108" s="52"/>
      <c r="BI108" s="51"/>
      <c r="BJ108" s="51"/>
      <c r="BK108" s="215" t="s">
        <v>1041</v>
      </c>
      <c r="BL108" s="266" t="s">
        <v>180</v>
      </c>
      <c r="BM108" s="257" t="s">
        <v>180</v>
      </c>
      <c r="BN108" s="257"/>
      <c r="BO108" s="257"/>
      <c r="BP108" s="257"/>
      <c r="BQ108" s="257" t="s">
        <v>519</v>
      </c>
      <c r="BR108" s="257"/>
      <c r="BS108" s="69" t="s">
        <v>178</v>
      </c>
      <c r="BT108" s="257"/>
      <c r="BU108" s="257"/>
      <c r="BV108" s="257" t="s">
        <v>1042</v>
      </c>
      <c r="BW108" s="38"/>
      <c r="BX108" s="257" t="s">
        <v>1043</v>
      </c>
      <c r="BY108" s="262"/>
      <c r="BZ108" s="218"/>
    </row>
    <row r="109" spans="1:78" s="217" customFormat="1" ht="288" customHeight="1">
      <c r="A109" s="257">
        <v>108</v>
      </c>
      <c r="B109" s="10" t="s">
        <v>1044</v>
      </c>
      <c r="C109" s="257" t="s">
        <v>76</v>
      </c>
      <c r="D109" s="257" t="s">
        <v>77</v>
      </c>
      <c r="E109" s="257" t="s">
        <v>78</v>
      </c>
      <c r="F109" s="257" t="s">
        <v>1045</v>
      </c>
      <c r="G109" s="257" t="s">
        <v>1046</v>
      </c>
      <c r="H109" s="257" t="s">
        <v>81</v>
      </c>
      <c r="I109" s="32" t="s">
        <v>1047</v>
      </c>
      <c r="J109" s="158" t="s">
        <v>96</v>
      </c>
      <c r="K109" s="257" t="s">
        <v>1048</v>
      </c>
      <c r="L109" s="257" t="s">
        <v>1049</v>
      </c>
      <c r="M109" s="257"/>
      <c r="N109" s="257"/>
      <c r="O109" s="260"/>
      <c r="P109" s="260"/>
      <c r="Q109" s="257" t="s">
        <v>8100</v>
      </c>
      <c r="R109" s="257"/>
      <c r="S109" s="267" t="s">
        <v>1050</v>
      </c>
      <c r="T109" s="158" t="s">
        <v>86</v>
      </c>
      <c r="U109" s="69" t="s">
        <v>1051</v>
      </c>
      <c r="V109" s="257"/>
      <c r="W109" s="257"/>
      <c r="X109" s="261"/>
      <c r="Y109" s="261"/>
      <c r="Z109" s="261"/>
      <c r="AA109" s="261"/>
      <c r="AB109" s="257"/>
      <c r="AC109" s="261"/>
      <c r="AD109" s="261"/>
      <c r="AE109" s="261"/>
      <c r="AF109" s="261"/>
      <c r="AG109" s="261"/>
      <c r="AH109" s="261"/>
      <c r="AI109" s="257"/>
      <c r="AJ109" s="261"/>
      <c r="AK109" s="261"/>
      <c r="AL109" s="261"/>
      <c r="AM109" s="261"/>
      <c r="AN109" s="257"/>
      <c r="AO109" s="261"/>
      <c r="AP109" s="261"/>
      <c r="AQ109" s="257"/>
      <c r="AR109" s="261"/>
      <c r="AS109" s="261"/>
      <c r="AT109" s="261"/>
      <c r="AU109" s="261"/>
      <c r="AV109" s="261"/>
      <c r="AW109" s="261"/>
      <c r="AX109" s="257"/>
      <c r="AY109" s="261"/>
      <c r="AZ109" s="261"/>
      <c r="BA109" s="261"/>
      <c r="BB109" s="261"/>
      <c r="BC109" s="261"/>
      <c r="BD109" s="261"/>
      <c r="BE109" s="261"/>
      <c r="BF109" s="261"/>
      <c r="BG109" s="261"/>
      <c r="BH109" s="261"/>
      <c r="BI109" s="261"/>
      <c r="BJ109" s="261"/>
      <c r="BK109" s="257"/>
      <c r="BL109" s="257"/>
      <c r="BM109" s="257"/>
      <c r="BN109" s="257"/>
      <c r="BO109" s="257"/>
      <c r="BP109" s="257"/>
      <c r="BQ109" s="257" t="s">
        <v>1052</v>
      </c>
      <c r="BR109" s="257"/>
      <c r="BS109" s="257" t="s">
        <v>88</v>
      </c>
      <c r="BT109" s="257"/>
      <c r="BU109" s="257"/>
      <c r="BV109" s="257" t="s">
        <v>1053</v>
      </c>
      <c r="BW109" s="257"/>
      <c r="BX109" s="257" t="s">
        <v>1054</v>
      </c>
      <c r="BY109" s="257" t="s">
        <v>1050</v>
      </c>
      <c r="BZ109" s="218"/>
    </row>
    <row r="110" spans="1:78" s="217" customFormat="1" ht="408.75" customHeight="1">
      <c r="A110" s="257">
        <v>109</v>
      </c>
      <c r="B110" s="101" t="s">
        <v>1055</v>
      </c>
      <c r="C110" s="257" t="s">
        <v>106</v>
      </c>
      <c r="D110" s="257" t="s">
        <v>274</v>
      </c>
      <c r="E110" s="257" t="s">
        <v>419</v>
      </c>
      <c r="F110" s="257" t="s">
        <v>1056</v>
      </c>
      <c r="G110" s="257" t="s">
        <v>1057</v>
      </c>
      <c r="H110" s="257" t="s">
        <v>189</v>
      </c>
      <c r="I110" s="32" t="s">
        <v>1058</v>
      </c>
      <c r="J110" s="158" t="s">
        <v>96</v>
      </c>
      <c r="K110" s="257" t="s">
        <v>1059</v>
      </c>
      <c r="L110" s="257"/>
      <c r="M110" s="258">
        <v>34781</v>
      </c>
      <c r="N110" s="259">
        <v>40602</v>
      </c>
      <c r="O110" s="260"/>
      <c r="P110" s="260">
        <v>39625</v>
      </c>
      <c r="Q110" s="257" t="s">
        <v>114</v>
      </c>
      <c r="R110" s="257"/>
      <c r="S110" s="267" t="s">
        <v>195</v>
      </c>
      <c r="T110" s="158" t="s">
        <v>1060</v>
      </c>
      <c r="U110" s="267" t="s">
        <v>116</v>
      </c>
      <c r="V110" s="32"/>
      <c r="W110" s="257"/>
      <c r="X110" s="39"/>
      <c r="Y110" s="39"/>
      <c r="Z110" s="39"/>
      <c r="AA110" s="39"/>
      <c r="AB110" s="65"/>
      <c r="AC110" s="39"/>
      <c r="AD110" s="261"/>
      <c r="AE110" s="261"/>
      <c r="AF110" s="261"/>
      <c r="AG110" s="261"/>
      <c r="AH110" s="263"/>
      <c r="AI110" s="266"/>
      <c r="AJ110" s="39"/>
      <c r="AK110" s="39"/>
      <c r="AL110" s="39"/>
      <c r="AM110" s="39"/>
      <c r="AN110" s="65"/>
      <c r="AO110" s="39"/>
      <c r="AP110" s="39"/>
      <c r="AQ110" s="65"/>
      <c r="AR110" s="39"/>
      <c r="AS110" s="39"/>
      <c r="AT110" s="39"/>
      <c r="AU110" s="39"/>
      <c r="AV110" s="39"/>
      <c r="AW110" s="39"/>
      <c r="AX110" s="65"/>
      <c r="AY110" s="39"/>
      <c r="AZ110" s="39"/>
      <c r="BA110" s="39"/>
      <c r="BB110" s="39"/>
      <c r="BC110" s="39"/>
      <c r="BD110" s="39"/>
      <c r="BE110" s="39"/>
      <c r="BF110" s="39"/>
      <c r="BG110" s="39"/>
      <c r="BH110" s="39"/>
      <c r="BI110" s="39"/>
      <c r="BJ110" s="39"/>
      <c r="BK110" s="257"/>
      <c r="BL110" s="257"/>
      <c r="BM110" s="257"/>
      <c r="BN110" s="257"/>
      <c r="BO110" s="257"/>
      <c r="BP110" s="257"/>
      <c r="BQ110" s="257" t="s">
        <v>240</v>
      </c>
      <c r="BR110" s="257"/>
      <c r="BS110" s="257" t="s">
        <v>1061</v>
      </c>
      <c r="BT110" s="257"/>
      <c r="BU110" s="257" t="s">
        <v>643</v>
      </c>
      <c r="BV110" s="257"/>
      <c r="BW110" s="38"/>
      <c r="BX110" s="257" t="s">
        <v>1062</v>
      </c>
      <c r="BY110" s="257"/>
      <c r="BZ110" s="218"/>
    </row>
    <row r="111" spans="1:78" s="217" customFormat="1" ht="324" customHeight="1">
      <c r="A111" s="257">
        <v>110</v>
      </c>
      <c r="B111" s="10" t="s">
        <v>1063</v>
      </c>
      <c r="C111" s="257" t="s">
        <v>106</v>
      </c>
      <c r="D111" s="257" t="s">
        <v>1064</v>
      </c>
      <c r="E111" s="257" t="s">
        <v>1065</v>
      </c>
      <c r="F111" s="257" t="s">
        <v>1066</v>
      </c>
      <c r="G111" s="257" t="s">
        <v>1067</v>
      </c>
      <c r="H111" s="266" t="s">
        <v>110</v>
      </c>
      <c r="I111" s="32" t="s">
        <v>1068</v>
      </c>
      <c r="J111" s="158" t="s">
        <v>96</v>
      </c>
      <c r="K111" s="257" t="s">
        <v>1069</v>
      </c>
      <c r="L111" s="257" t="s">
        <v>1070</v>
      </c>
      <c r="M111" s="258">
        <v>35463</v>
      </c>
      <c r="N111" s="259">
        <v>39954</v>
      </c>
      <c r="O111" s="260">
        <v>6796</v>
      </c>
      <c r="P111" s="260">
        <v>39220</v>
      </c>
      <c r="Q111" s="257" t="s">
        <v>114</v>
      </c>
      <c r="R111" s="257" t="s">
        <v>1071</v>
      </c>
      <c r="S111" s="267" t="s">
        <v>287</v>
      </c>
      <c r="T111" s="158" t="s">
        <v>8402</v>
      </c>
      <c r="U111" s="196" t="s">
        <v>101</v>
      </c>
      <c r="V111" s="32"/>
      <c r="W111" s="257"/>
      <c r="X111" s="39"/>
      <c r="Y111" s="39"/>
      <c r="Z111" s="39"/>
      <c r="AA111" s="39"/>
      <c r="AB111" s="65"/>
      <c r="AC111" s="39"/>
      <c r="AD111" s="261"/>
      <c r="AE111" s="261"/>
      <c r="AF111" s="261"/>
      <c r="AG111" s="261"/>
      <c r="AH111" s="263"/>
      <c r="AI111" s="266"/>
      <c r="AJ111" s="39"/>
      <c r="AK111" s="39"/>
      <c r="AL111" s="39"/>
      <c r="AM111" s="39"/>
      <c r="AN111" s="65"/>
      <c r="AO111" s="39"/>
      <c r="AP111" s="39"/>
      <c r="AQ111" s="65"/>
      <c r="AR111" s="39"/>
      <c r="AS111" s="39"/>
      <c r="AT111" s="39"/>
      <c r="AU111" s="39"/>
      <c r="AV111" s="39"/>
      <c r="AW111" s="39"/>
      <c r="AX111" s="41"/>
      <c r="AY111" s="39"/>
      <c r="AZ111" s="39"/>
      <c r="BA111" s="39"/>
      <c r="BB111" s="39"/>
      <c r="BC111" s="39"/>
      <c r="BD111" s="39"/>
      <c r="BE111" s="39"/>
      <c r="BF111" s="39"/>
      <c r="BG111" s="39"/>
      <c r="BH111" s="39"/>
      <c r="BI111" s="39"/>
      <c r="BJ111" s="39"/>
      <c r="BK111" s="265" t="s">
        <v>1072</v>
      </c>
      <c r="BL111" s="257"/>
      <c r="BM111" s="257" t="s">
        <v>118</v>
      </c>
      <c r="BN111" s="257"/>
      <c r="BO111" s="257" t="s">
        <v>118</v>
      </c>
      <c r="BP111" s="257" t="s">
        <v>1073</v>
      </c>
      <c r="BQ111" s="257" t="s">
        <v>102</v>
      </c>
      <c r="BR111" s="257" t="s">
        <v>1074</v>
      </c>
      <c r="BS111" s="257" t="s">
        <v>8406</v>
      </c>
      <c r="BT111" s="257" t="s">
        <v>1075</v>
      </c>
      <c r="BU111" s="257"/>
      <c r="BV111" s="257" t="s">
        <v>8564</v>
      </c>
      <c r="BW111" s="38" t="s">
        <v>1076</v>
      </c>
      <c r="BX111" s="257" t="s">
        <v>1077</v>
      </c>
      <c r="BY111" s="257"/>
      <c r="BZ111" s="218"/>
    </row>
    <row r="112" spans="1:78" s="217" customFormat="1" ht="409.5" customHeight="1">
      <c r="A112" s="257">
        <v>111</v>
      </c>
      <c r="B112" s="10" t="s">
        <v>1078</v>
      </c>
      <c r="C112" s="257" t="s">
        <v>106</v>
      </c>
      <c r="D112" s="257" t="s">
        <v>1064</v>
      </c>
      <c r="E112" s="257" t="s">
        <v>1065</v>
      </c>
      <c r="F112" s="257" t="s">
        <v>1079</v>
      </c>
      <c r="G112" s="257" t="s">
        <v>1067</v>
      </c>
      <c r="H112" s="266" t="s">
        <v>110</v>
      </c>
      <c r="I112" s="32" t="s">
        <v>1080</v>
      </c>
      <c r="J112" s="158" t="s">
        <v>96</v>
      </c>
      <c r="K112" s="257" t="s">
        <v>1069</v>
      </c>
      <c r="L112" s="257" t="s">
        <v>1081</v>
      </c>
      <c r="M112" s="258">
        <v>32766</v>
      </c>
      <c r="N112" s="259">
        <v>41498</v>
      </c>
      <c r="O112" s="260"/>
      <c r="P112" s="260"/>
      <c r="Q112" s="257" t="s">
        <v>114</v>
      </c>
      <c r="R112" s="257" t="s">
        <v>1071</v>
      </c>
      <c r="S112" s="267" t="s">
        <v>287</v>
      </c>
      <c r="T112" s="158" t="s">
        <v>8402</v>
      </c>
      <c r="U112" s="196" t="s">
        <v>101</v>
      </c>
      <c r="V112" s="32"/>
      <c r="W112" s="257"/>
      <c r="X112" s="39"/>
      <c r="Y112" s="39"/>
      <c r="Z112" s="39"/>
      <c r="AA112" s="39"/>
      <c r="AB112" s="40"/>
      <c r="AC112" s="39"/>
      <c r="AD112" s="261"/>
      <c r="AE112" s="261"/>
      <c r="AF112" s="261"/>
      <c r="AG112" s="261"/>
      <c r="AH112" s="263"/>
      <c r="AI112" s="266"/>
      <c r="AJ112" s="39"/>
      <c r="AK112" s="39"/>
      <c r="AL112" s="39"/>
      <c r="AM112" s="39"/>
      <c r="AN112" s="40"/>
      <c r="AO112" s="39"/>
      <c r="AP112" s="39"/>
      <c r="AQ112" s="40"/>
      <c r="AR112" s="39"/>
      <c r="AS112" s="39"/>
      <c r="AT112" s="39"/>
      <c r="AU112" s="39"/>
      <c r="AV112" s="39"/>
      <c r="AW112" s="39"/>
      <c r="AX112" s="41"/>
      <c r="AY112" s="39"/>
      <c r="AZ112" s="39"/>
      <c r="BA112" s="39"/>
      <c r="BB112" s="39"/>
      <c r="BC112" s="39"/>
      <c r="BD112" s="39"/>
      <c r="BE112" s="39"/>
      <c r="BF112" s="39"/>
      <c r="BG112" s="39"/>
      <c r="BH112" s="39"/>
      <c r="BI112" s="39"/>
      <c r="BJ112" s="39"/>
      <c r="BK112" s="264" t="s">
        <v>1082</v>
      </c>
      <c r="BL112" s="257"/>
      <c r="BM112" s="257"/>
      <c r="BN112" s="257" t="s">
        <v>180</v>
      </c>
      <c r="BO112" s="257" t="s">
        <v>180</v>
      </c>
      <c r="BP112" s="257" t="s">
        <v>1083</v>
      </c>
      <c r="BQ112" s="257" t="s">
        <v>102</v>
      </c>
      <c r="BR112" s="257" t="s">
        <v>1084</v>
      </c>
      <c r="BS112" s="257" t="s">
        <v>8406</v>
      </c>
      <c r="BT112" s="257"/>
      <c r="BU112" s="257"/>
      <c r="BV112" s="257" t="s">
        <v>8565</v>
      </c>
      <c r="BW112" s="38"/>
      <c r="BX112" s="257" t="s">
        <v>1085</v>
      </c>
      <c r="BY112" s="38"/>
      <c r="BZ112" s="218"/>
    </row>
    <row r="113" spans="1:78" s="217" customFormat="1" ht="409.5" customHeight="1">
      <c r="A113" s="257">
        <v>112</v>
      </c>
      <c r="B113" s="10" t="s">
        <v>1086</v>
      </c>
      <c r="C113" s="257" t="s">
        <v>106</v>
      </c>
      <c r="D113" s="257" t="s">
        <v>1064</v>
      </c>
      <c r="E113" s="257" t="s">
        <v>1065</v>
      </c>
      <c r="F113" s="257" t="s">
        <v>1087</v>
      </c>
      <c r="G113" s="257" t="s">
        <v>1067</v>
      </c>
      <c r="H113" s="266" t="s">
        <v>110</v>
      </c>
      <c r="I113" s="32" t="s">
        <v>1088</v>
      </c>
      <c r="J113" s="158" t="s">
        <v>96</v>
      </c>
      <c r="K113" s="257" t="s">
        <v>1089</v>
      </c>
      <c r="L113" s="257" t="s">
        <v>1090</v>
      </c>
      <c r="M113" s="258">
        <v>27797</v>
      </c>
      <c r="N113" s="259">
        <v>27797</v>
      </c>
      <c r="O113" s="260"/>
      <c r="P113" s="260"/>
      <c r="Q113" s="257" t="s">
        <v>114</v>
      </c>
      <c r="R113" s="257" t="s">
        <v>144</v>
      </c>
      <c r="S113" s="267" t="s">
        <v>195</v>
      </c>
      <c r="T113" s="158" t="s">
        <v>8402</v>
      </c>
      <c r="U113" s="196" t="s">
        <v>101</v>
      </c>
      <c r="V113" s="32"/>
      <c r="W113" s="257"/>
      <c r="X113" s="261"/>
      <c r="Y113" s="261"/>
      <c r="Z113" s="261"/>
      <c r="AA113" s="261"/>
      <c r="AB113" s="262"/>
      <c r="AC113" s="263"/>
      <c r="AD113" s="261"/>
      <c r="AE113" s="261"/>
      <c r="AF113" s="261"/>
      <c r="AG113" s="261"/>
      <c r="AH113" s="263"/>
      <c r="AI113" s="89">
        <v>1150</v>
      </c>
      <c r="AJ113" s="39"/>
      <c r="AK113" s="39"/>
      <c r="AL113" s="39"/>
      <c r="AM113" s="39"/>
      <c r="AN113" s="40"/>
      <c r="AO113" s="39"/>
      <c r="AP113" s="39"/>
      <c r="AQ113" s="40"/>
      <c r="AR113" s="39"/>
      <c r="AS113" s="39"/>
      <c r="AT113" s="39"/>
      <c r="AU113" s="39"/>
      <c r="AV113" s="39"/>
      <c r="AW113" s="39"/>
      <c r="AX113" s="41"/>
      <c r="AY113" s="39"/>
      <c r="AZ113" s="39"/>
      <c r="BA113" s="39"/>
      <c r="BB113" s="39"/>
      <c r="BC113" s="39"/>
      <c r="BD113" s="39"/>
      <c r="BE113" s="39"/>
      <c r="BF113" s="39"/>
      <c r="BG113" s="39"/>
      <c r="BH113" s="39"/>
      <c r="BI113" s="39"/>
      <c r="BJ113" s="39"/>
      <c r="BK113" s="265" t="s">
        <v>1091</v>
      </c>
      <c r="BL113" s="257"/>
      <c r="BM113" s="257" t="s">
        <v>118</v>
      </c>
      <c r="BN113" s="266"/>
      <c r="BO113" s="266"/>
      <c r="BP113" s="257"/>
      <c r="BQ113" s="257" t="s">
        <v>102</v>
      </c>
      <c r="BR113" s="257" t="s">
        <v>1092</v>
      </c>
      <c r="BS113" s="257" t="s">
        <v>8402</v>
      </c>
      <c r="BT113" s="257"/>
      <c r="BU113" s="257"/>
      <c r="BV113" s="257" t="s">
        <v>8566</v>
      </c>
      <c r="BW113" s="38" t="s">
        <v>1093</v>
      </c>
      <c r="BX113" s="257" t="s">
        <v>1094</v>
      </c>
      <c r="BY113" s="266"/>
      <c r="BZ113" s="218"/>
    </row>
    <row r="114" spans="1:78" s="217" customFormat="1" ht="281.25" customHeight="1">
      <c r="A114" s="257">
        <v>113</v>
      </c>
      <c r="B114" s="10" t="s">
        <v>1095</v>
      </c>
      <c r="C114" s="257" t="s">
        <v>92</v>
      </c>
      <c r="D114" s="257" t="s">
        <v>204</v>
      </c>
      <c r="E114" s="257" t="s">
        <v>1096</v>
      </c>
      <c r="F114" s="257"/>
      <c r="G114" s="257" t="s">
        <v>1097</v>
      </c>
      <c r="H114" s="257" t="s">
        <v>81</v>
      </c>
      <c r="I114" s="32"/>
      <c r="J114" s="158" t="s">
        <v>96</v>
      </c>
      <c r="K114" s="257" t="s">
        <v>96</v>
      </c>
      <c r="L114" s="257" t="s">
        <v>1098</v>
      </c>
      <c r="M114" s="258"/>
      <c r="N114" s="257"/>
      <c r="O114" s="260"/>
      <c r="P114" s="260"/>
      <c r="Q114" s="257" t="s">
        <v>114</v>
      </c>
      <c r="R114" s="257" t="s">
        <v>1099</v>
      </c>
      <c r="S114" s="267" t="s">
        <v>277</v>
      </c>
      <c r="T114" s="158" t="s">
        <v>278</v>
      </c>
      <c r="U114" s="196" t="s">
        <v>101</v>
      </c>
      <c r="V114" s="266"/>
      <c r="W114" s="266"/>
      <c r="X114" s="263"/>
      <c r="Y114" s="263"/>
      <c r="Z114" s="263"/>
      <c r="AA114" s="263"/>
      <c r="AB114" s="266"/>
      <c r="AC114" s="263"/>
      <c r="AD114" s="263"/>
      <c r="AE114" s="263"/>
      <c r="AF114" s="263"/>
      <c r="AG114" s="263"/>
      <c r="AH114" s="263"/>
      <c r="AI114" s="266"/>
      <c r="AJ114" s="263"/>
      <c r="AK114" s="263"/>
      <c r="AL114" s="263"/>
      <c r="AM114" s="263"/>
      <c r="AN114" s="266"/>
      <c r="AO114" s="263"/>
      <c r="AP114" s="261"/>
      <c r="AQ114" s="62"/>
      <c r="AR114" s="45"/>
      <c r="AS114" s="4"/>
      <c r="AT114" s="4"/>
      <c r="AU114" s="4"/>
      <c r="AV114" s="4"/>
      <c r="AW114" s="4"/>
      <c r="AX114" s="34"/>
      <c r="AY114" s="4"/>
      <c r="AZ114" s="4"/>
      <c r="BA114" s="261"/>
      <c r="BB114" s="261"/>
      <c r="BC114" s="4"/>
      <c r="BD114" s="4"/>
      <c r="BE114" s="261"/>
      <c r="BF114" s="261"/>
      <c r="BG114" s="4"/>
      <c r="BH114" s="4"/>
      <c r="BI114" s="261"/>
      <c r="BJ114" s="261"/>
      <c r="BK114" s="257"/>
      <c r="BL114" s="266"/>
      <c r="BM114" s="266"/>
      <c r="BN114" s="266"/>
      <c r="BO114" s="266"/>
      <c r="BP114" s="266"/>
      <c r="BQ114" s="257" t="s">
        <v>102</v>
      </c>
      <c r="BR114" s="266"/>
      <c r="BS114" s="257" t="s">
        <v>278</v>
      </c>
      <c r="BT114" s="266"/>
      <c r="BU114" s="266" t="s">
        <v>1021</v>
      </c>
      <c r="BV114" s="266"/>
      <c r="BW114" s="34"/>
      <c r="BX114" s="257" t="s">
        <v>1100</v>
      </c>
      <c r="BY114" s="34"/>
      <c r="BZ114" s="218"/>
    </row>
    <row r="115" spans="1:78" s="217" customFormat="1" ht="273.75" customHeight="1">
      <c r="A115" s="257">
        <v>114</v>
      </c>
      <c r="B115" s="10" t="s">
        <v>1101</v>
      </c>
      <c r="C115" s="257" t="s">
        <v>106</v>
      </c>
      <c r="D115" s="257" t="s">
        <v>204</v>
      </c>
      <c r="E115" s="257" t="s">
        <v>1096</v>
      </c>
      <c r="F115" s="257"/>
      <c r="G115" s="257" t="s">
        <v>1097</v>
      </c>
      <c r="H115" s="69" t="s">
        <v>8071</v>
      </c>
      <c r="I115" s="35"/>
      <c r="J115" s="158" t="s">
        <v>96</v>
      </c>
      <c r="K115" s="257" t="s">
        <v>96</v>
      </c>
      <c r="L115" s="257" t="s">
        <v>1102</v>
      </c>
      <c r="M115" s="46"/>
      <c r="N115" s="266"/>
      <c r="O115" s="48"/>
      <c r="P115" s="48"/>
      <c r="Q115" s="257" t="s">
        <v>114</v>
      </c>
      <c r="R115" s="257" t="s">
        <v>1103</v>
      </c>
      <c r="S115" s="267" t="s">
        <v>1104</v>
      </c>
      <c r="T115" s="158" t="s">
        <v>1105</v>
      </c>
      <c r="U115" s="267" t="s">
        <v>116</v>
      </c>
      <c r="V115" s="266"/>
      <c r="W115" s="266"/>
      <c r="X115" s="263"/>
      <c r="Y115" s="263"/>
      <c r="Z115" s="263"/>
      <c r="AA115" s="263"/>
      <c r="AB115" s="266"/>
      <c r="AC115" s="263"/>
      <c r="AD115" s="263"/>
      <c r="AE115" s="263"/>
      <c r="AF115" s="263"/>
      <c r="AG115" s="263"/>
      <c r="AH115" s="263"/>
      <c r="AI115" s="266"/>
      <c r="AJ115" s="263"/>
      <c r="AK115" s="263"/>
      <c r="AL115" s="263"/>
      <c r="AM115" s="263"/>
      <c r="AN115" s="266"/>
      <c r="AO115" s="263"/>
      <c r="AP115" s="263"/>
      <c r="AQ115" s="266"/>
      <c r="AR115" s="45"/>
      <c r="AS115" s="4"/>
      <c r="AT115" s="4"/>
      <c r="AU115" s="4"/>
      <c r="AV115" s="4"/>
      <c r="AW115" s="4"/>
      <c r="AX115" s="34"/>
      <c r="AY115" s="4"/>
      <c r="AZ115" s="4"/>
      <c r="BA115" s="263"/>
      <c r="BB115" s="263"/>
      <c r="BC115" s="4"/>
      <c r="BD115" s="4"/>
      <c r="BE115" s="263"/>
      <c r="BF115" s="263"/>
      <c r="BG115" s="4"/>
      <c r="BH115" s="4"/>
      <c r="BI115" s="263"/>
      <c r="BJ115" s="263"/>
      <c r="BK115" s="257" t="s">
        <v>1106</v>
      </c>
      <c r="BL115" s="266"/>
      <c r="BM115" s="266" t="s">
        <v>118</v>
      </c>
      <c r="BN115" s="266" t="s">
        <v>180</v>
      </c>
      <c r="BO115" s="266" t="s">
        <v>180</v>
      </c>
      <c r="BP115" s="257" t="s">
        <v>1107</v>
      </c>
      <c r="BQ115" s="257" t="s">
        <v>102</v>
      </c>
      <c r="BR115" s="266"/>
      <c r="BS115" s="266" t="s">
        <v>1108</v>
      </c>
      <c r="BT115" s="266"/>
      <c r="BU115" s="266" t="s">
        <v>1021</v>
      </c>
      <c r="BV115" s="266" t="s">
        <v>1109</v>
      </c>
      <c r="BW115" s="34"/>
      <c r="BX115" s="257" t="s">
        <v>1110</v>
      </c>
      <c r="BY115" s="34"/>
      <c r="BZ115" s="218"/>
    </row>
    <row r="116" spans="1:78" s="217" customFormat="1" ht="249" customHeight="1">
      <c r="A116" s="257">
        <v>115</v>
      </c>
      <c r="B116" s="10" t="s">
        <v>8178</v>
      </c>
      <c r="C116" s="257" t="s">
        <v>92</v>
      </c>
      <c r="D116" s="257" t="s">
        <v>204</v>
      </c>
      <c r="E116" s="257" t="s">
        <v>1096</v>
      </c>
      <c r="F116" s="266"/>
      <c r="G116" s="257" t="s">
        <v>1111</v>
      </c>
      <c r="H116" s="257" t="s">
        <v>81</v>
      </c>
      <c r="I116" s="32"/>
      <c r="J116" s="158" t="s">
        <v>96</v>
      </c>
      <c r="K116" s="257" t="s">
        <v>96</v>
      </c>
      <c r="L116" s="257" t="s">
        <v>1112</v>
      </c>
      <c r="M116" s="46"/>
      <c r="N116" s="266"/>
      <c r="O116" s="48"/>
      <c r="P116" s="48"/>
      <c r="Q116" s="257" t="s">
        <v>114</v>
      </c>
      <c r="R116" s="257" t="s">
        <v>1113</v>
      </c>
      <c r="S116" s="267" t="s">
        <v>638</v>
      </c>
      <c r="T116" s="158" t="s">
        <v>725</v>
      </c>
      <c r="U116" s="197" t="s">
        <v>101</v>
      </c>
      <c r="V116" s="266"/>
      <c r="W116" s="266"/>
      <c r="X116" s="263"/>
      <c r="Y116" s="263"/>
      <c r="Z116" s="263"/>
      <c r="AA116" s="263"/>
      <c r="AB116" s="266"/>
      <c r="AC116" s="263"/>
      <c r="AD116" s="263"/>
      <c r="AE116" s="263"/>
      <c r="AF116" s="263"/>
      <c r="AG116" s="263"/>
      <c r="AH116" s="263"/>
      <c r="AI116" s="266"/>
      <c r="AJ116" s="263"/>
      <c r="AK116" s="263"/>
      <c r="AL116" s="263"/>
      <c r="AM116" s="263"/>
      <c r="AN116" s="266"/>
      <c r="AO116" s="263"/>
      <c r="AP116" s="261" t="s">
        <v>193</v>
      </c>
      <c r="AQ116" s="90"/>
      <c r="AR116" s="45"/>
      <c r="AS116" s="4"/>
      <c r="AT116" s="4"/>
      <c r="AU116" s="4"/>
      <c r="AV116" s="4"/>
      <c r="AW116" s="4"/>
      <c r="AX116" s="34"/>
      <c r="AY116" s="4"/>
      <c r="AZ116" s="4"/>
      <c r="BA116" s="261" t="s">
        <v>193</v>
      </c>
      <c r="BB116" s="261" t="s">
        <v>193</v>
      </c>
      <c r="BC116" s="4"/>
      <c r="BD116" s="4"/>
      <c r="BE116" s="261" t="s">
        <v>193</v>
      </c>
      <c r="BF116" s="261" t="s">
        <v>193</v>
      </c>
      <c r="BG116" s="4"/>
      <c r="BH116" s="4"/>
      <c r="BI116" s="261" t="s">
        <v>193</v>
      </c>
      <c r="BJ116" s="261" t="s">
        <v>193</v>
      </c>
      <c r="BK116" s="257"/>
      <c r="BL116" s="266"/>
      <c r="BM116" s="266"/>
      <c r="BN116" s="266"/>
      <c r="BO116" s="266"/>
      <c r="BP116" s="266"/>
      <c r="BQ116" s="257" t="s">
        <v>102</v>
      </c>
      <c r="BR116" s="266"/>
      <c r="BS116" s="257" t="s">
        <v>725</v>
      </c>
      <c r="BT116" s="266"/>
      <c r="BU116" s="266" t="s">
        <v>1021</v>
      </c>
      <c r="BV116" s="266" t="s">
        <v>1114</v>
      </c>
      <c r="BW116" s="34"/>
      <c r="BX116" s="257" t="s">
        <v>1115</v>
      </c>
      <c r="BY116" s="34"/>
      <c r="BZ116" s="218"/>
    </row>
    <row r="117" spans="1:78" s="217" customFormat="1" ht="279" customHeight="1">
      <c r="A117" s="257">
        <v>116</v>
      </c>
      <c r="B117" s="10" t="s">
        <v>8179</v>
      </c>
      <c r="C117" s="257" t="s">
        <v>92</v>
      </c>
      <c r="D117" s="257" t="s">
        <v>204</v>
      </c>
      <c r="E117" s="257" t="s">
        <v>1096</v>
      </c>
      <c r="F117" s="257"/>
      <c r="G117" s="257" t="s">
        <v>1097</v>
      </c>
      <c r="H117" s="257" t="s">
        <v>81</v>
      </c>
      <c r="I117" s="35"/>
      <c r="J117" s="158" t="s">
        <v>96</v>
      </c>
      <c r="K117" s="257" t="s">
        <v>96</v>
      </c>
      <c r="L117" s="257" t="s">
        <v>1116</v>
      </c>
      <c r="M117" s="46"/>
      <c r="N117" s="266"/>
      <c r="O117" s="48"/>
      <c r="P117" s="48"/>
      <c r="Q117" s="257" t="s">
        <v>114</v>
      </c>
      <c r="R117" s="257" t="s">
        <v>396</v>
      </c>
      <c r="S117" s="267" t="s">
        <v>397</v>
      </c>
      <c r="T117" s="158" t="s">
        <v>398</v>
      </c>
      <c r="U117" s="197" t="s">
        <v>101</v>
      </c>
      <c r="V117" s="266"/>
      <c r="W117" s="266"/>
      <c r="X117" s="263"/>
      <c r="Y117" s="263"/>
      <c r="Z117" s="263"/>
      <c r="AA117" s="263"/>
      <c r="AB117" s="266"/>
      <c r="AC117" s="263"/>
      <c r="AD117" s="263"/>
      <c r="AE117" s="263"/>
      <c r="AF117" s="263"/>
      <c r="AG117" s="263"/>
      <c r="AH117" s="263"/>
      <c r="AI117" s="266"/>
      <c r="AJ117" s="263"/>
      <c r="AK117" s="263"/>
      <c r="AL117" s="263"/>
      <c r="AM117" s="263"/>
      <c r="AN117" s="266"/>
      <c r="AO117" s="263"/>
      <c r="AP117" s="263"/>
      <c r="AQ117" s="266"/>
      <c r="AR117" s="45"/>
      <c r="AS117" s="4"/>
      <c r="AT117" s="4"/>
      <c r="AU117" s="4"/>
      <c r="AV117" s="4"/>
      <c r="AW117" s="4"/>
      <c r="AX117" s="34"/>
      <c r="AY117" s="4"/>
      <c r="AZ117" s="4"/>
      <c r="BA117" s="263"/>
      <c r="BB117" s="263"/>
      <c r="BC117" s="4"/>
      <c r="BD117" s="4"/>
      <c r="BE117" s="263"/>
      <c r="BF117" s="263"/>
      <c r="BG117" s="4"/>
      <c r="BH117" s="4"/>
      <c r="BI117" s="263"/>
      <c r="BJ117" s="263"/>
      <c r="BK117" s="257"/>
      <c r="BL117" s="266"/>
      <c r="BM117" s="266"/>
      <c r="BN117" s="266"/>
      <c r="BO117" s="266"/>
      <c r="BP117" s="266"/>
      <c r="BQ117" s="257" t="s">
        <v>102</v>
      </c>
      <c r="BR117" s="266"/>
      <c r="BS117" s="257" t="s">
        <v>398</v>
      </c>
      <c r="BT117" s="266"/>
      <c r="BU117" s="266" t="s">
        <v>1021</v>
      </c>
      <c r="BV117" s="266"/>
      <c r="BW117" s="34"/>
      <c r="BX117" s="257" t="s">
        <v>1117</v>
      </c>
      <c r="BY117" s="34"/>
      <c r="BZ117" s="218"/>
    </row>
    <row r="118" spans="1:78" s="217" customFormat="1" ht="279" customHeight="1">
      <c r="A118" s="257">
        <v>117</v>
      </c>
      <c r="B118" s="10" t="s">
        <v>1118</v>
      </c>
      <c r="C118" s="257" t="s">
        <v>106</v>
      </c>
      <c r="D118" s="257" t="s">
        <v>125</v>
      </c>
      <c r="E118" s="257" t="s">
        <v>1119</v>
      </c>
      <c r="F118" s="257"/>
      <c r="G118" s="257" t="s">
        <v>1120</v>
      </c>
      <c r="H118" s="69" t="s">
        <v>8072</v>
      </c>
      <c r="I118" s="32" t="s">
        <v>1121</v>
      </c>
      <c r="J118" s="158" t="s">
        <v>96</v>
      </c>
      <c r="K118" s="257" t="s">
        <v>583</v>
      </c>
      <c r="L118" s="257" t="s">
        <v>1122</v>
      </c>
      <c r="M118" s="258" t="s">
        <v>1123</v>
      </c>
      <c r="N118" s="259">
        <v>41917</v>
      </c>
      <c r="O118" s="48" t="s">
        <v>1124</v>
      </c>
      <c r="P118" s="48"/>
      <c r="Q118" s="257" t="s">
        <v>175</v>
      </c>
      <c r="R118" s="257" t="s">
        <v>1071</v>
      </c>
      <c r="S118" s="267" t="s">
        <v>287</v>
      </c>
      <c r="T118" s="158" t="s">
        <v>536</v>
      </c>
      <c r="U118" s="267" t="s">
        <v>116</v>
      </c>
      <c r="V118" s="266"/>
      <c r="W118" s="266"/>
      <c r="X118" s="263"/>
      <c r="Y118" s="263"/>
      <c r="Z118" s="263"/>
      <c r="AA118" s="263"/>
      <c r="AB118" s="266"/>
      <c r="AC118" s="263"/>
      <c r="AD118" s="263"/>
      <c r="AE118" s="263"/>
      <c r="AF118" s="263"/>
      <c r="AG118" s="263"/>
      <c r="AH118" s="263"/>
      <c r="AI118" s="266"/>
      <c r="AJ118" s="263"/>
      <c r="AK118" s="263"/>
      <c r="AL118" s="263"/>
      <c r="AM118" s="263"/>
      <c r="AN118" s="266"/>
      <c r="AO118" s="263"/>
      <c r="AP118" s="263"/>
      <c r="AQ118" s="266"/>
      <c r="AR118" s="45"/>
      <c r="AS118" s="4"/>
      <c r="AT118" s="4"/>
      <c r="AU118" s="4"/>
      <c r="AV118" s="4"/>
      <c r="AW118" s="4"/>
      <c r="AX118" s="34"/>
      <c r="AY118" s="4"/>
      <c r="AZ118" s="4"/>
      <c r="BA118" s="263"/>
      <c r="BB118" s="263"/>
      <c r="BC118" s="4"/>
      <c r="BD118" s="4"/>
      <c r="BE118" s="263"/>
      <c r="BF118" s="263"/>
      <c r="BG118" s="4"/>
      <c r="BH118" s="4"/>
      <c r="BI118" s="263"/>
      <c r="BJ118" s="263"/>
      <c r="BK118" s="257" t="s">
        <v>1125</v>
      </c>
      <c r="BL118" s="257" t="s">
        <v>118</v>
      </c>
      <c r="BM118" s="266"/>
      <c r="BN118" s="266"/>
      <c r="BO118" s="266"/>
      <c r="BP118" s="266"/>
      <c r="BQ118" s="257"/>
      <c r="BR118" s="257" t="s">
        <v>1126</v>
      </c>
      <c r="BS118" s="257" t="s">
        <v>536</v>
      </c>
      <c r="BT118" s="266"/>
      <c r="BU118" s="266"/>
      <c r="BV118" s="266" t="s">
        <v>830</v>
      </c>
      <c r="BW118" s="34"/>
      <c r="BX118" s="257" t="s">
        <v>1127</v>
      </c>
      <c r="BY118" s="34"/>
      <c r="BZ118" s="218"/>
    </row>
    <row r="119" spans="1:78" s="217" customFormat="1" ht="219" customHeight="1">
      <c r="A119" s="257">
        <v>118</v>
      </c>
      <c r="B119" s="10" t="s">
        <v>1128</v>
      </c>
      <c r="C119" s="257" t="s">
        <v>106</v>
      </c>
      <c r="D119" s="69" t="s">
        <v>2425</v>
      </c>
      <c r="E119" s="257" t="s">
        <v>1129</v>
      </c>
      <c r="F119" s="257" t="s">
        <v>1130</v>
      </c>
      <c r="G119" s="257" t="s">
        <v>1131</v>
      </c>
      <c r="H119" s="257" t="s">
        <v>81</v>
      </c>
      <c r="I119" s="32" t="s">
        <v>1132</v>
      </c>
      <c r="J119" s="158" t="s">
        <v>130</v>
      </c>
      <c r="K119" s="257" t="s">
        <v>1133</v>
      </c>
      <c r="L119" s="257"/>
      <c r="M119" s="258">
        <v>28523</v>
      </c>
      <c r="N119" s="259">
        <v>28523</v>
      </c>
      <c r="O119" s="260"/>
      <c r="P119" s="260"/>
      <c r="Q119" s="257" t="s">
        <v>114</v>
      </c>
      <c r="R119" s="257"/>
      <c r="S119" s="267" t="s">
        <v>195</v>
      </c>
      <c r="T119" s="158" t="s">
        <v>211</v>
      </c>
      <c r="U119" s="196" t="s">
        <v>101</v>
      </c>
      <c r="V119" s="32"/>
      <c r="W119" s="257"/>
      <c r="X119" s="39"/>
      <c r="Y119" s="39"/>
      <c r="Z119" s="39"/>
      <c r="AA119" s="39"/>
      <c r="AB119" s="65"/>
      <c r="AC119" s="39"/>
      <c r="AD119" s="261"/>
      <c r="AE119" s="261"/>
      <c r="AF119" s="261"/>
      <c r="AG119" s="261"/>
      <c r="AH119" s="263"/>
      <c r="AI119" s="266"/>
      <c r="AJ119" s="263"/>
      <c r="AK119" s="263"/>
      <c r="AL119" s="263"/>
      <c r="AM119" s="263"/>
      <c r="AN119" s="89"/>
      <c r="AO119" s="263"/>
      <c r="AP119" s="263"/>
      <c r="AQ119" s="89"/>
      <c r="AR119" s="263"/>
      <c r="AS119" s="263"/>
      <c r="AT119" s="263"/>
      <c r="AU119" s="263"/>
      <c r="AV119" s="263"/>
      <c r="AW119" s="263"/>
      <c r="AX119" s="89"/>
      <c r="AY119" s="263"/>
      <c r="AZ119" s="263"/>
      <c r="BA119" s="263"/>
      <c r="BB119" s="263"/>
      <c r="BC119" s="263"/>
      <c r="BD119" s="263"/>
      <c r="BE119" s="263"/>
      <c r="BF119" s="263"/>
      <c r="BG119" s="263"/>
      <c r="BH119" s="263"/>
      <c r="BI119" s="263"/>
      <c r="BJ119" s="263"/>
      <c r="BK119" s="257"/>
      <c r="BL119" s="257"/>
      <c r="BM119" s="257"/>
      <c r="BN119" s="257"/>
      <c r="BO119" s="257"/>
      <c r="BP119" s="257"/>
      <c r="BQ119" s="257"/>
      <c r="BR119" s="257" t="s">
        <v>1134</v>
      </c>
      <c r="BS119" s="257"/>
      <c r="BT119" s="257"/>
      <c r="BU119" s="257"/>
      <c r="BV119" s="257"/>
      <c r="BW119" s="38"/>
      <c r="BX119" s="257"/>
      <c r="BY119" s="257"/>
      <c r="BZ119" s="218"/>
    </row>
    <row r="120" spans="1:78" s="217" customFormat="1" ht="151.5" customHeight="1">
      <c r="A120" s="257">
        <v>119</v>
      </c>
      <c r="B120" s="10" t="s">
        <v>1135</v>
      </c>
      <c r="C120" s="257" t="s">
        <v>106</v>
      </c>
      <c r="D120" s="257" t="s">
        <v>125</v>
      </c>
      <c r="E120" s="257" t="s">
        <v>1136</v>
      </c>
      <c r="F120" s="257" t="s">
        <v>1137</v>
      </c>
      <c r="G120" s="257" t="s">
        <v>1138</v>
      </c>
      <c r="H120" s="266" t="s">
        <v>110</v>
      </c>
      <c r="I120" s="32" t="s">
        <v>1139</v>
      </c>
      <c r="J120" s="158" t="s">
        <v>96</v>
      </c>
      <c r="K120" s="257" t="s">
        <v>96</v>
      </c>
      <c r="L120" s="257" t="s">
        <v>1140</v>
      </c>
      <c r="M120" s="258">
        <v>16386</v>
      </c>
      <c r="N120" s="259">
        <v>39617</v>
      </c>
      <c r="O120" s="260">
        <v>6091</v>
      </c>
      <c r="P120" s="260">
        <v>5886</v>
      </c>
      <c r="Q120" s="257" t="s">
        <v>114</v>
      </c>
      <c r="R120" s="257" t="s">
        <v>1141</v>
      </c>
      <c r="S120" s="267" t="s">
        <v>1142</v>
      </c>
      <c r="T120" s="158" t="s">
        <v>8402</v>
      </c>
      <c r="U120" s="196" t="s">
        <v>101</v>
      </c>
      <c r="V120" s="32"/>
      <c r="W120" s="257"/>
      <c r="X120" s="39"/>
      <c r="Y120" s="39"/>
      <c r="Z120" s="39"/>
      <c r="AA120" s="39"/>
      <c r="AB120" s="65"/>
      <c r="AC120" s="39"/>
      <c r="AD120" s="261"/>
      <c r="AE120" s="261"/>
      <c r="AF120" s="261"/>
      <c r="AG120" s="261"/>
      <c r="AH120" s="263"/>
      <c r="AI120" s="266"/>
      <c r="AJ120" s="39"/>
      <c r="AK120" s="39"/>
      <c r="AL120" s="39"/>
      <c r="AM120" s="39"/>
      <c r="AN120" s="65"/>
      <c r="AO120" s="39"/>
      <c r="AP120" s="39"/>
      <c r="AQ120" s="65"/>
      <c r="AR120" s="39"/>
      <c r="AS120" s="39"/>
      <c r="AT120" s="39"/>
      <c r="AU120" s="39"/>
      <c r="AV120" s="39"/>
      <c r="AW120" s="39"/>
      <c r="AX120" s="41"/>
      <c r="AY120" s="39"/>
      <c r="AZ120" s="39"/>
      <c r="BA120" s="39"/>
      <c r="BB120" s="39"/>
      <c r="BC120" s="39"/>
      <c r="BD120" s="39"/>
      <c r="BE120" s="39"/>
      <c r="BF120" s="39"/>
      <c r="BG120" s="39"/>
      <c r="BH120" s="39"/>
      <c r="BI120" s="39"/>
      <c r="BJ120" s="39"/>
      <c r="BK120" s="257" t="s">
        <v>1143</v>
      </c>
      <c r="BL120" s="266" t="s">
        <v>180</v>
      </c>
      <c r="BM120" s="257" t="s">
        <v>118</v>
      </c>
      <c r="BN120" s="265" t="s">
        <v>180</v>
      </c>
      <c r="BO120" s="265" t="s">
        <v>180</v>
      </c>
      <c r="BP120" s="257" t="s">
        <v>1144</v>
      </c>
      <c r="BQ120" s="257"/>
      <c r="BR120" s="257" t="s">
        <v>1145</v>
      </c>
      <c r="BS120" s="257" t="s">
        <v>8407</v>
      </c>
      <c r="BT120" s="257" t="s">
        <v>1146</v>
      </c>
      <c r="BU120" s="257"/>
      <c r="BV120" s="257" t="s">
        <v>1147</v>
      </c>
      <c r="BW120" s="38"/>
      <c r="BX120" s="257" t="s">
        <v>1148</v>
      </c>
      <c r="BY120" s="257"/>
      <c r="BZ120" s="218"/>
    </row>
    <row r="121" spans="1:78" s="217" customFormat="1" ht="292.5" customHeight="1">
      <c r="A121" s="257">
        <v>120</v>
      </c>
      <c r="B121" s="10" t="s">
        <v>1149</v>
      </c>
      <c r="C121" s="257" t="s">
        <v>106</v>
      </c>
      <c r="D121" s="69" t="s">
        <v>7497</v>
      </c>
      <c r="E121" s="257" t="s">
        <v>445</v>
      </c>
      <c r="F121" s="257" t="s">
        <v>1150</v>
      </c>
      <c r="G121" s="257" t="s">
        <v>1151</v>
      </c>
      <c r="H121" s="266" t="s">
        <v>110</v>
      </c>
      <c r="I121" s="32" t="s">
        <v>1152</v>
      </c>
      <c r="J121" s="158" t="s">
        <v>130</v>
      </c>
      <c r="K121" s="257" t="s">
        <v>1153</v>
      </c>
      <c r="L121" s="257" t="s">
        <v>329</v>
      </c>
      <c r="M121" s="258">
        <v>32541</v>
      </c>
      <c r="N121" s="259">
        <v>40526</v>
      </c>
      <c r="O121" s="260"/>
      <c r="P121" s="260"/>
      <c r="Q121" s="257" t="s">
        <v>114</v>
      </c>
      <c r="R121" s="257" t="s">
        <v>329</v>
      </c>
      <c r="S121" s="267" t="s">
        <v>330</v>
      </c>
      <c r="T121" s="158" t="s">
        <v>196</v>
      </c>
      <c r="U121" s="196" t="s">
        <v>101</v>
      </c>
      <c r="V121" s="32"/>
      <c r="W121" s="257"/>
      <c r="X121" s="39"/>
      <c r="Y121" s="39"/>
      <c r="Z121" s="39"/>
      <c r="AA121" s="39"/>
      <c r="AB121" s="65"/>
      <c r="AC121" s="39"/>
      <c r="AD121" s="261"/>
      <c r="AE121" s="261"/>
      <c r="AF121" s="261"/>
      <c r="AG121" s="261"/>
      <c r="AH121" s="263"/>
      <c r="AI121" s="266"/>
      <c r="AJ121" s="39"/>
      <c r="AK121" s="39"/>
      <c r="AL121" s="39"/>
      <c r="AM121" s="39"/>
      <c r="AN121" s="65"/>
      <c r="AO121" s="39"/>
      <c r="AP121" s="39"/>
      <c r="AQ121" s="65"/>
      <c r="AR121" s="39"/>
      <c r="AS121" s="39"/>
      <c r="AT121" s="39"/>
      <c r="AU121" s="39"/>
      <c r="AV121" s="39"/>
      <c r="AW121" s="39"/>
      <c r="AX121" s="65"/>
      <c r="AY121" s="39"/>
      <c r="AZ121" s="39"/>
      <c r="BA121" s="39"/>
      <c r="BB121" s="39"/>
      <c r="BC121" s="39"/>
      <c r="BD121" s="39"/>
      <c r="BE121" s="39"/>
      <c r="BF121" s="39"/>
      <c r="BG121" s="39"/>
      <c r="BH121" s="39"/>
      <c r="BI121" s="39"/>
      <c r="BJ121" s="39"/>
      <c r="BK121" s="257"/>
      <c r="BL121" s="257"/>
      <c r="BM121" s="257"/>
      <c r="BN121" s="257"/>
      <c r="BO121" s="257"/>
      <c r="BP121" s="257"/>
      <c r="BQ121" s="257"/>
      <c r="BR121" s="257"/>
      <c r="BS121" s="257" t="s">
        <v>200</v>
      </c>
      <c r="BT121" s="257"/>
      <c r="BU121" s="257"/>
      <c r="BV121" s="257"/>
      <c r="BW121" s="38"/>
      <c r="BX121" s="257" t="s">
        <v>1154</v>
      </c>
      <c r="BY121" s="257"/>
      <c r="BZ121" s="218"/>
    </row>
    <row r="122" spans="1:78" s="217" customFormat="1" ht="252" customHeight="1">
      <c r="A122" s="257">
        <v>121</v>
      </c>
      <c r="B122" s="10" t="s">
        <v>1155</v>
      </c>
      <c r="C122" s="257" t="s">
        <v>106</v>
      </c>
      <c r="D122" s="69" t="s">
        <v>7497</v>
      </c>
      <c r="E122" s="257" t="s">
        <v>364</v>
      </c>
      <c r="F122" s="257" t="s">
        <v>1156</v>
      </c>
      <c r="G122" s="257" t="s">
        <v>1157</v>
      </c>
      <c r="H122" s="257" t="s">
        <v>81</v>
      </c>
      <c r="I122" s="32" t="s">
        <v>1158</v>
      </c>
      <c r="J122" s="158" t="s">
        <v>96</v>
      </c>
      <c r="K122" s="257" t="s">
        <v>1159</v>
      </c>
      <c r="L122" s="257" t="s">
        <v>1160</v>
      </c>
      <c r="M122" s="258">
        <v>33144</v>
      </c>
      <c r="N122" s="259">
        <v>33144</v>
      </c>
      <c r="O122" s="260"/>
      <c r="P122" s="260"/>
      <c r="Q122" s="257" t="s">
        <v>114</v>
      </c>
      <c r="R122" s="257" t="s">
        <v>311</v>
      </c>
      <c r="S122" s="267" t="s">
        <v>311</v>
      </c>
      <c r="T122" s="158" t="s">
        <v>375</v>
      </c>
      <c r="U122" s="196" t="s">
        <v>101</v>
      </c>
      <c r="V122" s="32"/>
      <c r="W122" s="257"/>
      <c r="X122" s="39">
        <v>331424468</v>
      </c>
      <c r="Y122" s="39">
        <f>X122/10</f>
        <v>33142446.800000001</v>
      </c>
      <c r="Z122" s="39">
        <f>X122/13.5</f>
        <v>24549960.592592593</v>
      </c>
      <c r="AA122" s="39">
        <v>671334.6054124129</v>
      </c>
      <c r="AB122" s="260">
        <v>738</v>
      </c>
      <c r="AC122" s="49">
        <v>3233596190</v>
      </c>
      <c r="AD122" s="49">
        <f>AC122/10</f>
        <v>323359619</v>
      </c>
      <c r="AE122" s="49">
        <f>AC122/13.5</f>
        <v>239525643.7037037</v>
      </c>
      <c r="AF122" s="49">
        <v>1545193.8136743316</v>
      </c>
      <c r="AG122" s="263">
        <v>814331350</v>
      </c>
      <c r="AH122" s="49">
        <v>39819139</v>
      </c>
      <c r="AI122" s="48">
        <v>713</v>
      </c>
      <c r="AJ122" s="39">
        <v>195043.84</v>
      </c>
      <c r="AK122" s="52">
        <v>115759419.8</v>
      </c>
      <c r="AL122" s="39">
        <v>115954463.64</v>
      </c>
      <c r="AM122" s="51">
        <v>2385894.3135802466</v>
      </c>
      <c r="AN122" s="260">
        <v>713</v>
      </c>
      <c r="AO122" s="52">
        <v>48368451</v>
      </c>
      <c r="AP122" s="39">
        <v>10068957836.869999</v>
      </c>
      <c r="AQ122" s="53">
        <v>713</v>
      </c>
      <c r="AR122" s="52"/>
      <c r="AS122" s="52"/>
      <c r="AT122" s="57">
        <v>97874180792</v>
      </c>
      <c r="AU122" s="57">
        <v>434559.02</v>
      </c>
      <c r="AV122" s="39">
        <f t="shared" ref="AV122:AW126" si="1">AR122+AT122</f>
        <v>97874180792</v>
      </c>
      <c r="AW122" s="39">
        <f t="shared" si="1"/>
        <v>434559.02</v>
      </c>
      <c r="AX122" s="54"/>
      <c r="AY122" s="52"/>
      <c r="AZ122" s="52"/>
      <c r="BA122" s="39">
        <v>10068957836.869999</v>
      </c>
      <c r="BB122" s="39">
        <v>10068957836.869999</v>
      </c>
      <c r="BC122" s="52"/>
      <c r="BD122" s="52"/>
      <c r="BE122" s="39">
        <v>10068957836.869999</v>
      </c>
      <c r="BF122" s="39">
        <v>10068957836.869999</v>
      </c>
      <c r="BG122" s="52"/>
      <c r="BH122" s="52"/>
      <c r="BI122" s="39">
        <v>10068957836.869999</v>
      </c>
      <c r="BJ122" s="39">
        <v>10068957836.869999</v>
      </c>
      <c r="BK122" s="265" t="s">
        <v>1161</v>
      </c>
      <c r="BL122" s="266" t="s">
        <v>180</v>
      </c>
      <c r="BM122" s="257" t="s">
        <v>180</v>
      </c>
      <c r="BN122" s="257"/>
      <c r="BO122" s="257" t="s">
        <v>118</v>
      </c>
      <c r="BP122" s="257"/>
      <c r="BQ122" s="257" t="s">
        <v>240</v>
      </c>
      <c r="BR122" s="257" t="s">
        <v>1162</v>
      </c>
      <c r="BS122" s="257" t="s">
        <v>375</v>
      </c>
      <c r="BT122" s="257"/>
      <c r="BU122" s="257"/>
      <c r="BV122" s="257" t="s">
        <v>1163</v>
      </c>
      <c r="BW122" s="38"/>
      <c r="BX122" s="257" t="s">
        <v>1164</v>
      </c>
      <c r="BY122" s="257"/>
      <c r="BZ122" s="218"/>
    </row>
    <row r="123" spans="1:78" s="217" customFormat="1" ht="409.5" customHeight="1">
      <c r="A123" s="257">
        <v>122</v>
      </c>
      <c r="B123" s="10" t="s">
        <v>1165</v>
      </c>
      <c r="C123" s="257" t="s">
        <v>106</v>
      </c>
      <c r="D123" s="69" t="s">
        <v>7497</v>
      </c>
      <c r="E123" s="257" t="s">
        <v>364</v>
      </c>
      <c r="F123" s="257" t="s">
        <v>1166</v>
      </c>
      <c r="G123" s="257" t="s">
        <v>1157</v>
      </c>
      <c r="H123" s="257" t="s">
        <v>81</v>
      </c>
      <c r="I123" s="32" t="s">
        <v>1167</v>
      </c>
      <c r="J123" s="158" t="s">
        <v>96</v>
      </c>
      <c r="K123" s="257" t="s">
        <v>7896</v>
      </c>
      <c r="L123" s="257" t="s">
        <v>1168</v>
      </c>
      <c r="M123" s="258">
        <v>33339</v>
      </c>
      <c r="N123" s="259">
        <v>33339</v>
      </c>
      <c r="O123" s="260"/>
      <c r="P123" s="260"/>
      <c r="Q123" s="257" t="s">
        <v>114</v>
      </c>
      <c r="R123" s="257" t="s">
        <v>144</v>
      </c>
      <c r="S123" s="267" t="s">
        <v>195</v>
      </c>
      <c r="T123" s="158" t="s">
        <v>375</v>
      </c>
      <c r="U123" s="196" t="s">
        <v>101</v>
      </c>
      <c r="V123" s="32" t="s">
        <v>1169</v>
      </c>
      <c r="W123" s="257"/>
      <c r="X123" s="39">
        <v>7159025245</v>
      </c>
      <c r="Y123" s="39">
        <f>X123/10</f>
        <v>715902524.5</v>
      </c>
      <c r="Z123" s="39">
        <f>X123/13.5</f>
        <v>530298166.2962963</v>
      </c>
      <c r="AA123" s="39">
        <v>14501347.522686761</v>
      </c>
      <c r="AB123" s="260">
        <v>4032</v>
      </c>
      <c r="AC123" s="49">
        <v>15814437553</v>
      </c>
      <c r="AD123" s="49">
        <f>AC123/10</f>
        <v>1581443755.3</v>
      </c>
      <c r="AE123" s="49">
        <f>AC123/13.5</f>
        <v>1171439818.7407408</v>
      </c>
      <c r="AF123" s="49">
        <v>7557026.183171819</v>
      </c>
      <c r="AG123" s="263">
        <v>1051688219</v>
      </c>
      <c r="AH123" s="49">
        <v>210092253</v>
      </c>
      <c r="AI123" s="48">
        <v>3958</v>
      </c>
      <c r="AJ123" s="39">
        <v>575497.47</v>
      </c>
      <c r="AK123" s="52">
        <v>439081065.25</v>
      </c>
      <c r="AL123" s="39">
        <v>439656562.72000003</v>
      </c>
      <c r="AM123" s="51">
        <v>9046431.3316872437</v>
      </c>
      <c r="AN123" s="260">
        <v>3819</v>
      </c>
      <c r="AO123" s="52">
        <v>230465765</v>
      </c>
      <c r="AP123" s="39">
        <v>38757893830.869995</v>
      </c>
      <c r="AQ123" s="53">
        <v>3615</v>
      </c>
      <c r="AR123" s="52"/>
      <c r="AS123" s="52"/>
      <c r="AT123" s="57">
        <v>293605363650</v>
      </c>
      <c r="AU123" s="57">
        <v>1333047.3400000001</v>
      </c>
      <c r="AV123" s="39">
        <f t="shared" si="1"/>
        <v>293605363650</v>
      </c>
      <c r="AW123" s="39">
        <f t="shared" si="1"/>
        <v>1333047.3400000001</v>
      </c>
      <c r="AX123" s="54"/>
      <c r="AY123" s="52"/>
      <c r="AZ123" s="52"/>
      <c r="BA123" s="39">
        <v>38757893830.869995</v>
      </c>
      <c r="BB123" s="39">
        <v>38757893830.869995</v>
      </c>
      <c r="BC123" s="52"/>
      <c r="BD123" s="52"/>
      <c r="BE123" s="39">
        <v>38757893830.869995</v>
      </c>
      <c r="BF123" s="39">
        <v>38757893830.869995</v>
      </c>
      <c r="BG123" s="52"/>
      <c r="BH123" s="52"/>
      <c r="BI123" s="39">
        <v>38757893830.869995</v>
      </c>
      <c r="BJ123" s="39">
        <v>38757893830.869995</v>
      </c>
      <c r="BK123" s="265" t="s">
        <v>1170</v>
      </c>
      <c r="BL123" s="266" t="s">
        <v>180</v>
      </c>
      <c r="BM123" s="265" t="s">
        <v>118</v>
      </c>
      <c r="BN123" s="265"/>
      <c r="BO123" s="265"/>
      <c r="BP123" s="69" t="s">
        <v>1171</v>
      </c>
      <c r="BQ123" s="257" t="s">
        <v>240</v>
      </c>
      <c r="BR123" s="257" t="s">
        <v>1172</v>
      </c>
      <c r="BS123" s="257" t="s">
        <v>375</v>
      </c>
      <c r="BT123" s="257"/>
      <c r="BU123" s="257" t="s">
        <v>1173</v>
      </c>
      <c r="BV123" s="69" t="s">
        <v>1174</v>
      </c>
      <c r="BW123" s="38"/>
      <c r="BX123" s="257" t="s">
        <v>1175</v>
      </c>
      <c r="BY123" s="257"/>
      <c r="BZ123" s="218"/>
    </row>
    <row r="124" spans="1:78" s="217" customFormat="1" ht="366" customHeight="1">
      <c r="A124" s="257">
        <v>123</v>
      </c>
      <c r="B124" s="10" t="s">
        <v>1176</v>
      </c>
      <c r="C124" s="257" t="s">
        <v>106</v>
      </c>
      <c r="D124" s="69" t="s">
        <v>7497</v>
      </c>
      <c r="E124" s="257" t="s">
        <v>364</v>
      </c>
      <c r="F124" s="257" t="s">
        <v>1177</v>
      </c>
      <c r="G124" s="257" t="s">
        <v>1178</v>
      </c>
      <c r="H124" s="257" t="s">
        <v>81</v>
      </c>
      <c r="I124" s="32" t="s">
        <v>1179</v>
      </c>
      <c r="J124" s="158" t="s">
        <v>96</v>
      </c>
      <c r="K124" s="257" t="s">
        <v>1180</v>
      </c>
      <c r="L124" s="257" t="s">
        <v>1181</v>
      </c>
      <c r="M124" s="258">
        <v>33339</v>
      </c>
      <c r="N124" s="259">
        <v>33339</v>
      </c>
      <c r="O124" s="260"/>
      <c r="P124" s="260"/>
      <c r="Q124" s="257" t="s">
        <v>114</v>
      </c>
      <c r="R124" s="257" t="s">
        <v>1182</v>
      </c>
      <c r="S124" s="267" t="s">
        <v>1142</v>
      </c>
      <c r="T124" s="158" t="s">
        <v>375</v>
      </c>
      <c r="U124" s="196" t="s">
        <v>101</v>
      </c>
      <c r="V124" s="32" t="s">
        <v>1183</v>
      </c>
      <c r="W124" s="257"/>
      <c r="X124" s="39">
        <v>425220000</v>
      </c>
      <c r="Y124" s="39">
        <f>X124/10</f>
        <v>42522000</v>
      </c>
      <c r="Z124" s="39">
        <f>X124/13.5</f>
        <v>31497777.777777776</v>
      </c>
      <c r="AA124" s="39">
        <v>861327.17549829849</v>
      </c>
      <c r="AB124" s="260">
        <v>949</v>
      </c>
      <c r="AC124" s="49">
        <v>3278489000</v>
      </c>
      <c r="AD124" s="49">
        <f>AC124/10</f>
        <v>327848900</v>
      </c>
      <c r="AE124" s="49">
        <f>AC124/13.5</f>
        <v>242851037.03703704</v>
      </c>
      <c r="AF124" s="49">
        <v>1566646.1188523809</v>
      </c>
      <c r="AG124" s="263">
        <v>127832336</v>
      </c>
      <c r="AH124" s="49">
        <v>1830000</v>
      </c>
      <c r="AI124" s="48">
        <v>837</v>
      </c>
      <c r="AJ124" s="39">
        <v>280249.90000000002</v>
      </c>
      <c r="AK124" s="52">
        <v>120871531.3</v>
      </c>
      <c r="AL124" s="39">
        <v>121151781.2</v>
      </c>
      <c r="AM124" s="51">
        <v>2492835.0041152262</v>
      </c>
      <c r="AN124" s="260">
        <v>825</v>
      </c>
      <c r="AO124" s="52">
        <v>54605632</v>
      </c>
      <c r="AP124" s="39">
        <v>12090175869.92</v>
      </c>
      <c r="AQ124" s="53">
        <v>656</v>
      </c>
      <c r="AR124" s="52"/>
      <c r="AS124" s="52"/>
      <c r="AT124" s="57">
        <v>84370451051</v>
      </c>
      <c r="AU124" s="57">
        <v>363436.22</v>
      </c>
      <c r="AV124" s="39">
        <f t="shared" si="1"/>
        <v>84370451051</v>
      </c>
      <c r="AW124" s="39">
        <f t="shared" si="1"/>
        <v>363436.22</v>
      </c>
      <c r="AX124" s="54"/>
      <c r="AY124" s="52"/>
      <c r="AZ124" s="52"/>
      <c r="BA124" s="39">
        <v>12090175869.92</v>
      </c>
      <c r="BB124" s="39">
        <v>12090175869.92</v>
      </c>
      <c r="BC124" s="52"/>
      <c r="BD124" s="52"/>
      <c r="BE124" s="39">
        <v>12090175869.92</v>
      </c>
      <c r="BF124" s="39">
        <v>12090175869.92</v>
      </c>
      <c r="BG124" s="52"/>
      <c r="BH124" s="52"/>
      <c r="BI124" s="39">
        <v>12090175869.92</v>
      </c>
      <c r="BJ124" s="39">
        <v>12090175869.92</v>
      </c>
      <c r="BK124" s="265" t="s">
        <v>1184</v>
      </c>
      <c r="BL124" s="266" t="s">
        <v>180</v>
      </c>
      <c r="BM124" s="257" t="s">
        <v>118</v>
      </c>
      <c r="BN124" s="257"/>
      <c r="BO124" s="265"/>
      <c r="BP124" s="257" t="s">
        <v>1185</v>
      </c>
      <c r="BQ124" s="257" t="s">
        <v>240</v>
      </c>
      <c r="BR124" s="257" t="s">
        <v>1186</v>
      </c>
      <c r="BS124" s="257" t="s">
        <v>375</v>
      </c>
      <c r="BT124" s="257"/>
      <c r="BU124" s="257"/>
      <c r="BV124" s="257" t="s">
        <v>1187</v>
      </c>
      <c r="BW124" s="38"/>
      <c r="BX124" s="257" t="s">
        <v>1188</v>
      </c>
      <c r="BY124" s="257"/>
      <c r="BZ124" s="218"/>
    </row>
    <row r="125" spans="1:78" s="217" customFormat="1" ht="202.5" customHeight="1">
      <c r="A125" s="257">
        <v>124</v>
      </c>
      <c r="B125" s="10" t="s">
        <v>1189</v>
      </c>
      <c r="C125" s="257" t="s">
        <v>106</v>
      </c>
      <c r="D125" s="69" t="s">
        <v>7497</v>
      </c>
      <c r="E125" s="257" t="s">
        <v>364</v>
      </c>
      <c r="F125" s="257" t="s">
        <v>1190</v>
      </c>
      <c r="G125" s="257" t="s">
        <v>1157</v>
      </c>
      <c r="H125" s="257" t="s">
        <v>81</v>
      </c>
      <c r="I125" s="32" t="s">
        <v>1191</v>
      </c>
      <c r="J125" s="158" t="s">
        <v>96</v>
      </c>
      <c r="K125" s="257" t="s">
        <v>1180</v>
      </c>
      <c r="L125" s="257" t="s">
        <v>1192</v>
      </c>
      <c r="M125" s="258">
        <v>33235</v>
      </c>
      <c r="N125" s="259">
        <v>33235</v>
      </c>
      <c r="O125" s="260"/>
      <c r="P125" s="260"/>
      <c r="Q125" s="257" t="s">
        <v>114</v>
      </c>
      <c r="R125" s="257" t="s">
        <v>1193</v>
      </c>
      <c r="S125" s="267" t="s">
        <v>693</v>
      </c>
      <c r="T125" s="158" t="s">
        <v>375</v>
      </c>
      <c r="U125" s="196" t="s">
        <v>101</v>
      </c>
      <c r="V125" s="32" t="s">
        <v>1194</v>
      </c>
      <c r="W125" s="257"/>
      <c r="X125" s="39">
        <v>99474256</v>
      </c>
      <c r="Y125" s="39">
        <f>X125/10</f>
        <v>9947425.5999999996</v>
      </c>
      <c r="Z125" s="39">
        <f>X125/13.5</f>
        <v>7368463.4074074076</v>
      </c>
      <c r="AA125" s="39">
        <v>201495.41403338194</v>
      </c>
      <c r="AB125" s="260">
        <v>213</v>
      </c>
      <c r="AC125" s="49">
        <v>935638041</v>
      </c>
      <c r="AD125" s="49">
        <f>AC125/10</f>
        <v>93563804.099999994</v>
      </c>
      <c r="AE125" s="49">
        <f>AC125/13.5</f>
        <v>69306521.555555552</v>
      </c>
      <c r="AF125" s="49">
        <v>447100.38849704689</v>
      </c>
      <c r="AG125" s="263">
        <v>90490367</v>
      </c>
      <c r="AH125" s="49">
        <v>-12268757</v>
      </c>
      <c r="AI125" s="48">
        <v>233</v>
      </c>
      <c r="AJ125" s="39">
        <v>197831.55</v>
      </c>
      <c r="AK125" s="52">
        <v>47786218.619999997</v>
      </c>
      <c r="AL125" s="39">
        <v>47984050.169999994</v>
      </c>
      <c r="AM125" s="51">
        <v>987326.135185185</v>
      </c>
      <c r="AN125" s="260">
        <v>229</v>
      </c>
      <c r="AO125" s="52">
        <v>14658164</v>
      </c>
      <c r="AP125" s="39">
        <v>4868960771.6599998</v>
      </c>
      <c r="AQ125" s="53">
        <v>233</v>
      </c>
      <c r="AR125" s="52"/>
      <c r="AS125" s="52"/>
      <c r="AT125" s="57">
        <v>49202484923</v>
      </c>
      <c r="AU125" s="57">
        <v>248911.82</v>
      </c>
      <c r="AV125" s="39">
        <f t="shared" si="1"/>
        <v>49202484923</v>
      </c>
      <c r="AW125" s="39">
        <f t="shared" si="1"/>
        <v>248911.82</v>
      </c>
      <c r="AX125" s="54"/>
      <c r="AY125" s="52"/>
      <c r="AZ125" s="52"/>
      <c r="BA125" s="39">
        <v>4868960771.6599998</v>
      </c>
      <c r="BB125" s="39">
        <v>4868960771.6599998</v>
      </c>
      <c r="BC125" s="52"/>
      <c r="BD125" s="52"/>
      <c r="BE125" s="39">
        <v>4868960771.6599998</v>
      </c>
      <c r="BF125" s="39">
        <v>4868960771.6599998</v>
      </c>
      <c r="BG125" s="52"/>
      <c r="BH125" s="52"/>
      <c r="BI125" s="39">
        <v>4868960771.6599998</v>
      </c>
      <c r="BJ125" s="39">
        <v>4868960771.6599998</v>
      </c>
      <c r="BK125" s="257" t="s">
        <v>1195</v>
      </c>
      <c r="BL125" s="257"/>
      <c r="BM125" s="257" t="s">
        <v>118</v>
      </c>
      <c r="BN125" s="257" t="s">
        <v>180</v>
      </c>
      <c r="BO125" s="257" t="s">
        <v>180</v>
      </c>
      <c r="BP125" s="257" t="s">
        <v>1196</v>
      </c>
      <c r="BQ125" s="257" t="s">
        <v>261</v>
      </c>
      <c r="BR125" s="257" t="s">
        <v>1197</v>
      </c>
      <c r="BS125" s="257" t="s">
        <v>375</v>
      </c>
      <c r="BT125" s="257"/>
      <c r="BU125" s="257"/>
      <c r="BV125" s="257" t="s">
        <v>1198</v>
      </c>
      <c r="BW125" s="38"/>
      <c r="BX125" s="257" t="s">
        <v>1199</v>
      </c>
      <c r="BY125" s="257"/>
      <c r="BZ125" s="218"/>
    </row>
    <row r="126" spans="1:78" s="217" customFormat="1" ht="336.75" customHeight="1">
      <c r="A126" s="257">
        <v>125</v>
      </c>
      <c r="B126" s="10" t="s">
        <v>1200</v>
      </c>
      <c r="C126" s="257" t="s">
        <v>106</v>
      </c>
      <c r="D126" s="69" t="s">
        <v>7497</v>
      </c>
      <c r="E126" s="257" t="s">
        <v>364</v>
      </c>
      <c r="F126" s="257" t="s">
        <v>1201</v>
      </c>
      <c r="G126" s="257" t="s">
        <v>1157</v>
      </c>
      <c r="H126" s="257" t="s">
        <v>81</v>
      </c>
      <c r="I126" s="32" t="s">
        <v>1202</v>
      </c>
      <c r="J126" s="158" t="s">
        <v>96</v>
      </c>
      <c r="K126" s="257" t="s">
        <v>1180</v>
      </c>
      <c r="L126" s="257" t="s">
        <v>1203</v>
      </c>
      <c r="M126" s="258">
        <v>33185</v>
      </c>
      <c r="N126" s="259">
        <v>33185</v>
      </c>
      <c r="O126" s="260"/>
      <c r="P126" s="260"/>
      <c r="Q126" s="257" t="s">
        <v>114</v>
      </c>
      <c r="R126" s="257" t="s">
        <v>177</v>
      </c>
      <c r="S126" s="267" t="s">
        <v>132</v>
      </c>
      <c r="T126" s="158" t="s">
        <v>375</v>
      </c>
      <c r="U126" s="196" t="s">
        <v>101</v>
      </c>
      <c r="V126" s="32" t="s">
        <v>1204</v>
      </c>
      <c r="W126" s="257"/>
      <c r="X126" s="39">
        <v>523718776</v>
      </c>
      <c r="Y126" s="39">
        <f>X126/10</f>
        <v>52371877.600000001</v>
      </c>
      <c r="Z126" s="39">
        <f>X126/13.5</f>
        <v>38793983.40740741</v>
      </c>
      <c r="AA126" s="39">
        <v>1060846.6537028034</v>
      </c>
      <c r="AB126" s="260">
        <v>1083</v>
      </c>
      <c r="AC126" s="49">
        <v>3459624267</v>
      </c>
      <c r="AD126" s="49">
        <f>AC126/10</f>
        <v>345962426.69999999</v>
      </c>
      <c r="AE126" s="49">
        <f>AC126/13.5</f>
        <v>256268464.22222221</v>
      </c>
      <c r="AF126" s="49">
        <v>1653202.719479328</v>
      </c>
      <c r="AG126" s="263">
        <v>393829000</v>
      </c>
      <c r="AH126" s="49">
        <v>-12890000</v>
      </c>
      <c r="AI126" s="48">
        <v>1022</v>
      </c>
      <c r="AJ126" s="39">
        <v>68824.87</v>
      </c>
      <c r="AK126" s="52">
        <v>136755197.19999999</v>
      </c>
      <c r="AL126" s="39">
        <v>136824022.06999999</v>
      </c>
      <c r="AM126" s="51">
        <v>2815309.0960905347</v>
      </c>
      <c r="AN126" s="260">
        <v>984</v>
      </c>
      <c r="AO126" s="52">
        <v>64816474</v>
      </c>
      <c r="AP126" s="39">
        <v>10073547932.119999</v>
      </c>
      <c r="AQ126" s="53">
        <v>957</v>
      </c>
      <c r="AR126" s="52"/>
      <c r="AS126" s="52"/>
      <c r="AT126" s="57">
        <v>122945224652</v>
      </c>
      <c r="AU126" s="57">
        <v>516875.86</v>
      </c>
      <c r="AV126" s="39">
        <f t="shared" si="1"/>
        <v>122945224652</v>
      </c>
      <c r="AW126" s="39">
        <f t="shared" si="1"/>
        <v>516875.86</v>
      </c>
      <c r="AX126" s="54"/>
      <c r="AY126" s="52"/>
      <c r="AZ126" s="52"/>
      <c r="BA126" s="39">
        <v>10073547932.119999</v>
      </c>
      <c r="BB126" s="39">
        <v>10073547932.119999</v>
      </c>
      <c r="BC126" s="52"/>
      <c r="BD126" s="52"/>
      <c r="BE126" s="39">
        <v>10073547932.119999</v>
      </c>
      <c r="BF126" s="39">
        <v>10073547932.119999</v>
      </c>
      <c r="BG126" s="52"/>
      <c r="BH126" s="52"/>
      <c r="BI126" s="39">
        <v>10073547932.119999</v>
      </c>
      <c r="BJ126" s="39">
        <v>10073547932.119999</v>
      </c>
      <c r="BK126" s="265" t="s">
        <v>1205</v>
      </c>
      <c r="BL126" s="257"/>
      <c r="BM126" s="257" t="s">
        <v>118</v>
      </c>
      <c r="BN126" s="257"/>
      <c r="BO126" s="265" t="s">
        <v>118</v>
      </c>
      <c r="BP126" s="257" t="s">
        <v>1206</v>
      </c>
      <c r="BQ126" s="257" t="s">
        <v>261</v>
      </c>
      <c r="BR126" s="257" t="s">
        <v>1207</v>
      </c>
      <c r="BS126" s="257" t="s">
        <v>375</v>
      </c>
      <c r="BT126" s="257"/>
      <c r="BU126" s="257"/>
      <c r="BV126" s="257" t="s">
        <v>8474</v>
      </c>
      <c r="BW126" s="38"/>
      <c r="BX126" s="257" t="s">
        <v>1208</v>
      </c>
      <c r="BY126" s="257"/>
      <c r="BZ126" s="218"/>
    </row>
    <row r="127" spans="1:78" s="217" customFormat="1" ht="337.5" customHeight="1">
      <c r="A127" s="257">
        <v>126</v>
      </c>
      <c r="B127" s="101" t="s">
        <v>1209</v>
      </c>
      <c r="C127" s="257" t="s">
        <v>106</v>
      </c>
      <c r="D127" s="69" t="s">
        <v>7497</v>
      </c>
      <c r="E127" s="257" t="s">
        <v>364</v>
      </c>
      <c r="F127" s="257"/>
      <c r="G127" s="257" t="s">
        <v>1157</v>
      </c>
      <c r="H127" s="257" t="s">
        <v>81</v>
      </c>
      <c r="I127" s="32" t="s">
        <v>1210</v>
      </c>
      <c r="J127" s="158" t="s">
        <v>96</v>
      </c>
      <c r="K127" s="257" t="s">
        <v>1211</v>
      </c>
      <c r="L127" s="69" t="s">
        <v>1245</v>
      </c>
      <c r="M127" s="258">
        <v>33017</v>
      </c>
      <c r="N127" s="259">
        <v>33017</v>
      </c>
      <c r="O127" s="260"/>
      <c r="P127" s="260"/>
      <c r="Q127" s="257" t="s">
        <v>114</v>
      </c>
      <c r="R127" s="69" t="s">
        <v>1245</v>
      </c>
      <c r="S127" s="267" t="s">
        <v>761</v>
      </c>
      <c r="T127" s="158" t="s">
        <v>375</v>
      </c>
      <c r="U127" s="196" t="s">
        <v>101</v>
      </c>
      <c r="V127" s="32"/>
      <c r="W127" s="257"/>
      <c r="X127" s="39"/>
      <c r="Y127" s="39"/>
      <c r="Z127" s="39"/>
      <c r="AA127" s="39"/>
      <c r="AB127" s="65"/>
      <c r="AC127" s="49"/>
      <c r="AD127" s="263"/>
      <c r="AE127" s="263"/>
      <c r="AF127" s="263"/>
      <c r="AG127" s="263"/>
      <c r="AH127" s="263"/>
      <c r="AI127" s="266"/>
      <c r="AJ127" s="49"/>
      <c r="AK127" s="49"/>
      <c r="AL127" s="49"/>
      <c r="AM127" s="49"/>
      <c r="AN127" s="64"/>
      <c r="AO127" s="49"/>
      <c r="AP127" s="49"/>
      <c r="AQ127" s="64"/>
      <c r="AR127" s="49"/>
      <c r="AS127" s="49"/>
      <c r="AT127" s="49"/>
      <c r="AU127" s="49"/>
      <c r="AV127" s="49"/>
      <c r="AW127" s="49"/>
      <c r="AX127" s="64"/>
      <c r="AY127" s="49"/>
      <c r="AZ127" s="49"/>
      <c r="BA127" s="49"/>
      <c r="BB127" s="49"/>
      <c r="BC127" s="49"/>
      <c r="BD127" s="49"/>
      <c r="BE127" s="49"/>
      <c r="BF127" s="49"/>
      <c r="BG127" s="49"/>
      <c r="BH127" s="49"/>
      <c r="BI127" s="49"/>
      <c r="BJ127" s="49"/>
      <c r="BK127" s="257"/>
      <c r="BL127" s="257"/>
      <c r="BM127" s="257"/>
      <c r="BN127" s="257"/>
      <c r="BO127" s="257"/>
      <c r="BP127" s="257"/>
      <c r="BQ127" s="257" t="s">
        <v>261</v>
      </c>
      <c r="BR127" s="257" t="s">
        <v>1212</v>
      </c>
      <c r="BS127" s="257" t="s">
        <v>375</v>
      </c>
      <c r="BT127" s="257"/>
      <c r="BU127" s="257"/>
      <c r="BV127" s="257" t="s">
        <v>1163</v>
      </c>
      <c r="BW127" s="38"/>
      <c r="BX127" s="257" t="s">
        <v>1213</v>
      </c>
      <c r="BY127" s="257"/>
      <c r="BZ127" s="218"/>
    </row>
    <row r="128" spans="1:78" s="217" customFormat="1" ht="409.5">
      <c r="A128" s="257">
        <v>127</v>
      </c>
      <c r="B128" s="101" t="s">
        <v>1214</v>
      </c>
      <c r="C128" s="257" t="s">
        <v>106</v>
      </c>
      <c r="D128" s="69" t="s">
        <v>7497</v>
      </c>
      <c r="E128" s="257" t="s">
        <v>364</v>
      </c>
      <c r="F128" s="257" t="s">
        <v>1215</v>
      </c>
      <c r="G128" s="257" t="s">
        <v>1157</v>
      </c>
      <c r="H128" s="257" t="s">
        <v>81</v>
      </c>
      <c r="I128" s="32" t="s">
        <v>1216</v>
      </c>
      <c r="J128" s="158" t="s">
        <v>96</v>
      </c>
      <c r="K128" s="69" t="s">
        <v>8346</v>
      </c>
      <c r="L128" s="257" t="s">
        <v>1217</v>
      </c>
      <c r="M128" s="258">
        <v>33017</v>
      </c>
      <c r="N128" s="259">
        <v>33017</v>
      </c>
      <c r="O128" s="260"/>
      <c r="P128" s="260"/>
      <c r="Q128" s="257" t="s">
        <v>114</v>
      </c>
      <c r="R128" s="257" t="s">
        <v>144</v>
      </c>
      <c r="S128" s="267" t="s">
        <v>195</v>
      </c>
      <c r="T128" s="158" t="s">
        <v>375</v>
      </c>
      <c r="U128" s="196" t="s">
        <v>101</v>
      </c>
      <c r="V128" s="32" t="s">
        <v>1218</v>
      </c>
      <c r="W128" s="257"/>
      <c r="X128" s="39">
        <v>1070868043</v>
      </c>
      <c r="Y128" s="39">
        <f>X128/10</f>
        <v>107086804.3</v>
      </c>
      <c r="Z128" s="39">
        <f>X128/13.5</f>
        <v>79323558.740740746</v>
      </c>
      <c r="AA128" s="39">
        <v>2169154.1950251176</v>
      </c>
      <c r="AB128" s="260">
        <v>158</v>
      </c>
      <c r="AC128" s="49">
        <v>20416218029</v>
      </c>
      <c r="AD128" s="49">
        <f>AC128/10</f>
        <v>2041621802.9000001</v>
      </c>
      <c r="AE128" s="49">
        <f>AC128/13.5</f>
        <v>1512312446.5925925</v>
      </c>
      <c r="AF128" s="49">
        <v>9756015.2670260146</v>
      </c>
      <c r="AG128" s="263">
        <v>16507367290</v>
      </c>
      <c r="AH128" s="49"/>
      <c r="AI128" s="48">
        <v>109</v>
      </c>
      <c r="AJ128" s="39">
        <v>140470.76999999999</v>
      </c>
      <c r="AK128" s="52">
        <v>1349156919.04</v>
      </c>
      <c r="AL128" s="39">
        <v>1349297389.8099999</v>
      </c>
      <c r="AM128" s="51">
        <v>27763320.777983539</v>
      </c>
      <c r="AN128" s="260">
        <v>95</v>
      </c>
      <c r="AO128" s="52">
        <v>10652388791</v>
      </c>
      <c r="AP128" s="39">
        <v>81142839656.490005</v>
      </c>
      <c r="AQ128" s="53">
        <v>148</v>
      </c>
      <c r="AR128" s="52"/>
      <c r="AS128" s="52"/>
      <c r="AT128" s="57">
        <v>400264856584.37</v>
      </c>
      <c r="AU128" s="57">
        <v>912286.3</v>
      </c>
      <c r="AV128" s="39">
        <f t="shared" ref="AV128:AW128" si="2">AR128+AT128</f>
        <v>400264856584.37</v>
      </c>
      <c r="AW128" s="39">
        <f t="shared" si="2"/>
        <v>912286.3</v>
      </c>
      <c r="AX128" s="54"/>
      <c r="AY128" s="52"/>
      <c r="AZ128" s="52"/>
      <c r="BA128" s="39">
        <v>81142839656.490005</v>
      </c>
      <c r="BB128" s="39">
        <v>81142839656.490005</v>
      </c>
      <c r="BC128" s="52"/>
      <c r="BD128" s="52"/>
      <c r="BE128" s="39">
        <v>81142839656.490005</v>
      </c>
      <c r="BF128" s="39">
        <v>81142839656.490005</v>
      </c>
      <c r="BG128" s="52"/>
      <c r="BH128" s="52"/>
      <c r="BI128" s="39">
        <v>81142839656.490005</v>
      </c>
      <c r="BJ128" s="39">
        <v>81142839656.490005</v>
      </c>
      <c r="BK128" s="264" t="s">
        <v>8373</v>
      </c>
      <c r="BL128" s="266" t="s">
        <v>180</v>
      </c>
      <c r="BM128" s="257" t="s">
        <v>118</v>
      </c>
      <c r="BN128" s="265"/>
      <c r="BO128" s="264" t="s">
        <v>118</v>
      </c>
      <c r="BP128" s="69" t="s">
        <v>8372</v>
      </c>
      <c r="BQ128" s="257" t="s">
        <v>261</v>
      </c>
      <c r="BR128" s="257" t="s">
        <v>1219</v>
      </c>
      <c r="BS128" s="257" t="s">
        <v>1220</v>
      </c>
      <c r="BT128" s="257"/>
      <c r="BU128" s="257"/>
      <c r="BV128" s="69" t="s">
        <v>8567</v>
      </c>
      <c r="BW128" s="38"/>
      <c r="BX128" s="257" t="s">
        <v>1221</v>
      </c>
      <c r="BY128" s="257"/>
      <c r="BZ128" s="218"/>
    </row>
    <row r="129" spans="1:78" s="217" customFormat="1" ht="409.5" customHeight="1">
      <c r="A129" s="257">
        <v>128</v>
      </c>
      <c r="B129" s="10" t="s">
        <v>1222</v>
      </c>
      <c r="C129" s="257" t="s">
        <v>106</v>
      </c>
      <c r="D129" s="69" t="s">
        <v>7497</v>
      </c>
      <c r="E129" s="257" t="s">
        <v>364</v>
      </c>
      <c r="F129" s="257" t="s">
        <v>1223</v>
      </c>
      <c r="G129" s="257" t="s">
        <v>1157</v>
      </c>
      <c r="H129" s="257" t="s">
        <v>81</v>
      </c>
      <c r="I129" s="32" t="s">
        <v>1224</v>
      </c>
      <c r="J129" s="158" t="s">
        <v>96</v>
      </c>
      <c r="K129" s="257" t="s">
        <v>1180</v>
      </c>
      <c r="L129" s="257" t="s">
        <v>1225</v>
      </c>
      <c r="M129" s="258">
        <v>33178</v>
      </c>
      <c r="N129" s="259">
        <v>33178</v>
      </c>
      <c r="O129" s="260"/>
      <c r="P129" s="260"/>
      <c r="Q129" s="257" t="s">
        <v>114</v>
      </c>
      <c r="R129" s="257" t="s">
        <v>1226</v>
      </c>
      <c r="S129" s="267" t="s">
        <v>359</v>
      </c>
      <c r="T129" s="158" t="s">
        <v>375</v>
      </c>
      <c r="U129" s="196" t="s">
        <v>101</v>
      </c>
      <c r="V129" s="32" t="s">
        <v>1227</v>
      </c>
      <c r="W129" s="257"/>
      <c r="X129" s="39">
        <v>3663448292</v>
      </c>
      <c r="Y129" s="39">
        <f>X129/10</f>
        <v>366344829.19999999</v>
      </c>
      <c r="Z129" s="39">
        <f>X129/13.5</f>
        <v>271366540.14814812</v>
      </c>
      <c r="AA129" s="39">
        <v>7420694.1581591312</v>
      </c>
      <c r="AB129" s="260">
        <v>2599</v>
      </c>
      <c r="AC129" s="49">
        <v>15069224109</v>
      </c>
      <c r="AD129" s="49">
        <f>AC129/10</f>
        <v>1506922410.9000001</v>
      </c>
      <c r="AE129" s="49">
        <f>AC129/13.5</f>
        <v>1116238822.8888888</v>
      </c>
      <c r="AF129" s="49">
        <v>7200921.3587361667</v>
      </c>
      <c r="AG129" s="263">
        <v>-1406360936</v>
      </c>
      <c r="AH129" s="49">
        <v>-5767227845</v>
      </c>
      <c r="AI129" s="48">
        <v>2960</v>
      </c>
      <c r="AJ129" s="39">
        <v>1011891.92</v>
      </c>
      <c r="AK129" s="52">
        <v>260487581.87</v>
      </c>
      <c r="AL129" s="39">
        <v>261499473.78999999</v>
      </c>
      <c r="AM129" s="51">
        <v>5380647.6088477364</v>
      </c>
      <c r="AN129" s="260">
        <v>3747</v>
      </c>
      <c r="AO129" s="52">
        <v>147397405</v>
      </c>
      <c r="AP129" s="39">
        <v>19234578129.260002</v>
      </c>
      <c r="AQ129" s="53">
        <v>2379</v>
      </c>
      <c r="AR129" s="52"/>
      <c r="AS129" s="52"/>
      <c r="AT129" s="57">
        <v>194335849044</v>
      </c>
      <c r="AU129" s="57">
        <v>836093.04</v>
      </c>
      <c r="AV129" s="39">
        <f t="shared" ref="AV129:AW132" si="3">AR129+AT129</f>
        <v>194335849044</v>
      </c>
      <c r="AW129" s="39">
        <f t="shared" si="3"/>
        <v>836093.04</v>
      </c>
      <c r="AX129" s="54"/>
      <c r="AY129" s="52"/>
      <c r="AZ129" s="52"/>
      <c r="BA129" s="39">
        <v>19234578129.260002</v>
      </c>
      <c r="BB129" s="39">
        <v>19234578129.260002</v>
      </c>
      <c r="BC129" s="52"/>
      <c r="BD129" s="52"/>
      <c r="BE129" s="39">
        <v>19234578129.260002</v>
      </c>
      <c r="BF129" s="39">
        <v>19234578129.260002</v>
      </c>
      <c r="BG129" s="52"/>
      <c r="BH129" s="52"/>
      <c r="BI129" s="39">
        <v>19234578129.260002</v>
      </c>
      <c r="BJ129" s="39">
        <v>19234578129.260002</v>
      </c>
      <c r="BK129" s="265" t="s">
        <v>1228</v>
      </c>
      <c r="BL129" s="266" t="s">
        <v>180</v>
      </c>
      <c r="BM129" s="257" t="s">
        <v>118</v>
      </c>
      <c r="BN129" s="257"/>
      <c r="BO129" s="257" t="s">
        <v>118</v>
      </c>
      <c r="BP129" s="69" t="s">
        <v>1229</v>
      </c>
      <c r="BQ129" s="257" t="s">
        <v>240</v>
      </c>
      <c r="BR129" s="257" t="s">
        <v>1230</v>
      </c>
      <c r="BS129" s="257" t="s">
        <v>1220</v>
      </c>
      <c r="BT129" s="257"/>
      <c r="BU129" s="257"/>
      <c r="BV129" s="257" t="s">
        <v>1231</v>
      </c>
      <c r="BW129" s="38"/>
      <c r="BX129" s="257" t="s">
        <v>1232</v>
      </c>
      <c r="BY129" s="257"/>
      <c r="BZ129" s="218"/>
    </row>
    <row r="130" spans="1:78" s="217" customFormat="1" ht="408.75" customHeight="1">
      <c r="A130" s="257">
        <v>129</v>
      </c>
      <c r="B130" s="10" t="s">
        <v>1233</v>
      </c>
      <c r="C130" s="257" t="s">
        <v>106</v>
      </c>
      <c r="D130" s="69" t="s">
        <v>7497</v>
      </c>
      <c r="E130" s="257" t="s">
        <v>364</v>
      </c>
      <c r="F130" s="257" t="s">
        <v>1234</v>
      </c>
      <c r="G130" s="257" t="s">
        <v>1157</v>
      </c>
      <c r="H130" s="257" t="s">
        <v>81</v>
      </c>
      <c r="I130" s="32" t="s">
        <v>1235</v>
      </c>
      <c r="J130" s="158" t="s">
        <v>96</v>
      </c>
      <c r="K130" s="257" t="s">
        <v>1180</v>
      </c>
      <c r="L130" s="257" t="s">
        <v>1236</v>
      </c>
      <c r="M130" s="258">
        <v>32022</v>
      </c>
      <c r="N130" s="259">
        <v>32022</v>
      </c>
      <c r="O130" s="260"/>
      <c r="P130" s="260"/>
      <c r="Q130" s="257" t="s">
        <v>114</v>
      </c>
      <c r="R130" s="257" t="s">
        <v>144</v>
      </c>
      <c r="S130" s="267" t="s">
        <v>330</v>
      </c>
      <c r="T130" s="158" t="s">
        <v>375</v>
      </c>
      <c r="U130" s="196" t="s">
        <v>101</v>
      </c>
      <c r="V130" s="32" t="s">
        <v>1237</v>
      </c>
      <c r="W130" s="257"/>
      <c r="X130" s="39">
        <v>3144279774</v>
      </c>
      <c r="Y130" s="39">
        <f>X130/10</f>
        <v>314427977.39999998</v>
      </c>
      <c r="Z130" s="39">
        <f>X130/13.5</f>
        <v>232909612.8888889</v>
      </c>
      <c r="AA130" s="39">
        <v>6369064.5235780263</v>
      </c>
      <c r="AB130" s="260">
        <v>2074</v>
      </c>
      <c r="AC130" s="49">
        <v>15588841320</v>
      </c>
      <c r="AD130" s="49">
        <f>AC130/10</f>
        <v>1558884132</v>
      </c>
      <c r="AE130" s="49">
        <f>AC130/13.5</f>
        <v>1154728986.6666667</v>
      </c>
      <c r="AF130" s="49">
        <v>7449223.6366764158</v>
      </c>
      <c r="AG130" s="263">
        <v>-4288588920</v>
      </c>
      <c r="AH130" s="49">
        <v>-5301799320</v>
      </c>
      <c r="AI130" s="48">
        <v>182</v>
      </c>
      <c r="AJ130" s="39">
        <v>822359.23</v>
      </c>
      <c r="AK130" s="52">
        <v>236046029.19999999</v>
      </c>
      <c r="AL130" s="39">
        <v>236868388.42999998</v>
      </c>
      <c r="AM130" s="51">
        <v>4873835.1528806575</v>
      </c>
      <c r="AN130" s="260">
        <v>2115</v>
      </c>
      <c r="AO130" s="52">
        <v>5725483631</v>
      </c>
      <c r="AP130" s="39">
        <v>29118656248.400002</v>
      </c>
      <c r="AQ130" s="53">
        <v>1925</v>
      </c>
      <c r="AR130" s="52"/>
      <c r="AS130" s="52"/>
      <c r="AT130" s="57">
        <v>213459998152</v>
      </c>
      <c r="AU130" s="57">
        <v>952238.29</v>
      </c>
      <c r="AV130" s="39">
        <f t="shared" si="3"/>
        <v>213459998152</v>
      </c>
      <c r="AW130" s="39">
        <f t="shared" si="3"/>
        <v>952238.29</v>
      </c>
      <c r="AX130" s="54"/>
      <c r="AY130" s="52"/>
      <c r="AZ130" s="52"/>
      <c r="BA130" s="39">
        <v>29118656248.400002</v>
      </c>
      <c r="BB130" s="39">
        <v>29118656248.400002</v>
      </c>
      <c r="BC130" s="52"/>
      <c r="BD130" s="52"/>
      <c r="BE130" s="39">
        <v>29118656248.400002</v>
      </c>
      <c r="BF130" s="39">
        <v>29118656248.400002</v>
      </c>
      <c r="BG130" s="52"/>
      <c r="BH130" s="52"/>
      <c r="BI130" s="39">
        <v>29118656248.400002</v>
      </c>
      <c r="BJ130" s="39">
        <v>29118656248.400002</v>
      </c>
      <c r="BK130" s="69" t="s">
        <v>8347</v>
      </c>
      <c r="BL130" s="257"/>
      <c r="BM130" s="257" t="s">
        <v>118</v>
      </c>
      <c r="BN130" s="69" t="s">
        <v>180</v>
      </c>
      <c r="BO130" s="264" t="s">
        <v>118</v>
      </c>
      <c r="BP130" s="69" t="s">
        <v>8348</v>
      </c>
      <c r="BQ130" s="257" t="s">
        <v>240</v>
      </c>
      <c r="BR130" s="257" t="s">
        <v>1238</v>
      </c>
      <c r="BS130" s="257" t="s">
        <v>1220</v>
      </c>
      <c r="BT130" s="257"/>
      <c r="BU130" s="257"/>
      <c r="BV130" s="257" t="s">
        <v>1239</v>
      </c>
      <c r="BW130" s="38"/>
      <c r="BX130" s="257" t="s">
        <v>1240</v>
      </c>
      <c r="BY130" s="257"/>
      <c r="BZ130" s="218"/>
    </row>
    <row r="131" spans="1:78" s="217" customFormat="1" ht="247.5" customHeight="1">
      <c r="A131" s="257">
        <v>130</v>
      </c>
      <c r="B131" s="10" t="s">
        <v>1241</v>
      </c>
      <c r="C131" s="257" t="s">
        <v>106</v>
      </c>
      <c r="D131" s="69" t="s">
        <v>7497</v>
      </c>
      <c r="E131" s="257" t="s">
        <v>364</v>
      </c>
      <c r="F131" s="257" t="s">
        <v>1242</v>
      </c>
      <c r="G131" s="257" t="s">
        <v>1157</v>
      </c>
      <c r="H131" s="257" t="s">
        <v>81</v>
      </c>
      <c r="I131" s="32" t="s">
        <v>1243</v>
      </c>
      <c r="J131" s="158" t="s">
        <v>96</v>
      </c>
      <c r="K131" s="257" t="s">
        <v>1180</v>
      </c>
      <c r="L131" s="257" t="s">
        <v>1244</v>
      </c>
      <c r="M131" s="258">
        <v>33176</v>
      </c>
      <c r="N131" s="259">
        <v>33176</v>
      </c>
      <c r="O131" s="260"/>
      <c r="P131" s="260"/>
      <c r="Q131" s="257" t="s">
        <v>114</v>
      </c>
      <c r="R131" s="257" t="s">
        <v>1245</v>
      </c>
      <c r="S131" s="267" t="s">
        <v>761</v>
      </c>
      <c r="T131" s="158" t="s">
        <v>375</v>
      </c>
      <c r="U131" s="196" t="s">
        <v>101</v>
      </c>
      <c r="V131" s="32" t="s">
        <v>1246</v>
      </c>
      <c r="W131" s="257"/>
      <c r="X131" s="39">
        <v>3225973576</v>
      </c>
      <c r="Y131" s="39">
        <f>X131/10</f>
        <v>322597357.60000002</v>
      </c>
      <c r="Z131" s="39">
        <f>X131/13.5</f>
        <v>238961005.62962964</v>
      </c>
      <c r="AA131" s="39">
        <v>6534543.7854480632</v>
      </c>
      <c r="AB131" s="260">
        <v>1730</v>
      </c>
      <c r="AC131" s="49">
        <v>12912413900</v>
      </c>
      <c r="AD131" s="49">
        <f>AC131/10</f>
        <v>1291241390</v>
      </c>
      <c r="AE131" s="49">
        <f>AC131/13.5</f>
        <v>956475103.70370376</v>
      </c>
      <c r="AF131" s="49">
        <v>6170276.3442093395</v>
      </c>
      <c r="AG131" s="263">
        <v>-2277444696</v>
      </c>
      <c r="AH131" s="49">
        <v>-3919698570</v>
      </c>
      <c r="AI131" s="48">
        <v>59</v>
      </c>
      <c r="AJ131" s="39">
        <v>362713</v>
      </c>
      <c r="AK131" s="52">
        <v>213957054.78999999</v>
      </c>
      <c r="AL131" s="39">
        <v>214319767.78999999</v>
      </c>
      <c r="AM131" s="51">
        <v>4409871.7652263371</v>
      </c>
      <c r="AN131" s="260">
        <v>1630</v>
      </c>
      <c r="AO131" s="52">
        <v>93721537</v>
      </c>
      <c r="AP131" s="39">
        <v>14226421772.209999</v>
      </c>
      <c r="AQ131" s="53">
        <v>1630</v>
      </c>
      <c r="AR131" s="52"/>
      <c r="AS131" s="52"/>
      <c r="AT131" s="57">
        <v>161086364620</v>
      </c>
      <c r="AU131" s="57">
        <v>764188.29</v>
      </c>
      <c r="AV131" s="39">
        <f t="shared" si="3"/>
        <v>161086364620</v>
      </c>
      <c r="AW131" s="39">
        <f t="shared" si="3"/>
        <v>764188.29</v>
      </c>
      <c r="AX131" s="54"/>
      <c r="AY131" s="52"/>
      <c r="AZ131" s="52"/>
      <c r="BA131" s="39">
        <v>14226421772.209999</v>
      </c>
      <c r="BB131" s="39">
        <v>14226421772.209999</v>
      </c>
      <c r="BC131" s="52"/>
      <c r="BD131" s="52"/>
      <c r="BE131" s="39">
        <v>14226421772.209999</v>
      </c>
      <c r="BF131" s="39">
        <v>14226421772.209999</v>
      </c>
      <c r="BG131" s="52"/>
      <c r="BH131" s="52"/>
      <c r="BI131" s="39">
        <v>14226421772.209999</v>
      </c>
      <c r="BJ131" s="39">
        <v>14226421772.209999</v>
      </c>
      <c r="BK131" s="265" t="s">
        <v>1247</v>
      </c>
      <c r="BL131" s="266" t="s">
        <v>180</v>
      </c>
      <c r="BM131" s="257" t="s">
        <v>118</v>
      </c>
      <c r="BN131" s="265"/>
      <c r="BO131" s="265"/>
      <c r="BP131" s="257"/>
      <c r="BQ131" s="257" t="s">
        <v>102</v>
      </c>
      <c r="BR131" s="257" t="s">
        <v>1248</v>
      </c>
      <c r="BS131" s="257" t="s">
        <v>1249</v>
      </c>
      <c r="BT131" s="257"/>
      <c r="BU131" s="257"/>
      <c r="BV131" s="257" t="s">
        <v>1250</v>
      </c>
      <c r="BW131" s="38"/>
      <c r="BX131" s="257" t="s">
        <v>1251</v>
      </c>
      <c r="BY131" s="257"/>
      <c r="BZ131" s="218"/>
    </row>
    <row r="132" spans="1:78" s="217" customFormat="1" ht="156.75" customHeight="1">
      <c r="A132" s="257">
        <v>131</v>
      </c>
      <c r="B132" s="10" t="s">
        <v>1252</v>
      </c>
      <c r="C132" s="257" t="s">
        <v>106</v>
      </c>
      <c r="D132" s="69" t="s">
        <v>7497</v>
      </c>
      <c r="E132" s="257" t="s">
        <v>364</v>
      </c>
      <c r="F132" s="257" t="s">
        <v>1253</v>
      </c>
      <c r="G132" s="257" t="s">
        <v>1157</v>
      </c>
      <c r="H132" s="257" t="s">
        <v>81</v>
      </c>
      <c r="I132" s="32" t="s">
        <v>1254</v>
      </c>
      <c r="J132" s="158" t="s">
        <v>96</v>
      </c>
      <c r="K132" s="257" t="s">
        <v>1180</v>
      </c>
      <c r="L132" s="257" t="s">
        <v>1255</v>
      </c>
      <c r="M132" s="258">
        <v>33332</v>
      </c>
      <c r="N132" s="259">
        <v>33332</v>
      </c>
      <c r="O132" s="260"/>
      <c r="P132" s="260"/>
      <c r="Q132" s="257" t="s">
        <v>114</v>
      </c>
      <c r="R132" s="257" t="s">
        <v>1256</v>
      </c>
      <c r="S132" s="267" t="s">
        <v>277</v>
      </c>
      <c r="T132" s="158" t="s">
        <v>375</v>
      </c>
      <c r="U132" s="196" t="s">
        <v>101</v>
      </c>
      <c r="V132" s="32" t="s">
        <v>1257</v>
      </c>
      <c r="W132" s="257"/>
      <c r="X132" s="39">
        <v>342676645</v>
      </c>
      <c r="Y132" s="39">
        <f>X132/10</f>
        <v>34267664.5</v>
      </c>
      <c r="Z132" s="39">
        <f>X132/13.5</f>
        <v>25383455.185185187</v>
      </c>
      <c r="AA132" s="39">
        <v>694127.05598768429</v>
      </c>
      <c r="AB132" s="260">
        <v>570</v>
      </c>
      <c r="AC132" s="49">
        <v>2218412679</v>
      </c>
      <c r="AD132" s="49">
        <f>AC132/10</f>
        <v>221841267.90000001</v>
      </c>
      <c r="AE132" s="49">
        <f>AC132/13.5</f>
        <v>164326865.1111111</v>
      </c>
      <c r="AF132" s="49">
        <v>1060082.1334365504</v>
      </c>
      <c r="AG132" s="263">
        <v>276583222</v>
      </c>
      <c r="AH132" s="49">
        <v>-38983238</v>
      </c>
      <c r="AI132" s="48">
        <v>570</v>
      </c>
      <c r="AJ132" s="39">
        <v>92921.58</v>
      </c>
      <c r="AK132" s="52">
        <v>101959980.06999999</v>
      </c>
      <c r="AL132" s="39">
        <v>102052901.64999999</v>
      </c>
      <c r="AM132" s="51">
        <v>2099853.9434156376</v>
      </c>
      <c r="AN132" s="260">
        <v>505</v>
      </c>
      <c r="AO132" s="52">
        <v>36289037</v>
      </c>
      <c r="AP132" s="39">
        <v>7713673438.9700003</v>
      </c>
      <c r="AQ132" s="53">
        <v>576</v>
      </c>
      <c r="AR132" s="52"/>
      <c r="AS132" s="52"/>
      <c r="AT132" s="57">
        <v>64771997498</v>
      </c>
      <c r="AU132" s="57">
        <v>290789.14</v>
      </c>
      <c r="AV132" s="39">
        <f t="shared" si="3"/>
        <v>64771997498</v>
      </c>
      <c r="AW132" s="39">
        <f t="shared" si="3"/>
        <v>290789.14</v>
      </c>
      <c r="AX132" s="54"/>
      <c r="AY132" s="52"/>
      <c r="AZ132" s="52"/>
      <c r="BA132" s="39">
        <v>7713673438.9700003</v>
      </c>
      <c r="BB132" s="39">
        <v>7713673438.9700003</v>
      </c>
      <c r="BC132" s="52"/>
      <c r="BD132" s="52"/>
      <c r="BE132" s="39">
        <v>7713673438.9700003</v>
      </c>
      <c r="BF132" s="39">
        <v>7713673438.9700003</v>
      </c>
      <c r="BG132" s="52"/>
      <c r="BH132" s="52"/>
      <c r="BI132" s="39">
        <v>7713673438.9700003</v>
      </c>
      <c r="BJ132" s="39">
        <v>7713673438.9700003</v>
      </c>
      <c r="BK132" s="265" t="s">
        <v>1258</v>
      </c>
      <c r="BL132" s="257"/>
      <c r="BM132" s="257" t="s">
        <v>118</v>
      </c>
      <c r="BN132" s="257"/>
      <c r="BO132" s="257"/>
      <c r="BP132" s="257" t="s">
        <v>1259</v>
      </c>
      <c r="BQ132" s="257" t="s">
        <v>240</v>
      </c>
      <c r="BR132" s="257" t="s">
        <v>1260</v>
      </c>
      <c r="BS132" s="257" t="s">
        <v>1249</v>
      </c>
      <c r="BT132" s="257"/>
      <c r="BU132" s="257"/>
      <c r="BV132" s="257" t="s">
        <v>1261</v>
      </c>
      <c r="BW132" s="38"/>
      <c r="BX132" s="257" t="s">
        <v>1262</v>
      </c>
      <c r="BY132" s="257"/>
      <c r="BZ132" s="218"/>
    </row>
    <row r="133" spans="1:78" s="217" customFormat="1" ht="303" customHeight="1">
      <c r="A133" s="257">
        <v>132</v>
      </c>
      <c r="B133" s="10" t="s">
        <v>1263</v>
      </c>
      <c r="C133" s="257" t="s">
        <v>106</v>
      </c>
      <c r="D133" s="69" t="s">
        <v>7497</v>
      </c>
      <c r="E133" s="257" t="s">
        <v>445</v>
      </c>
      <c r="F133" s="257" t="s">
        <v>1264</v>
      </c>
      <c r="G133" s="257" t="s">
        <v>1151</v>
      </c>
      <c r="H133" s="257" t="s">
        <v>189</v>
      </c>
      <c r="I133" s="32" t="s">
        <v>1265</v>
      </c>
      <c r="J133" s="158" t="s">
        <v>130</v>
      </c>
      <c r="K133" s="257" t="s">
        <v>1266</v>
      </c>
      <c r="L133" s="257" t="s">
        <v>1267</v>
      </c>
      <c r="M133" s="258" t="s">
        <v>1268</v>
      </c>
      <c r="N133" s="259">
        <v>39294</v>
      </c>
      <c r="O133" s="260"/>
      <c r="P133" s="260"/>
      <c r="Q133" s="257" t="s">
        <v>114</v>
      </c>
      <c r="R133" s="257" t="s">
        <v>144</v>
      </c>
      <c r="S133" s="267" t="s">
        <v>195</v>
      </c>
      <c r="T133" s="158" t="s">
        <v>196</v>
      </c>
      <c r="U133" s="196" t="s">
        <v>101</v>
      </c>
      <c r="V133" s="32" t="s">
        <v>129</v>
      </c>
      <c r="W133" s="257"/>
      <c r="X133" s="39"/>
      <c r="Y133" s="39"/>
      <c r="Z133" s="39"/>
      <c r="AA133" s="39"/>
      <c r="AB133" s="65"/>
      <c r="AC133" s="39"/>
      <c r="AD133" s="261"/>
      <c r="AE133" s="261"/>
      <c r="AF133" s="261"/>
      <c r="AG133" s="261"/>
      <c r="AH133" s="261"/>
      <c r="AI133" s="257"/>
      <c r="AJ133" s="39"/>
      <c r="AK133" s="39"/>
      <c r="AL133" s="39"/>
      <c r="AM133" s="39"/>
      <c r="AN133" s="65"/>
      <c r="AO133" s="39"/>
      <c r="AP133" s="39"/>
      <c r="AQ133" s="65"/>
      <c r="AR133" s="39"/>
      <c r="AS133" s="39"/>
      <c r="AT133" s="39"/>
      <c r="AU133" s="39"/>
      <c r="AV133" s="39"/>
      <c r="AW133" s="39"/>
      <c r="AX133" s="65"/>
      <c r="AY133" s="39"/>
      <c r="AZ133" s="39"/>
      <c r="BA133" s="39"/>
      <c r="BB133" s="39"/>
      <c r="BC133" s="39"/>
      <c r="BD133" s="39"/>
      <c r="BE133" s="39"/>
      <c r="BF133" s="39"/>
      <c r="BG133" s="39"/>
      <c r="BH133" s="39"/>
      <c r="BI133" s="39"/>
      <c r="BJ133" s="39"/>
      <c r="BK133" s="257"/>
      <c r="BL133" s="257"/>
      <c r="BM133" s="257"/>
      <c r="BN133" s="257"/>
      <c r="BO133" s="257"/>
      <c r="BP133" s="257"/>
      <c r="BQ133" s="257"/>
      <c r="BR133" s="257"/>
      <c r="BS133" s="257"/>
      <c r="BT133" s="257"/>
      <c r="BU133" s="257"/>
      <c r="BV133" s="257" t="s">
        <v>1269</v>
      </c>
      <c r="BW133" s="38"/>
      <c r="BX133" s="257" t="s">
        <v>1154</v>
      </c>
      <c r="BY133" s="257"/>
      <c r="BZ133" s="218"/>
    </row>
    <row r="134" spans="1:78" s="217" customFormat="1" ht="409.5" customHeight="1">
      <c r="A134" s="257">
        <v>133</v>
      </c>
      <c r="B134" s="10" t="s">
        <v>1270</v>
      </c>
      <c r="C134" s="257" t="s">
        <v>106</v>
      </c>
      <c r="D134" s="257" t="s">
        <v>204</v>
      </c>
      <c r="E134" s="257" t="s">
        <v>1271</v>
      </c>
      <c r="F134" s="257" t="s">
        <v>1272</v>
      </c>
      <c r="G134" s="257" t="s">
        <v>1273</v>
      </c>
      <c r="H134" s="257" t="s">
        <v>81</v>
      </c>
      <c r="I134" s="32" t="s">
        <v>1274</v>
      </c>
      <c r="J134" s="158" t="s">
        <v>96</v>
      </c>
      <c r="K134" s="257" t="s">
        <v>1275</v>
      </c>
      <c r="L134" s="257" t="s">
        <v>1276</v>
      </c>
      <c r="M134" s="258">
        <v>28345</v>
      </c>
      <c r="N134" s="259">
        <v>28345</v>
      </c>
      <c r="O134" s="260"/>
      <c r="P134" s="260"/>
      <c r="Q134" s="257" t="s">
        <v>114</v>
      </c>
      <c r="R134" s="257" t="s">
        <v>144</v>
      </c>
      <c r="S134" s="267" t="s">
        <v>195</v>
      </c>
      <c r="T134" s="158" t="s">
        <v>211</v>
      </c>
      <c r="U134" s="196" t="s">
        <v>101</v>
      </c>
      <c r="V134" s="32" t="s">
        <v>1277</v>
      </c>
      <c r="W134" s="257"/>
      <c r="X134" s="39">
        <v>18464131423</v>
      </c>
      <c r="Y134" s="39">
        <f>X134/10</f>
        <v>1846413142.3</v>
      </c>
      <c r="Z134" s="39">
        <f>X134/13.5</f>
        <v>1367713438.7407408</v>
      </c>
      <c r="AA134" s="39">
        <v>37401011.633041643</v>
      </c>
      <c r="AB134" s="260">
        <v>9650</v>
      </c>
      <c r="AC134" s="49">
        <v>37972796474</v>
      </c>
      <c r="AD134" s="49">
        <f>AC134/10</f>
        <v>3797279647.4000001</v>
      </c>
      <c r="AE134" s="49">
        <f>AC134/13.5</f>
        <v>2812799738.814815</v>
      </c>
      <c r="AF134" s="49">
        <v>18145534.182961565</v>
      </c>
      <c r="AG134" s="263">
        <v>-834105000</v>
      </c>
      <c r="AH134" s="49">
        <v>-2234319097</v>
      </c>
      <c r="AI134" s="48">
        <v>9650</v>
      </c>
      <c r="AJ134" s="39">
        <v>985038.99</v>
      </c>
      <c r="AK134" s="52">
        <v>1024103793.12</v>
      </c>
      <c r="AL134" s="39">
        <v>1025088832.11</v>
      </c>
      <c r="AM134" s="51">
        <v>21092362.800617285</v>
      </c>
      <c r="AN134" s="260">
        <v>9650</v>
      </c>
      <c r="AO134" s="52">
        <v>6829675010</v>
      </c>
      <c r="AP134" s="39">
        <v>119933547858.50999</v>
      </c>
      <c r="AQ134" s="53">
        <v>9089</v>
      </c>
      <c r="AR134" s="52"/>
      <c r="AS134" s="52"/>
      <c r="AT134" s="57">
        <v>798784207388.77002</v>
      </c>
      <c r="AU134" s="57">
        <v>2834327.7</v>
      </c>
      <c r="AV134" s="39">
        <f t="shared" ref="AV134:AW134" si="4">AR134+AT134</f>
        <v>798784207388.77002</v>
      </c>
      <c r="AW134" s="39">
        <f t="shared" si="4"/>
        <v>2834327.7</v>
      </c>
      <c r="AX134" s="54"/>
      <c r="AY134" s="52"/>
      <c r="AZ134" s="52"/>
      <c r="BA134" s="39">
        <v>119933547858.50999</v>
      </c>
      <c r="BB134" s="39">
        <v>119933547858.50999</v>
      </c>
      <c r="BC134" s="52"/>
      <c r="BD134" s="52"/>
      <c r="BE134" s="39">
        <v>119933547858.50999</v>
      </c>
      <c r="BF134" s="39">
        <v>119933547858.50999</v>
      </c>
      <c r="BG134" s="52"/>
      <c r="BH134" s="52"/>
      <c r="BI134" s="39">
        <v>119933547858.50999</v>
      </c>
      <c r="BJ134" s="39">
        <v>119933547858.50999</v>
      </c>
      <c r="BK134" s="69" t="s">
        <v>8549</v>
      </c>
      <c r="BL134" s="257"/>
      <c r="BM134" s="257" t="s">
        <v>118</v>
      </c>
      <c r="BN134" s="265" t="s">
        <v>180</v>
      </c>
      <c r="BO134" s="265" t="s">
        <v>180</v>
      </c>
      <c r="BP134" s="69" t="s">
        <v>8550</v>
      </c>
      <c r="BQ134" s="38" t="s">
        <v>1278</v>
      </c>
      <c r="BR134" s="257" t="s">
        <v>1279</v>
      </c>
      <c r="BS134" s="257" t="s">
        <v>211</v>
      </c>
      <c r="BT134" s="257" t="s">
        <v>1280</v>
      </c>
      <c r="BU134" s="257" t="s">
        <v>1281</v>
      </c>
      <c r="BV134" s="69" t="s">
        <v>8568</v>
      </c>
      <c r="BW134" s="32" t="s">
        <v>194</v>
      </c>
      <c r="BX134" s="257" t="s">
        <v>1282</v>
      </c>
      <c r="BY134" s="257"/>
      <c r="BZ134" s="218"/>
    </row>
    <row r="135" spans="1:78" s="217" customFormat="1" ht="170.25" customHeight="1">
      <c r="A135" s="257">
        <v>134</v>
      </c>
      <c r="B135" s="10" t="s">
        <v>1283</v>
      </c>
      <c r="C135" s="257" t="s">
        <v>106</v>
      </c>
      <c r="D135" s="257" t="s">
        <v>204</v>
      </c>
      <c r="E135" s="257" t="s">
        <v>1271</v>
      </c>
      <c r="F135" s="257" t="s">
        <v>1284</v>
      </c>
      <c r="G135" s="257" t="s">
        <v>1273</v>
      </c>
      <c r="H135" s="257" t="s">
        <v>81</v>
      </c>
      <c r="I135" s="32" t="s">
        <v>1285</v>
      </c>
      <c r="J135" s="158" t="s">
        <v>96</v>
      </c>
      <c r="K135" s="257" t="s">
        <v>1275</v>
      </c>
      <c r="L135" s="257" t="s">
        <v>1286</v>
      </c>
      <c r="M135" s="258">
        <v>33462</v>
      </c>
      <c r="N135" s="259">
        <v>33462</v>
      </c>
      <c r="O135" s="260"/>
      <c r="P135" s="260"/>
      <c r="Q135" s="257" t="s">
        <v>114</v>
      </c>
      <c r="R135" s="257" t="s">
        <v>329</v>
      </c>
      <c r="S135" s="267" t="s">
        <v>330</v>
      </c>
      <c r="T135" s="158" t="s">
        <v>211</v>
      </c>
      <c r="U135" s="196" t="s">
        <v>101</v>
      </c>
      <c r="V135" s="32" t="s">
        <v>1287</v>
      </c>
      <c r="W135" s="257"/>
      <c r="X135" s="39">
        <v>808166071</v>
      </c>
      <c r="Y135" s="39">
        <f>X135/10</f>
        <v>80816607.099999994</v>
      </c>
      <c r="Z135" s="39">
        <f>X135/13.5</f>
        <v>59864153.40740741</v>
      </c>
      <c r="AA135" s="39">
        <v>1637024.1269648355</v>
      </c>
      <c r="AB135" s="260">
        <v>1300</v>
      </c>
      <c r="AC135" s="49">
        <v>5085248099</v>
      </c>
      <c r="AD135" s="49">
        <f>AC135/10</f>
        <v>508524809.89999998</v>
      </c>
      <c r="AE135" s="49">
        <f>AC135/13.5</f>
        <v>376685044.37037039</v>
      </c>
      <c r="AF135" s="49">
        <v>2430017.0589865628</v>
      </c>
      <c r="AG135" s="263">
        <v>72454977</v>
      </c>
      <c r="AH135" s="49">
        <v>0</v>
      </c>
      <c r="AI135" s="48">
        <v>1296</v>
      </c>
      <c r="AJ135" s="39">
        <v>186581.38</v>
      </c>
      <c r="AK135" s="52">
        <v>120727584.95</v>
      </c>
      <c r="AL135" s="39">
        <v>120914166.33</v>
      </c>
      <c r="AM135" s="51">
        <v>2487945.8092592591</v>
      </c>
      <c r="AN135" s="260">
        <v>1340</v>
      </c>
      <c r="AO135" s="52">
        <v>550821233</v>
      </c>
      <c r="AP135" s="39">
        <v>12539571778.59</v>
      </c>
      <c r="AQ135" s="53">
        <v>1303</v>
      </c>
      <c r="AR135" s="52"/>
      <c r="AS135" s="52"/>
      <c r="AT135" s="57">
        <v>88940736246.979996</v>
      </c>
      <c r="AU135" s="57">
        <v>261927.13</v>
      </c>
      <c r="AV135" s="39">
        <f t="shared" ref="AV135:AW138" si="5">AR135+AT135</f>
        <v>88940736246.979996</v>
      </c>
      <c r="AW135" s="39">
        <f t="shared" si="5"/>
        <v>261927.13</v>
      </c>
      <c r="AX135" s="54"/>
      <c r="AY135" s="52"/>
      <c r="AZ135" s="52"/>
      <c r="BA135" s="39">
        <v>12539571778.59</v>
      </c>
      <c r="BB135" s="39">
        <v>12539571778.59</v>
      </c>
      <c r="BC135" s="52"/>
      <c r="BD135" s="52"/>
      <c r="BE135" s="39">
        <v>12539571778.59</v>
      </c>
      <c r="BF135" s="39">
        <v>12539571778.59</v>
      </c>
      <c r="BG135" s="52"/>
      <c r="BH135" s="52"/>
      <c r="BI135" s="39">
        <v>12539571778.59</v>
      </c>
      <c r="BJ135" s="39">
        <v>12539571778.59</v>
      </c>
      <c r="BK135" s="257" t="s">
        <v>1288</v>
      </c>
      <c r="BL135" s="266" t="s">
        <v>180</v>
      </c>
      <c r="BM135" s="257" t="s">
        <v>180</v>
      </c>
      <c r="BN135" s="257"/>
      <c r="BO135" s="257"/>
      <c r="BP135" s="257"/>
      <c r="BQ135" s="38" t="s">
        <v>1289</v>
      </c>
      <c r="BR135" s="257" t="s">
        <v>1290</v>
      </c>
      <c r="BS135" s="257" t="s">
        <v>211</v>
      </c>
      <c r="BT135" s="257"/>
      <c r="BU135" s="257" t="s">
        <v>1291</v>
      </c>
      <c r="BV135" s="257" t="s">
        <v>1292</v>
      </c>
      <c r="BW135" s="32" t="s">
        <v>194</v>
      </c>
      <c r="BX135" s="257" t="s">
        <v>1293</v>
      </c>
      <c r="BY135" s="257"/>
      <c r="BZ135" s="218"/>
    </row>
    <row r="136" spans="1:78" s="217" customFormat="1" ht="162" customHeight="1">
      <c r="A136" s="257">
        <v>135</v>
      </c>
      <c r="B136" s="10" t="s">
        <v>1294</v>
      </c>
      <c r="C136" s="257" t="s">
        <v>106</v>
      </c>
      <c r="D136" s="257" t="s">
        <v>204</v>
      </c>
      <c r="E136" s="257" t="s">
        <v>1271</v>
      </c>
      <c r="F136" s="257" t="s">
        <v>1295</v>
      </c>
      <c r="G136" s="257" t="s">
        <v>1273</v>
      </c>
      <c r="H136" s="257" t="s">
        <v>81</v>
      </c>
      <c r="I136" s="32" t="s">
        <v>1296</v>
      </c>
      <c r="J136" s="158" t="s">
        <v>96</v>
      </c>
      <c r="K136" s="257" t="s">
        <v>1297</v>
      </c>
      <c r="L136" s="257" t="s">
        <v>1298</v>
      </c>
      <c r="M136" s="258">
        <v>36087</v>
      </c>
      <c r="N136" s="259">
        <v>36087</v>
      </c>
      <c r="O136" s="260"/>
      <c r="P136" s="260"/>
      <c r="Q136" s="257" t="s">
        <v>114</v>
      </c>
      <c r="R136" s="257" t="s">
        <v>1299</v>
      </c>
      <c r="S136" s="144" t="s">
        <v>177</v>
      </c>
      <c r="T136" s="158" t="s">
        <v>211</v>
      </c>
      <c r="U136" s="196" t="s">
        <v>101</v>
      </c>
      <c r="V136" s="32" t="s">
        <v>1300</v>
      </c>
      <c r="W136" s="262"/>
      <c r="X136" s="39">
        <v>3807915971</v>
      </c>
      <c r="Y136" s="39">
        <f>X136/10</f>
        <v>380791597.10000002</v>
      </c>
      <c r="Z136" s="39">
        <f>X136/13.5</f>
        <v>282067849.7037037</v>
      </c>
      <c r="AA136" s="39">
        <v>7713328.4131421158</v>
      </c>
      <c r="AB136" s="260">
        <v>521</v>
      </c>
      <c r="AC136" s="49">
        <v>5612563887</v>
      </c>
      <c r="AD136" s="49">
        <f>AC136/10</f>
        <v>561256388.70000005</v>
      </c>
      <c r="AE136" s="49">
        <f>AC136/13.5</f>
        <v>415745473.1111111</v>
      </c>
      <c r="AF136" s="49">
        <v>2681998.1492631459</v>
      </c>
      <c r="AG136" s="263">
        <v>-10147478</v>
      </c>
      <c r="AH136" s="49">
        <v>0</v>
      </c>
      <c r="AI136" s="48">
        <v>649</v>
      </c>
      <c r="AJ136" s="39">
        <v>159851.21</v>
      </c>
      <c r="AK136" s="52">
        <v>78085153.459999993</v>
      </c>
      <c r="AL136" s="39">
        <v>78245004.669999987</v>
      </c>
      <c r="AM136" s="51">
        <v>1609979.5199588474</v>
      </c>
      <c r="AN136" s="260">
        <v>930</v>
      </c>
      <c r="AO136" s="52">
        <v>6580508780</v>
      </c>
      <c r="AP136" s="39">
        <v>10370007907.039999</v>
      </c>
      <c r="AQ136" s="53">
        <v>840</v>
      </c>
      <c r="AR136" s="52"/>
      <c r="AS136" s="52"/>
      <c r="AT136" s="57">
        <v>77694009254.850006</v>
      </c>
      <c r="AU136" s="57">
        <v>204031.22</v>
      </c>
      <c r="AV136" s="39">
        <f t="shared" si="5"/>
        <v>77694009254.850006</v>
      </c>
      <c r="AW136" s="39">
        <f t="shared" si="5"/>
        <v>204031.22</v>
      </c>
      <c r="AX136" s="54"/>
      <c r="AY136" s="52"/>
      <c r="AZ136" s="52"/>
      <c r="BA136" s="39">
        <v>10370007907.039999</v>
      </c>
      <c r="BB136" s="39">
        <v>10370007907.039999</v>
      </c>
      <c r="BC136" s="52"/>
      <c r="BD136" s="52"/>
      <c r="BE136" s="39">
        <v>10370007907.039999</v>
      </c>
      <c r="BF136" s="39">
        <v>10370007907.039999</v>
      </c>
      <c r="BG136" s="52"/>
      <c r="BH136" s="52"/>
      <c r="BI136" s="39">
        <v>10370007907.039999</v>
      </c>
      <c r="BJ136" s="39">
        <v>10370007907.039999</v>
      </c>
      <c r="BK136" s="257" t="s">
        <v>1301</v>
      </c>
      <c r="BL136" s="257"/>
      <c r="BM136" s="257" t="s">
        <v>118</v>
      </c>
      <c r="BN136" s="257"/>
      <c r="BO136" s="257" t="s">
        <v>118</v>
      </c>
      <c r="BP136" s="257" t="s">
        <v>1302</v>
      </c>
      <c r="BQ136" s="38" t="s">
        <v>1303</v>
      </c>
      <c r="BR136" s="257" t="s">
        <v>1304</v>
      </c>
      <c r="BS136" s="257" t="s">
        <v>211</v>
      </c>
      <c r="BT136" s="265" t="s">
        <v>1305</v>
      </c>
      <c r="BU136" s="257"/>
      <c r="BV136" s="257" t="s">
        <v>1306</v>
      </c>
      <c r="BW136" s="32" t="s">
        <v>194</v>
      </c>
      <c r="BX136" s="257" t="s">
        <v>1307</v>
      </c>
      <c r="BY136" s="257"/>
      <c r="BZ136" s="218"/>
    </row>
    <row r="137" spans="1:78" s="217" customFormat="1" ht="162" customHeight="1">
      <c r="A137" s="257">
        <v>136</v>
      </c>
      <c r="B137" s="10" t="s">
        <v>1308</v>
      </c>
      <c r="C137" s="257" t="s">
        <v>106</v>
      </c>
      <c r="D137" s="257" t="s">
        <v>125</v>
      </c>
      <c r="E137" s="257" t="s">
        <v>1309</v>
      </c>
      <c r="F137" s="257"/>
      <c r="G137" s="257" t="s">
        <v>1310</v>
      </c>
      <c r="H137" s="69" t="s">
        <v>8072</v>
      </c>
      <c r="I137" s="32" t="s">
        <v>1311</v>
      </c>
      <c r="J137" s="158" t="s">
        <v>96</v>
      </c>
      <c r="K137" s="257" t="s">
        <v>1312</v>
      </c>
      <c r="L137" s="257" t="s">
        <v>1313</v>
      </c>
      <c r="M137" s="258" t="s">
        <v>1314</v>
      </c>
      <c r="N137" s="259" t="s">
        <v>1315</v>
      </c>
      <c r="O137" s="58" t="s">
        <v>1316</v>
      </c>
      <c r="P137" s="58">
        <v>41.789000000000001</v>
      </c>
      <c r="Q137" s="257" t="s">
        <v>175</v>
      </c>
      <c r="R137" s="257" t="s">
        <v>98</v>
      </c>
      <c r="S137" s="267" t="s">
        <v>99</v>
      </c>
      <c r="T137" s="158" t="s">
        <v>536</v>
      </c>
      <c r="U137" s="196" t="s">
        <v>101</v>
      </c>
      <c r="V137" s="32"/>
      <c r="W137" s="262"/>
      <c r="X137" s="39"/>
      <c r="Y137" s="39"/>
      <c r="Z137" s="39"/>
      <c r="AA137" s="39"/>
      <c r="AB137" s="260"/>
      <c r="AC137" s="49"/>
      <c r="AD137" s="49"/>
      <c r="AE137" s="49"/>
      <c r="AF137" s="49"/>
      <c r="AG137" s="263"/>
      <c r="AH137" s="49"/>
      <c r="AI137" s="48"/>
      <c r="AJ137" s="39"/>
      <c r="AK137" s="52"/>
      <c r="AL137" s="39"/>
      <c r="AM137" s="51"/>
      <c r="AN137" s="260"/>
      <c r="AO137" s="52"/>
      <c r="AP137" s="39"/>
      <c r="AQ137" s="53"/>
      <c r="AR137" s="52"/>
      <c r="AS137" s="52"/>
      <c r="AT137" s="57"/>
      <c r="AU137" s="57"/>
      <c r="AV137" s="39"/>
      <c r="AW137" s="39"/>
      <c r="AX137" s="54"/>
      <c r="AY137" s="52"/>
      <c r="AZ137" s="52"/>
      <c r="BA137" s="39"/>
      <c r="BB137" s="39"/>
      <c r="BC137" s="52"/>
      <c r="BD137" s="52"/>
      <c r="BE137" s="39"/>
      <c r="BF137" s="39"/>
      <c r="BG137" s="52"/>
      <c r="BH137" s="52"/>
      <c r="BI137" s="39"/>
      <c r="BJ137" s="39"/>
      <c r="BK137" s="257" t="s">
        <v>1317</v>
      </c>
      <c r="BL137" s="257" t="s">
        <v>118</v>
      </c>
      <c r="BM137" s="257"/>
      <c r="BN137" s="257"/>
      <c r="BO137" s="257"/>
      <c r="BP137" s="257"/>
      <c r="BQ137" s="38"/>
      <c r="BR137" s="257" t="s">
        <v>1318</v>
      </c>
      <c r="BS137" s="257" t="s">
        <v>536</v>
      </c>
      <c r="BT137" s="265"/>
      <c r="BU137" s="257"/>
      <c r="BV137" s="257" t="s">
        <v>830</v>
      </c>
      <c r="BW137" s="32"/>
      <c r="BX137" s="257" t="s">
        <v>1319</v>
      </c>
      <c r="BY137" s="257"/>
      <c r="BZ137" s="218"/>
    </row>
    <row r="138" spans="1:78" s="217" customFormat="1" ht="261" customHeight="1">
      <c r="A138" s="257">
        <v>137</v>
      </c>
      <c r="B138" s="10" t="s">
        <v>1320</v>
      </c>
      <c r="C138" s="257" t="s">
        <v>106</v>
      </c>
      <c r="D138" s="257" t="s">
        <v>252</v>
      </c>
      <c r="E138" s="257" t="s">
        <v>1321</v>
      </c>
      <c r="F138" s="257" t="s">
        <v>1322</v>
      </c>
      <c r="G138" s="257" t="s">
        <v>1323</v>
      </c>
      <c r="H138" s="257" t="s">
        <v>81</v>
      </c>
      <c r="I138" s="32" t="s">
        <v>1324</v>
      </c>
      <c r="J138" s="158" t="s">
        <v>96</v>
      </c>
      <c r="K138" s="257" t="s">
        <v>1325</v>
      </c>
      <c r="L138" s="257" t="s">
        <v>1326</v>
      </c>
      <c r="M138" s="258">
        <v>23590</v>
      </c>
      <c r="N138" s="259">
        <v>27273</v>
      </c>
      <c r="O138" s="260"/>
      <c r="P138" s="260"/>
      <c r="Q138" s="257" t="s">
        <v>114</v>
      </c>
      <c r="R138" s="257" t="s">
        <v>828</v>
      </c>
      <c r="S138" s="144" t="s">
        <v>177</v>
      </c>
      <c r="T138" s="158" t="s">
        <v>258</v>
      </c>
      <c r="U138" s="196" t="s">
        <v>101</v>
      </c>
      <c r="V138" s="32" t="s">
        <v>1327</v>
      </c>
      <c r="W138" s="257"/>
      <c r="X138" s="39">
        <v>1001218010</v>
      </c>
      <c r="Y138" s="39">
        <f>X138/10</f>
        <v>100121801</v>
      </c>
      <c r="Z138" s="39">
        <f>X138/13.5</f>
        <v>74164297.03703703</v>
      </c>
      <c r="AA138" s="39">
        <v>2028070.835358937</v>
      </c>
      <c r="AB138" s="260"/>
      <c r="AC138" s="49">
        <v>7100262208</v>
      </c>
      <c r="AD138" s="49">
        <f>AC138/10</f>
        <v>710026220.79999995</v>
      </c>
      <c r="AE138" s="49">
        <f>AC138/13.5</f>
        <v>525945348.74074072</v>
      </c>
      <c r="AF138" s="49">
        <v>3392903.9356232202</v>
      </c>
      <c r="AG138" s="263">
        <v>154353518</v>
      </c>
      <c r="AH138" s="49">
        <v>0</v>
      </c>
      <c r="AI138" s="48">
        <v>1468</v>
      </c>
      <c r="AJ138" s="39">
        <v>128585.46</v>
      </c>
      <c r="AK138" s="52">
        <v>378126639.88999999</v>
      </c>
      <c r="AL138" s="39">
        <v>378255225.34999996</v>
      </c>
      <c r="AM138" s="51">
        <v>7783029.3281892994</v>
      </c>
      <c r="AN138" s="260">
        <v>1747</v>
      </c>
      <c r="AO138" s="52">
        <v>275474679</v>
      </c>
      <c r="AP138" s="39">
        <v>52633292583.830002</v>
      </c>
      <c r="AQ138" s="53">
        <v>1702</v>
      </c>
      <c r="AR138" s="52"/>
      <c r="AS138" s="52"/>
      <c r="AT138" s="57">
        <v>561204325699.51001</v>
      </c>
      <c r="AU138" s="57">
        <v>1481930.62</v>
      </c>
      <c r="AV138" s="39">
        <f t="shared" si="5"/>
        <v>561204325699.51001</v>
      </c>
      <c r="AW138" s="39">
        <f t="shared" si="5"/>
        <v>1481930.62</v>
      </c>
      <c r="AX138" s="54"/>
      <c r="AY138" s="52"/>
      <c r="AZ138" s="52"/>
      <c r="BA138" s="39">
        <v>52633292583.830002</v>
      </c>
      <c r="BB138" s="39">
        <v>52633292583.830002</v>
      </c>
      <c r="BC138" s="52"/>
      <c r="BD138" s="52"/>
      <c r="BE138" s="39">
        <v>52633292583.830002</v>
      </c>
      <c r="BF138" s="39">
        <v>52633292583.830002</v>
      </c>
      <c r="BG138" s="52"/>
      <c r="BH138" s="52"/>
      <c r="BI138" s="39">
        <v>52633292583.830002</v>
      </c>
      <c r="BJ138" s="39">
        <v>52633292583.830002</v>
      </c>
      <c r="BK138" s="257" t="s">
        <v>1328</v>
      </c>
      <c r="BL138" s="266" t="s">
        <v>180</v>
      </c>
      <c r="BM138" s="257" t="s">
        <v>118</v>
      </c>
      <c r="BN138" s="257"/>
      <c r="BO138" s="257" t="s">
        <v>118</v>
      </c>
      <c r="BP138" s="257" t="s">
        <v>1329</v>
      </c>
      <c r="BQ138" s="257" t="s">
        <v>1330</v>
      </c>
      <c r="BR138" s="257" t="s">
        <v>1331</v>
      </c>
      <c r="BS138" s="257" t="s">
        <v>258</v>
      </c>
      <c r="BT138" s="257"/>
      <c r="BU138" s="257"/>
      <c r="BV138" s="257" t="s">
        <v>1332</v>
      </c>
      <c r="BW138" s="38"/>
      <c r="BX138" s="257" t="s">
        <v>1333</v>
      </c>
      <c r="BY138" s="257"/>
      <c r="BZ138" s="218"/>
    </row>
    <row r="139" spans="1:78" s="217" customFormat="1" ht="163.5" customHeight="1">
      <c r="A139" s="257">
        <v>138</v>
      </c>
      <c r="B139" s="101" t="s">
        <v>1334</v>
      </c>
      <c r="C139" s="257" t="s">
        <v>106</v>
      </c>
      <c r="D139" s="257" t="s">
        <v>274</v>
      </c>
      <c r="E139" s="257" t="s">
        <v>274</v>
      </c>
      <c r="F139" s="257"/>
      <c r="G139" s="257"/>
      <c r="H139" s="257" t="s">
        <v>81</v>
      </c>
      <c r="I139" s="32"/>
      <c r="J139" s="158" t="s">
        <v>96</v>
      </c>
      <c r="K139" s="257" t="s">
        <v>1335</v>
      </c>
      <c r="L139" s="69" t="s">
        <v>8122</v>
      </c>
      <c r="M139" s="258"/>
      <c r="N139" s="259"/>
      <c r="O139" s="260"/>
      <c r="P139" s="260"/>
      <c r="Q139" s="257" t="s">
        <v>114</v>
      </c>
      <c r="R139" s="69" t="s">
        <v>8123</v>
      </c>
      <c r="S139" s="267" t="s">
        <v>1536</v>
      </c>
      <c r="T139" s="158" t="s">
        <v>86</v>
      </c>
      <c r="U139" s="267" t="s">
        <v>116</v>
      </c>
      <c r="V139" s="32"/>
      <c r="W139" s="257"/>
      <c r="X139" s="39"/>
      <c r="Y139" s="39"/>
      <c r="Z139" s="39"/>
      <c r="AA139" s="39"/>
      <c r="AB139" s="65"/>
      <c r="AC139" s="49"/>
      <c r="AD139" s="263"/>
      <c r="AE139" s="263"/>
      <c r="AF139" s="49"/>
      <c r="AG139" s="263"/>
      <c r="AH139" s="263"/>
      <c r="AI139" s="266"/>
      <c r="AJ139" s="39"/>
      <c r="AK139" s="52"/>
      <c r="AL139" s="39"/>
      <c r="AM139" s="51"/>
      <c r="AN139" s="83"/>
      <c r="AO139" s="52"/>
      <c r="AP139" s="39"/>
      <c r="AQ139" s="54"/>
      <c r="AR139" s="52"/>
      <c r="AS139" s="52"/>
      <c r="AT139" s="57"/>
      <c r="AU139" s="57"/>
      <c r="AV139" s="39"/>
      <c r="AW139" s="39"/>
      <c r="AX139" s="54"/>
      <c r="AY139" s="52"/>
      <c r="AZ139" s="52"/>
      <c r="BA139" s="39"/>
      <c r="BB139" s="39"/>
      <c r="BC139" s="52"/>
      <c r="BD139" s="52"/>
      <c r="BE139" s="39"/>
      <c r="BF139" s="39"/>
      <c r="BG139" s="52"/>
      <c r="BH139" s="52"/>
      <c r="BI139" s="39"/>
      <c r="BJ139" s="39"/>
      <c r="BK139" s="257"/>
      <c r="BL139" s="257"/>
      <c r="BM139" s="257"/>
      <c r="BN139" s="257"/>
      <c r="BO139" s="257"/>
      <c r="BP139" s="257"/>
      <c r="BQ139" s="59" t="s">
        <v>102</v>
      </c>
      <c r="BR139" s="257"/>
      <c r="BS139" s="257" t="s">
        <v>1336</v>
      </c>
      <c r="BT139" s="257"/>
      <c r="BU139" s="257"/>
      <c r="BV139" s="257"/>
      <c r="BW139" s="38"/>
      <c r="BX139" s="257" t="s">
        <v>1337</v>
      </c>
      <c r="BY139" s="257"/>
      <c r="BZ139" s="218"/>
    </row>
    <row r="140" spans="1:78" s="217" customFormat="1" ht="128.25" customHeight="1">
      <c r="A140" s="257">
        <v>139</v>
      </c>
      <c r="B140" s="101" t="s">
        <v>8127</v>
      </c>
      <c r="C140" s="257" t="s">
        <v>106</v>
      </c>
      <c r="D140" s="257" t="s">
        <v>274</v>
      </c>
      <c r="E140" s="257" t="s">
        <v>274</v>
      </c>
      <c r="F140" s="257"/>
      <c r="G140" s="257"/>
      <c r="H140" s="257" t="s">
        <v>81</v>
      </c>
      <c r="I140" s="32"/>
      <c r="J140" s="158" t="s">
        <v>96</v>
      </c>
      <c r="K140" s="257" t="s">
        <v>1335</v>
      </c>
      <c r="L140" s="69" t="s">
        <v>8124</v>
      </c>
      <c r="M140" s="258"/>
      <c r="N140" s="259"/>
      <c r="O140" s="260"/>
      <c r="P140" s="260"/>
      <c r="Q140" s="257" t="s">
        <v>114</v>
      </c>
      <c r="R140" s="69" t="s">
        <v>8125</v>
      </c>
      <c r="S140" s="267" t="s">
        <v>277</v>
      </c>
      <c r="T140" s="158" t="s">
        <v>86</v>
      </c>
      <c r="U140" s="267" t="s">
        <v>116</v>
      </c>
      <c r="V140" s="32"/>
      <c r="W140" s="257"/>
      <c r="X140" s="39"/>
      <c r="Y140" s="39"/>
      <c r="Z140" s="39"/>
      <c r="AA140" s="39"/>
      <c r="AB140" s="65"/>
      <c r="AC140" s="49"/>
      <c r="AD140" s="263"/>
      <c r="AE140" s="263"/>
      <c r="AF140" s="49"/>
      <c r="AG140" s="263"/>
      <c r="AH140" s="263"/>
      <c r="AI140" s="266"/>
      <c r="AJ140" s="39"/>
      <c r="AK140" s="52"/>
      <c r="AL140" s="39"/>
      <c r="AM140" s="51"/>
      <c r="AN140" s="83"/>
      <c r="AO140" s="52"/>
      <c r="AP140" s="39"/>
      <c r="AQ140" s="54"/>
      <c r="AR140" s="52"/>
      <c r="AS140" s="52"/>
      <c r="AT140" s="57"/>
      <c r="AU140" s="57"/>
      <c r="AV140" s="39"/>
      <c r="AW140" s="39"/>
      <c r="AX140" s="54"/>
      <c r="AY140" s="52"/>
      <c r="AZ140" s="52"/>
      <c r="BA140" s="39"/>
      <c r="BB140" s="39"/>
      <c r="BC140" s="52"/>
      <c r="BD140" s="52"/>
      <c r="BE140" s="39"/>
      <c r="BF140" s="39"/>
      <c r="BG140" s="52"/>
      <c r="BH140" s="52"/>
      <c r="BI140" s="39"/>
      <c r="BJ140" s="39"/>
      <c r="BK140" s="257"/>
      <c r="BL140" s="257"/>
      <c r="BM140" s="257"/>
      <c r="BN140" s="257"/>
      <c r="BO140" s="257"/>
      <c r="BP140" s="257"/>
      <c r="BQ140" s="59" t="s">
        <v>102</v>
      </c>
      <c r="BR140" s="257"/>
      <c r="BS140" s="257" t="s">
        <v>1336</v>
      </c>
      <c r="BT140" s="257"/>
      <c r="BU140" s="257"/>
      <c r="BV140" s="257"/>
      <c r="BW140" s="38"/>
      <c r="BX140" s="257" t="s">
        <v>1337</v>
      </c>
      <c r="BY140" s="257"/>
      <c r="BZ140" s="218"/>
    </row>
    <row r="141" spans="1:78" s="217" customFormat="1" ht="141" customHeight="1">
      <c r="A141" s="257">
        <v>140</v>
      </c>
      <c r="B141" s="101" t="s">
        <v>8126</v>
      </c>
      <c r="C141" s="257" t="s">
        <v>106</v>
      </c>
      <c r="D141" s="257" t="s">
        <v>274</v>
      </c>
      <c r="E141" s="257" t="s">
        <v>274</v>
      </c>
      <c r="F141" s="257"/>
      <c r="G141" s="69" t="s">
        <v>8129</v>
      </c>
      <c r="H141" s="257" t="s">
        <v>81</v>
      </c>
      <c r="I141" s="32"/>
      <c r="J141" s="158" t="s">
        <v>96</v>
      </c>
      <c r="K141" s="257" t="s">
        <v>1335</v>
      </c>
      <c r="L141" s="69" t="s">
        <v>8128</v>
      </c>
      <c r="M141" s="258"/>
      <c r="N141" s="259"/>
      <c r="O141" s="260"/>
      <c r="P141" s="260"/>
      <c r="Q141" s="257" t="s">
        <v>114</v>
      </c>
      <c r="R141" s="69" t="s">
        <v>8130</v>
      </c>
      <c r="S141" s="267" t="s">
        <v>1536</v>
      </c>
      <c r="T141" s="158" t="s">
        <v>86</v>
      </c>
      <c r="U141" s="267" t="s">
        <v>116</v>
      </c>
      <c r="V141" s="32"/>
      <c r="W141" s="257"/>
      <c r="X141" s="39"/>
      <c r="Y141" s="39"/>
      <c r="Z141" s="39"/>
      <c r="AA141" s="39"/>
      <c r="AB141" s="65"/>
      <c r="AC141" s="49"/>
      <c r="AD141" s="263"/>
      <c r="AE141" s="263"/>
      <c r="AF141" s="49"/>
      <c r="AG141" s="263"/>
      <c r="AH141" s="263"/>
      <c r="AI141" s="266"/>
      <c r="AJ141" s="39"/>
      <c r="AK141" s="52"/>
      <c r="AL141" s="39"/>
      <c r="AM141" s="51"/>
      <c r="AN141" s="83"/>
      <c r="AO141" s="52"/>
      <c r="AP141" s="39"/>
      <c r="AQ141" s="54"/>
      <c r="AR141" s="52"/>
      <c r="AS141" s="52"/>
      <c r="AT141" s="57"/>
      <c r="AU141" s="57"/>
      <c r="AV141" s="39"/>
      <c r="AW141" s="39"/>
      <c r="AX141" s="54"/>
      <c r="AY141" s="52"/>
      <c r="AZ141" s="52"/>
      <c r="BA141" s="39"/>
      <c r="BB141" s="39"/>
      <c r="BC141" s="52"/>
      <c r="BD141" s="52"/>
      <c r="BE141" s="39"/>
      <c r="BF141" s="39"/>
      <c r="BG141" s="52"/>
      <c r="BH141" s="52"/>
      <c r="BI141" s="39"/>
      <c r="BJ141" s="39"/>
      <c r="BK141" s="257"/>
      <c r="BL141" s="257"/>
      <c r="BM141" s="257"/>
      <c r="BN141" s="257"/>
      <c r="BO141" s="257"/>
      <c r="BP141" s="257"/>
      <c r="BQ141" s="59" t="s">
        <v>102</v>
      </c>
      <c r="BR141" s="257"/>
      <c r="BS141" s="257" t="s">
        <v>1336</v>
      </c>
      <c r="BT141" s="257"/>
      <c r="BU141" s="257"/>
      <c r="BV141" s="257"/>
      <c r="BW141" s="38"/>
      <c r="BX141" s="257" t="s">
        <v>1337</v>
      </c>
      <c r="BY141" s="257"/>
      <c r="BZ141" s="218"/>
    </row>
    <row r="142" spans="1:78" s="217" customFormat="1" ht="156" customHeight="1">
      <c r="A142" s="257">
        <v>141</v>
      </c>
      <c r="B142" s="101" t="s">
        <v>1338</v>
      </c>
      <c r="C142" s="257" t="s">
        <v>106</v>
      </c>
      <c r="D142" s="257" t="s">
        <v>274</v>
      </c>
      <c r="E142" s="257" t="s">
        <v>274</v>
      </c>
      <c r="F142" s="257"/>
      <c r="G142" s="69" t="s">
        <v>8132</v>
      </c>
      <c r="H142" s="257" t="s">
        <v>81</v>
      </c>
      <c r="I142" s="32"/>
      <c r="J142" s="158" t="s">
        <v>96</v>
      </c>
      <c r="K142" s="257" t="s">
        <v>1335</v>
      </c>
      <c r="L142" s="69" t="s">
        <v>8131</v>
      </c>
      <c r="M142" s="258"/>
      <c r="N142" s="259"/>
      <c r="O142" s="260"/>
      <c r="P142" s="260"/>
      <c r="Q142" s="257" t="s">
        <v>114</v>
      </c>
      <c r="R142" s="69" t="s">
        <v>1726</v>
      </c>
      <c r="S142" s="267" t="s">
        <v>1536</v>
      </c>
      <c r="T142" s="158" t="s">
        <v>86</v>
      </c>
      <c r="U142" s="267" t="s">
        <v>116</v>
      </c>
      <c r="V142" s="32"/>
      <c r="W142" s="257"/>
      <c r="X142" s="39"/>
      <c r="Y142" s="39"/>
      <c r="Z142" s="39"/>
      <c r="AA142" s="39"/>
      <c r="AB142" s="65"/>
      <c r="AC142" s="49"/>
      <c r="AD142" s="263"/>
      <c r="AE142" s="263"/>
      <c r="AF142" s="49"/>
      <c r="AG142" s="263"/>
      <c r="AH142" s="263"/>
      <c r="AI142" s="266"/>
      <c r="AJ142" s="39"/>
      <c r="AK142" s="52"/>
      <c r="AL142" s="39"/>
      <c r="AM142" s="51"/>
      <c r="AN142" s="83"/>
      <c r="AO142" s="52"/>
      <c r="AP142" s="39"/>
      <c r="AQ142" s="54"/>
      <c r="AR142" s="52"/>
      <c r="AS142" s="52"/>
      <c r="AT142" s="57"/>
      <c r="AU142" s="57"/>
      <c r="AV142" s="39"/>
      <c r="AW142" s="39"/>
      <c r="AX142" s="54"/>
      <c r="AY142" s="52"/>
      <c r="AZ142" s="52"/>
      <c r="BA142" s="39"/>
      <c r="BB142" s="39"/>
      <c r="BC142" s="52"/>
      <c r="BD142" s="52"/>
      <c r="BE142" s="39"/>
      <c r="BF142" s="39"/>
      <c r="BG142" s="52"/>
      <c r="BH142" s="52"/>
      <c r="BI142" s="39"/>
      <c r="BJ142" s="39"/>
      <c r="BK142" s="257"/>
      <c r="BL142" s="257"/>
      <c r="BM142" s="257"/>
      <c r="BN142" s="257"/>
      <c r="BO142" s="257"/>
      <c r="BP142" s="257"/>
      <c r="BQ142" s="59" t="s">
        <v>102</v>
      </c>
      <c r="BR142" s="257"/>
      <c r="BS142" s="257" t="s">
        <v>1336</v>
      </c>
      <c r="BT142" s="257"/>
      <c r="BU142" s="257"/>
      <c r="BV142" s="257"/>
      <c r="BW142" s="38"/>
      <c r="BX142" s="257" t="s">
        <v>1337</v>
      </c>
      <c r="BY142" s="257"/>
      <c r="BZ142" s="218"/>
    </row>
    <row r="143" spans="1:78" s="217" customFormat="1" ht="173.25" customHeight="1">
      <c r="A143" s="257">
        <v>142</v>
      </c>
      <c r="B143" s="10" t="s">
        <v>1339</v>
      </c>
      <c r="C143" s="257" t="s">
        <v>106</v>
      </c>
      <c r="D143" s="257" t="s">
        <v>274</v>
      </c>
      <c r="E143" s="257" t="s">
        <v>274</v>
      </c>
      <c r="F143" s="257"/>
      <c r="G143" s="69" t="s">
        <v>8132</v>
      </c>
      <c r="H143" s="257" t="s">
        <v>81</v>
      </c>
      <c r="I143" s="32"/>
      <c r="J143" s="158" t="s">
        <v>96</v>
      </c>
      <c r="K143" s="257" t="s">
        <v>1335</v>
      </c>
      <c r="L143" s="257" t="s">
        <v>8134</v>
      </c>
      <c r="M143" s="258"/>
      <c r="N143" s="259"/>
      <c r="O143" s="260"/>
      <c r="P143" s="260"/>
      <c r="Q143" s="257" t="s">
        <v>114</v>
      </c>
      <c r="R143" s="257" t="s">
        <v>8133</v>
      </c>
      <c r="S143" s="267" t="s">
        <v>311</v>
      </c>
      <c r="T143" s="158" t="s">
        <v>86</v>
      </c>
      <c r="U143" s="267" t="s">
        <v>116</v>
      </c>
      <c r="V143" s="32"/>
      <c r="W143" s="257"/>
      <c r="X143" s="39"/>
      <c r="Y143" s="39"/>
      <c r="Z143" s="39"/>
      <c r="AA143" s="39"/>
      <c r="AB143" s="65"/>
      <c r="AC143" s="49"/>
      <c r="AD143" s="263"/>
      <c r="AE143" s="263"/>
      <c r="AF143" s="49"/>
      <c r="AG143" s="263"/>
      <c r="AH143" s="263"/>
      <c r="AI143" s="266"/>
      <c r="AJ143" s="39"/>
      <c r="AK143" s="52"/>
      <c r="AL143" s="39"/>
      <c r="AM143" s="51"/>
      <c r="AN143" s="83"/>
      <c r="AO143" s="52"/>
      <c r="AP143" s="39"/>
      <c r="AQ143" s="54"/>
      <c r="AR143" s="52"/>
      <c r="AS143" s="52"/>
      <c r="AT143" s="57"/>
      <c r="AU143" s="57"/>
      <c r="AV143" s="39"/>
      <c r="AW143" s="39"/>
      <c r="AX143" s="54"/>
      <c r="AY143" s="52"/>
      <c r="AZ143" s="52"/>
      <c r="BA143" s="39"/>
      <c r="BB143" s="39"/>
      <c r="BC143" s="52"/>
      <c r="BD143" s="52"/>
      <c r="BE143" s="39"/>
      <c r="BF143" s="39"/>
      <c r="BG143" s="52"/>
      <c r="BH143" s="52"/>
      <c r="BI143" s="39"/>
      <c r="BJ143" s="39"/>
      <c r="BK143" s="257"/>
      <c r="BL143" s="257"/>
      <c r="BM143" s="257"/>
      <c r="BN143" s="257"/>
      <c r="BO143" s="257"/>
      <c r="BP143" s="257"/>
      <c r="BQ143" s="59" t="s">
        <v>102</v>
      </c>
      <c r="BR143" s="257"/>
      <c r="BS143" s="257" t="s">
        <v>1336</v>
      </c>
      <c r="BT143" s="257"/>
      <c r="BU143" s="257"/>
      <c r="BV143" s="257"/>
      <c r="BW143" s="38"/>
      <c r="BX143" s="257" t="s">
        <v>1337</v>
      </c>
      <c r="BY143" s="257"/>
      <c r="BZ143" s="218"/>
    </row>
    <row r="144" spans="1:78" s="217" customFormat="1" ht="173.25" customHeight="1">
      <c r="A144" s="257">
        <v>143</v>
      </c>
      <c r="B144" s="10" t="s">
        <v>1340</v>
      </c>
      <c r="C144" s="257" t="s">
        <v>106</v>
      </c>
      <c r="D144" s="257" t="s">
        <v>274</v>
      </c>
      <c r="E144" s="257" t="s">
        <v>274</v>
      </c>
      <c r="F144" s="257"/>
      <c r="G144" s="257"/>
      <c r="H144" s="257" t="s">
        <v>81</v>
      </c>
      <c r="I144" s="32"/>
      <c r="J144" s="158" t="s">
        <v>96</v>
      </c>
      <c r="K144" s="257" t="s">
        <v>1335</v>
      </c>
      <c r="L144" s="257" t="s">
        <v>8136</v>
      </c>
      <c r="M144" s="258"/>
      <c r="N144" s="259"/>
      <c r="O144" s="260"/>
      <c r="P144" s="260"/>
      <c r="Q144" s="257" t="s">
        <v>114</v>
      </c>
      <c r="R144" s="257" t="s">
        <v>8135</v>
      </c>
      <c r="S144" s="267" t="s">
        <v>415</v>
      </c>
      <c r="T144" s="158" t="s">
        <v>86</v>
      </c>
      <c r="U144" s="267" t="s">
        <v>116</v>
      </c>
      <c r="V144" s="32"/>
      <c r="W144" s="257"/>
      <c r="X144" s="39"/>
      <c r="Y144" s="39"/>
      <c r="Z144" s="39"/>
      <c r="AA144" s="39"/>
      <c r="AB144" s="65"/>
      <c r="AC144" s="49"/>
      <c r="AD144" s="263"/>
      <c r="AE144" s="263"/>
      <c r="AF144" s="49"/>
      <c r="AG144" s="263"/>
      <c r="AH144" s="263"/>
      <c r="AI144" s="266"/>
      <c r="AJ144" s="39"/>
      <c r="AK144" s="52"/>
      <c r="AL144" s="39"/>
      <c r="AM144" s="51"/>
      <c r="AN144" s="83"/>
      <c r="AO144" s="52"/>
      <c r="AP144" s="39"/>
      <c r="AQ144" s="54"/>
      <c r="AR144" s="52"/>
      <c r="AS144" s="52"/>
      <c r="AT144" s="57"/>
      <c r="AU144" s="57"/>
      <c r="AV144" s="39"/>
      <c r="AW144" s="39"/>
      <c r="AX144" s="54"/>
      <c r="AY144" s="52"/>
      <c r="AZ144" s="52"/>
      <c r="BA144" s="39"/>
      <c r="BB144" s="39"/>
      <c r="BC144" s="52"/>
      <c r="BD144" s="52"/>
      <c r="BE144" s="39"/>
      <c r="BF144" s="39"/>
      <c r="BG144" s="52"/>
      <c r="BH144" s="52"/>
      <c r="BI144" s="39"/>
      <c r="BJ144" s="39"/>
      <c r="BK144" s="257"/>
      <c r="BL144" s="257"/>
      <c r="BM144" s="257"/>
      <c r="BN144" s="257"/>
      <c r="BO144" s="257"/>
      <c r="BP144" s="257"/>
      <c r="BQ144" s="59" t="s">
        <v>102</v>
      </c>
      <c r="BR144" s="257"/>
      <c r="BS144" s="257" t="s">
        <v>1336</v>
      </c>
      <c r="BT144" s="257"/>
      <c r="BU144" s="257"/>
      <c r="BV144" s="257"/>
      <c r="BW144" s="38"/>
      <c r="BX144" s="257" t="s">
        <v>1337</v>
      </c>
      <c r="BY144" s="257"/>
      <c r="BZ144" s="218"/>
    </row>
    <row r="145" spans="1:78" s="217" customFormat="1" ht="176.25" customHeight="1">
      <c r="A145" s="257">
        <v>144</v>
      </c>
      <c r="B145" s="10" t="s">
        <v>1341</v>
      </c>
      <c r="C145" s="257" t="s">
        <v>106</v>
      </c>
      <c r="D145" s="257" t="s">
        <v>274</v>
      </c>
      <c r="E145" s="257" t="s">
        <v>274</v>
      </c>
      <c r="F145" s="257"/>
      <c r="G145" s="257"/>
      <c r="H145" s="257" t="s">
        <v>81</v>
      </c>
      <c r="I145" s="32"/>
      <c r="J145" s="158" t="s">
        <v>96</v>
      </c>
      <c r="K145" s="257" t="s">
        <v>1335</v>
      </c>
      <c r="L145" s="257" t="s">
        <v>8137</v>
      </c>
      <c r="M145" s="258"/>
      <c r="N145" s="259"/>
      <c r="O145" s="260"/>
      <c r="P145" s="260"/>
      <c r="Q145" s="257" t="s">
        <v>114</v>
      </c>
      <c r="R145" s="257" t="s">
        <v>4515</v>
      </c>
      <c r="S145" s="267" t="s">
        <v>294</v>
      </c>
      <c r="T145" s="158" t="s">
        <v>86</v>
      </c>
      <c r="U145" s="267" t="s">
        <v>116</v>
      </c>
      <c r="V145" s="32"/>
      <c r="W145" s="257"/>
      <c r="X145" s="39"/>
      <c r="Y145" s="39"/>
      <c r="Z145" s="39"/>
      <c r="AA145" s="39"/>
      <c r="AB145" s="65"/>
      <c r="AC145" s="49"/>
      <c r="AD145" s="263"/>
      <c r="AE145" s="263"/>
      <c r="AF145" s="49"/>
      <c r="AG145" s="263"/>
      <c r="AH145" s="263"/>
      <c r="AI145" s="266"/>
      <c r="AJ145" s="39"/>
      <c r="AK145" s="52"/>
      <c r="AL145" s="39"/>
      <c r="AM145" s="51"/>
      <c r="AN145" s="83"/>
      <c r="AO145" s="52"/>
      <c r="AP145" s="39"/>
      <c r="AQ145" s="54"/>
      <c r="AR145" s="52"/>
      <c r="AS145" s="52"/>
      <c r="AT145" s="57"/>
      <c r="AU145" s="57"/>
      <c r="AV145" s="39"/>
      <c r="AW145" s="39"/>
      <c r="AX145" s="54"/>
      <c r="AY145" s="52"/>
      <c r="AZ145" s="52"/>
      <c r="BA145" s="39"/>
      <c r="BB145" s="39"/>
      <c r="BC145" s="52"/>
      <c r="BD145" s="52"/>
      <c r="BE145" s="39"/>
      <c r="BF145" s="39"/>
      <c r="BG145" s="52"/>
      <c r="BH145" s="52"/>
      <c r="BI145" s="39"/>
      <c r="BJ145" s="39"/>
      <c r="BK145" s="257"/>
      <c r="BL145" s="257"/>
      <c r="BM145" s="257"/>
      <c r="BN145" s="257"/>
      <c r="BO145" s="257"/>
      <c r="BP145" s="257"/>
      <c r="BQ145" s="59" t="s">
        <v>102</v>
      </c>
      <c r="BR145" s="257"/>
      <c r="BS145" s="257" t="s">
        <v>1336</v>
      </c>
      <c r="BT145" s="257"/>
      <c r="BU145" s="257"/>
      <c r="BV145" s="257"/>
      <c r="BW145" s="38"/>
      <c r="BX145" s="257" t="s">
        <v>1337</v>
      </c>
      <c r="BY145" s="257"/>
      <c r="BZ145" s="218"/>
    </row>
    <row r="146" spans="1:78" s="217" customFormat="1" ht="178.5" customHeight="1">
      <c r="A146" s="257">
        <v>145</v>
      </c>
      <c r="B146" s="10" t="s">
        <v>1342</v>
      </c>
      <c r="C146" s="257" t="s">
        <v>106</v>
      </c>
      <c r="D146" s="257" t="s">
        <v>274</v>
      </c>
      <c r="E146" s="257" t="s">
        <v>274</v>
      </c>
      <c r="F146" s="257"/>
      <c r="G146" s="257"/>
      <c r="H146" s="257" t="s">
        <v>81</v>
      </c>
      <c r="I146" s="32"/>
      <c r="J146" s="158" t="s">
        <v>96</v>
      </c>
      <c r="K146" s="257" t="s">
        <v>1335</v>
      </c>
      <c r="L146" s="257" t="s">
        <v>8138</v>
      </c>
      <c r="M146" s="258"/>
      <c r="N146" s="259"/>
      <c r="O146" s="260"/>
      <c r="P146" s="260"/>
      <c r="Q146" s="257" t="s">
        <v>114</v>
      </c>
      <c r="R146" s="257" t="s">
        <v>8139</v>
      </c>
      <c r="S146" s="267" t="s">
        <v>311</v>
      </c>
      <c r="T146" s="158" t="s">
        <v>86</v>
      </c>
      <c r="U146" s="267" t="s">
        <v>116</v>
      </c>
      <c r="V146" s="32"/>
      <c r="W146" s="257"/>
      <c r="X146" s="39"/>
      <c r="Y146" s="39"/>
      <c r="Z146" s="39"/>
      <c r="AA146" s="39"/>
      <c r="AB146" s="65"/>
      <c r="AC146" s="49"/>
      <c r="AD146" s="263"/>
      <c r="AE146" s="263"/>
      <c r="AF146" s="49"/>
      <c r="AG146" s="263"/>
      <c r="AH146" s="263"/>
      <c r="AI146" s="266"/>
      <c r="AJ146" s="39"/>
      <c r="AK146" s="52"/>
      <c r="AL146" s="39"/>
      <c r="AM146" s="51"/>
      <c r="AN146" s="83"/>
      <c r="AO146" s="52"/>
      <c r="AP146" s="39"/>
      <c r="AQ146" s="54"/>
      <c r="AR146" s="52"/>
      <c r="AS146" s="52"/>
      <c r="AT146" s="57"/>
      <c r="AU146" s="57"/>
      <c r="AV146" s="39"/>
      <c r="AW146" s="39"/>
      <c r="AX146" s="54"/>
      <c r="AY146" s="52"/>
      <c r="AZ146" s="52"/>
      <c r="BA146" s="39"/>
      <c r="BB146" s="39"/>
      <c r="BC146" s="52"/>
      <c r="BD146" s="52"/>
      <c r="BE146" s="39"/>
      <c r="BF146" s="39"/>
      <c r="BG146" s="52"/>
      <c r="BH146" s="52"/>
      <c r="BI146" s="39"/>
      <c r="BJ146" s="39"/>
      <c r="BK146" s="257"/>
      <c r="BL146" s="257"/>
      <c r="BM146" s="257"/>
      <c r="BN146" s="257"/>
      <c r="BO146" s="257"/>
      <c r="BP146" s="257"/>
      <c r="BQ146" s="59" t="s">
        <v>102</v>
      </c>
      <c r="BR146" s="257"/>
      <c r="BS146" s="257" t="s">
        <v>1336</v>
      </c>
      <c r="BT146" s="257"/>
      <c r="BU146" s="257"/>
      <c r="BV146" s="257"/>
      <c r="BW146" s="38"/>
      <c r="BX146" s="257" t="s">
        <v>1337</v>
      </c>
      <c r="BY146" s="257"/>
      <c r="BZ146" s="218"/>
    </row>
    <row r="147" spans="1:78" s="217" customFormat="1" ht="176.25" customHeight="1">
      <c r="A147" s="257">
        <v>146</v>
      </c>
      <c r="B147" s="10" t="s">
        <v>1343</v>
      </c>
      <c r="C147" s="257" t="s">
        <v>106</v>
      </c>
      <c r="D147" s="257" t="s">
        <v>274</v>
      </c>
      <c r="E147" s="257" t="s">
        <v>274</v>
      </c>
      <c r="F147" s="257"/>
      <c r="G147" s="257"/>
      <c r="H147" s="257" t="s">
        <v>81</v>
      </c>
      <c r="I147" s="32"/>
      <c r="J147" s="158" t="s">
        <v>96</v>
      </c>
      <c r="K147" s="257" t="s">
        <v>1335</v>
      </c>
      <c r="L147" s="257" t="s">
        <v>8140</v>
      </c>
      <c r="M147" s="258"/>
      <c r="N147" s="259"/>
      <c r="O147" s="260"/>
      <c r="P147" s="260"/>
      <c r="Q147" s="257" t="s">
        <v>114</v>
      </c>
      <c r="R147" s="257" t="s">
        <v>3565</v>
      </c>
      <c r="S147" s="267" t="s">
        <v>145</v>
      </c>
      <c r="T147" s="158" t="s">
        <v>86</v>
      </c>
      <c r="U147" s="267" t="s">
        <v>116</v>
      </c>
      <c r="V147" s="32"/>
      <c r="W147" s="257"/>
      <c r="X147" s="39"/>
      <c r="Y147" s="39"/>
      <c r="Z147" s="39"/>
      <c r="AA147" s="39"/>
      <c r="AB147" s="65"/>
      <c r="AC147" s="49"/>
      <c r="AD147" s="263"/>
      <c r="AE147" s="263"/>
      <c r="AF147" s="49"/>
      <c r="AG147" s="263"/>
      <c r="AH147" s="263"/>
      <c r="AI147" s="266"/>
      <c r="AJ147" s="39"/>
      <c r="AK147" s="52"/>
      <c r="AL147" s="39"/>
      <c r="AM147" s="51"/>
      <c r="AN147" s="83"/>
      <c r="AO147" s="52"/>
      <c r="AP147" s="39"/>
      <c r="AQ147" s="54"/>
      <c r="AR147" s="52"/>
      <c r="AS147" s="52"/>
      <c r="AT147" s="57"/>
      <c r="AU147" s="57"/>
      <c r="AV147" s="39"/>
      <c r="AW147" s="39"/>
      <c r="AX147" s="54"/>
      <c r="AY147" s="52"/>
      <c r="AZ147" s="52"/>
      <c r="BA147" s="39"/>
      <c r="BB147" s="39"/>
      <c r="BC147" s="52"/>
      <c r="BD147" s="52"/>
      <c r="BE147" s="39"/>
      <c r="BF147" s="39"/>
      <c r="BG147" s="52"/>
      <c r="BH147" s="52"/>
      <c r="BI147" s="39"/>
      <c r="BJ147" s="39"/>
      <c r="BK147" s="257"/>
      <c r="BL147" s="257"/>
      <c r="BM147" s="257"/>
      <c r="BN147" s="257"/>
      <c r="BO147" s="257"/>
      <c r="BP147" s="257"/>
      <c r="BQ147" s="59" t="s">
        <v>102</v>
      </c>
      <c r="BR147" s="257"/>
      <c r="BS147" s="257" t="s">
        <v>1336</v>
      </c>
      <c r="BT147" s="257"/>
      <c r="BU147" s="257"/>
      <c r="BV147" s="257"/>
      <c r="BW147" s="38"/>
      <c r="BX147" s="257" t="s">
        <v>1337</v>
      </c>
      <c r="BY147" s="257"/>
      <c r="BZ147" s="218"/>
    </row>
    <row r="148" spans="1:78" s="217" customFormat="1" ht="347.25" customHeight="1">
      <c r="A148" s="257">
        <v>147</v>
      </c>
      <c r="B148" s="10" t="s">
        <v>1344</v>
      </c>
      <c r="C148" s="257" t="s">
        <v>106</v>
      </c>
      <c r="D148" s="257" t="s">
        <v>125</v>
      </c>
      <c r="E148" s="257" t="s">
        <v>126</v>
      </c>
      <c r="F148" s="257" t="s">
        <v>1345</v>
      </c>
      <c r="G148" s="257" t="s">
        <v>1346</v>
      </c>
      <c r="H148" s="257" t="s">
        <v>81</v>
      </c>
      <c r="I148" s="32" t="s">
        <v>1347</v>
      </c>
      <c r="J148" s="158" t="s">
        <v>96</v>
      </c>
      <c r="K148" s="257" t="s">
        <v>1348</v>
      </c>
      <c r="L148" s="257" t="s">
        <v>1349</v>
      </c>
      <c r="M148" s="258">
        <v>34324</v>
      </c>
      <c r="N148" s="259">
        <v>34324</v>
      </c>
      <c r="O148" s="260"/>
      <c r="P148" s="260"/>
      <c r="Q148" s="257" t="s">
        <v>114</v>
      </c>
      <c r="R148" s="257" t="s">
        <v>755</v>
      </c>
      <c r="S148" s="267" t="s">
        <v>330</v>
      </c>
      <c r="T148" s="158" t="s">
        <v>8489</v>
      </c>
      <c r="U148" s="267" t="s">
        <v>116</v>
      </c>
      <c r="V148" s="32" t="s">
        <v>1350</v>
      </c>
      <c r="W148" s="257"/>
      <c r="X148" s="39">
        <v>9119631128</v>
      </c>
      <c r="Y148" s="39">
        <f t="shared" ref="Y148:Y149" si="6">X148/10</f>
        <v>911963112.79999995</v>
      </c>
      <c r="Z148" s="39">
        <f t="shared" ref="Z148:Z149" si="7">X148/13.5</f>
        <v>675528231.70370376</v>
      </c>
      <c r="AA148" s="39">
        <v>18472757.916058984</v>
      </c>
      <c r="AB148" s="260">
        <v>664</v>
      </c>
      <c r="AC148" s="49">
        <v>66348350415</v>
      </c>
      <c r="AD148" s="49">
        <f t="shared" ref="AD148:AD149" si="8">AC148/10</f>
        <v>6634835041.5</v>
      </c>
      <c r="AE148" s="49">
        <f t="shared" ref="AE148:AE149" si="9">AC148/13.5</f>
        <v>4914692623.333333</v>
      </c>
      <c r="AF148" s="49">
        <v>31704967.035093758</v>
      </c>
      <c r="AG148" s="263">
        <v>3647437194</v>
      </c>
      <c r="AH148" s="49">
        <v>-34907729</v>
      </c>
      <c r="AI148" s="48">
        <v>664</v>
      </c>
      <c r="AJ148" s="39">
        <v>9366726.3100000005</v>
      </c>
      <c r="AK148" s="51"/>
      <c r="AL148" s="39">
        <v>9366726.3100000005</v>
      </c>
      <c r="AM148" s="51">
        <v>192730.99403292182</v>
      </c>
      <c r="AN148" s="260">
        <v>664</v>
      </c>
      <c r="AO148" s="52">
        <v>82537163552</v>
      </c>
      <c r="AP148" s="39">
        <v>5902940558</v>
      </c>
      <c r="AQ148" s="53">
        <v>716</v>
      </c>
      <c r="AR148" s="52"/>
      <c r="AS148" s="52"/>
      <c r="AT148" s="57">
        <v>396264686326.75</v>
      </c>
      <c r="AU148" s="57">
        <v>1369007.01</v>
      </c>
      <c r="AV148" s="39">
        <f>AR148+AT148</f>
        <v>396264686326.75</v>
      </c>
      <c r="AW148" s="39">
        <f>AS148+AU148</f>
        <v>1369007.01</v>
      </c>
      <c r="AX148" s="70"/>
      <c r="AY148" s="52"/>
      <c r="AZ148" s="52"/>
      <c r="BA148" s="39">
        <v>5902940558</v>
      </c>
      <c r="BB148" s="39">
        <v>5902940558</v>
      </c>
      <c r="BC148" s="52"/>
      <c r="BD148" s="52"/>
      <c r="BE148" s="39">
        <v>5902940558</v>
      </c>
      <c r="BF148" s="39">
        <v>5902940558</v>
      </c>
      <c r="BG148" s="52"/>
      <c r="BH148" s="52"/>
      <c r="BI148" s="39">
        <v>5902940558</v>
      </c>
      <c r="BJ148" s="39">
        <v>5902940558</v>
      </c>
      <c r="BK148" s="257" t="s">
        <v>1351</v>
      </c>
      <c r="BL148" s="257"/>
      <c r="BM148" s="265" t="s">
        <v>118</v>
      </c>
      <c r="BN148" s="257"/>
      <c r="BO148" s="265" t="s">
        <v>118</v>
      </c>
      <c r="BP148" s="257" t="s">
        <v>1352</v>
      </c>
      <c r="BQ148" s="38" t="s">
        <v>1353</v>
      </c>
      <c r="BR148" s="257" t="s">
        <v>1354</v>
      </c>
      <c r="BS148" s="69" t="s">
        <v>8503</v>
      </c>
      <c r="BT148" s="257"/>
      <c r="BU148" s="257" t="s">
        <v>1355</v>
      </c>
      <c r="BV148" s="257" t="s">
        <v>8569</v>
      </c>
      <c r="BW148" s="257" t="s">
        <v>194</v>
      </c>
      <c r="BX148" s="257" t="s">
        <v>1356</v>
      </c>
      <c r="BY148" s="257"/>
      <c r="BZ148" s="218"/>
    </row>
    <row r="149" spans="1:78" s="217" customFormat="1" ht="409.5" customHeight="1">
      <c r="A149" s="257">
        <v>148</v>
      </c>
      <c r="B149" s="10" t="s">
        <v>1357</v>
      </c>
      <c r="C149" s="257" t="s">
        <v>106</v>
      </c>
      <c r="D149" s="257" t="s">
        <v>1064</v>
      </c>
      <c r="E149" s="257" t="s">
        <v>1358</v>
      </c>
      <c r="F149" s="257" t="s">
        <v>1359</v>
      </c>
      <c r="G149" s="257" t="s">
        <v>1360</v>
      </c>
      <c r="H149" s="257" t="s">
        <v>81</v>
      </c>
      <c r="I149" s="76" t="s">
        <v>1361</v>
      </c>
      <c r="J149" s="158" t="s">
        <v>96</v>
      </c>
      <c r="K149" s="257" t="s">
        <v>1362</v>
      </c>
      <c r="L149" s="257" t="s">
        <v>1363</v>
      </c>
      <c r="M149" s="258">
        <v>24759</v>
      </c>
      <c r="N149" s="259">
        <v>24759</v>
      </c>
      <c r="O149" s="260"/>
      <c r="P149" s="260"/>
      <c r="Q149" s="257" t="s">
        <v>114</v>
      </c>
      <c r="R149" s="257" t="s">
        <v>1071</v>
      </c>
      <c r="S149" s="267" t="s">
        <v>287</v>
      </c>
      <c r="T149" s="158" t="s">
        <v>8402</v>
      </c>
      <c r="U149" s="267" t="s">
        <v>116</v>
      </c>
      <c r="V149" s="32" t="s">
        <v>1364</v>
      </c>
      <c r="W149" s="257"/>
      <c r="X149" s="39">
        <v>254412135547</v>
      </c>
      <c r="Y149" s="39">
        <f t="shared" si="6"/>
        <v>25441213554.700001</v>
      </c>
      <c r="Z149" s="39">
        <f t="shared" si="7"/>
        <v>18845343373.851852</v>
      </c>
      <c r="AA149" s="39">
        <v>515338145.24995947</v>
      </c>
      <c r="AB149" s="260">
        <v>4353</v>
      </c>
      <c r="AC149" s="49">
        <v>365377197867</v>
      </c>
      <c r="AD149" s="49">
        <f t="shared" si="8"/>
        <v>36537719786.699997</v>
      </c>
      <c r="AE149" s="49">
        <f t="shared" si="9"/>
        <v>27064977619.777779</v>
      </c>
      <c r="AF149" s="49">
        <v>174597739.67687368</v>
      </c>
      <c r="AG149" s="263">
        <v>-236851563809</v>
      </c>
      <c r="AH149" s="49">
        <v>-282415403</v>
      </c>
      <c r="AI149" s="48">
        <v>4369</v>
      </c>
      <c r="AJ149" s="39">
        <v>3653771.98</v>
      </c>
      <c r="AK149" s="52">
        <v>2354449.44</v>
      </c>
      <c r="AL149" s="39">
        <v>6008221.4199999999</v>
      </c>
      <c r="AM149" s="51">
        <v>123625.95514403292</v>
      </c>
      <c r="AN149" s="260">
        <v>4369</v>
      </c>
      <c r="AO149" s="52">
        <v>72831938281</v>
      </c>
      <c r="AP149" s="39">
        <v>22827801995</v>
      </c>
      <c r="AQ149" s="53">
        <v>4287</v>
      </c>
      <c r="AR149" s="52"/>
      <c r="AS149" s="52"/>
      <c r="AT149" s="57">
        <v>2346996584294.48</v>
      </c>
      <c r="AU149" s="57">
        <v>9298907.8499999996</v>
      </c>
      <c r="AV149" s="39">
        <f>AR149+AT149</f>
        <v>2346996584294.48</v>
      </c>
      <c r="AW149" s="39">
        <f>AS149+AU149</f>
        <v>9298907.8499999996</v>
      </c>
      <c r="AX149" s="70"/>
      <c r="AY149" s="52"/>
      <c r="AZ149" s="52"/>
      <c r="BA149" s="39">
        <v>22827801995</v>
      </c>
      <c r="BB149" s="39">
        <v>22827801995</v>
      </c>
      <c r="BC149" s="52"/>
      <c r="BD149" s="52"/>
      <c r="BE149" s="39">
        <v>22827801995</v>
      </c>
      <c r="BF149" s="39">
        <v>22827801995</v>
      </c>
      <c r="BG149" s="52"/>
      <c r="BH149" s="52"/>
      <c r="BI149" s="39">
        <v>22827801995</v>
      </c>
      <c r="BJ149" s="39">
        <v>22827801995</v>
      </c>
      <c r="BK149" s="257" t="s">
        <v>1365</v>
      </c>
      <c r="BL149" s="257"/>
      <c r="BM149" s="257"/>
      <c r="BN149" s="257"/>
      <c r="BO149" s="265" t="s">
        <v>118</v>
      </c>
      <c r="BP149" s="257" t="s">
        <v>1366</v>
      </c>
      <c r="BQ149" s="257" t="s">
        <v>1367</v>
      </c>
      <c r="BR149" s="257" t="s">
        <v>1368</v>
      </c>
      <c r="BS149" s="69" t="s">
        <v>8502</v>
      </c>
      <c r="BT149" s="257"/>
      <c r="BU149" s="257" t="s">
        <v>1369</v>
      </c>
      <c r="BV149" s="257" t="s">
        <v>8570</v>
      </c>
      <c r="BW149" s="257" t="s">
        <v>194</v>
      </c>
      <c r="BX149" s="257" t="s">
        <v>1370</v>
      </c>
      <c r="BY149" s="257" t="s">
        <v>1371</v>
      </c>
      <c r="BZ149" s="218"/>
    </row>
    <row r="150" spans="1:78" s="217" customFormat="1" ht="402" customHeight="1">
      <c r="A150" s="257">
        <v>149</v>
      </c>
      <c r="B150" s="10" t="s">
        <v>1372</v>
      </c>
      <c r="C150" s="257" t="s">
        <v>76</v>
      </c>
      <c r="D150" s="257" t="s">
        <v>125</v>
      </c>
      <c r="E150" s="257" t="s">
        <v>126</v>
      </c>
      <c r="F150" s="257" t="s">
        <v>1373</v>
      </c>
      <c r="G150" s="257" t="s">
        <v>1374</v>
      </c>
      <c r="H150" s="257" t="s">
        <v>81</v>
      </c>
      <c r="I150" s="32" t="s">
        <v>1375</v>
      </c>
      <c r="J150" s="158" t="s">
        <v>130</v>
      </c>
      <c r="K150" s="257" t="s">
        <v>1376</v>
      </c>
      <c r="L150" s="257" t="s">
        <v>1377</v>
      </c>
      <c r="M150" s="260">
        <v>1981</v>
      </c>
      <c r="N150" s="259">
        <v>32905</v>
      </c>
      <c r="O150" s="260"/>
      <c r="P150" s="260"/>
      <c r="Q150" s="257" t="s">
        <v>8100</v>
      </c>
      <c r="R150" s="257" t="s">
        <v>1378</v>
      </c>
      <c r="S150" s="267" t="s">
        <v>1379</v>
      </c>
      <c r="T150" s="158" t="s">
        <v>8402</v>
      </c>
      <c r="U150" s="267" t="s">
        <v>116</v>
      </c>
      <c r="V150" s="32" t="s">
        <v>1380</v>
      </c>
      <c r="W150" s="257"/>
      <c r="X150" s="39">
        <v>398187290</v>
      </c>
      <c r="Y150" s="39">
        <f t="shared" ref="Y150:Y155" si="10">X150/10</f>
        <v>39818729</v>
      </c>
      <c r="Z150" s="39">
        <f t="shared" ref="Z150:Z155" si="11">X150/13.5</f>
        <v>29495354.814814813</v>
      </c>
      <c r="AA150" s="39">
        <v>806569.61999675899</v>
      </c>
      <c r="AB150" s="65">
        <v>415</v>
      </c>
      <c r="AC150" s="49">
        <v>398187290</v>
      </c>
      <c r="AD150" s="263">
        <f t="shared" ref="AD150:AD155" si="12">AC150/10</f>
        <v>39818729</v>
      </c>
      <c r="AE150" s="263">
        <f t="shared" ref="AE150:AE155" si="13">AC150/13.5</f>
        <v>29495354.814814813</v>
      </c>
      <c r="AF150" s="49">
        <v>190276.24385954853</v>
      </c>
      <c r="AG150" s="263">
        <v>7465779</v>
      </c>
      <c r="AH150" s="263">
        <v>0</v>
      </c>
      <c r="AI150" s="266">
        <v>415</v>
      </c>
      <c r="AJ150" s="39">
        <v>6985.94</v>
      </c>
      <c r="AK150" s="51"/>
      <c r="AL150" s="39">
        <v>6985.94</v>
      </c>
      <c r="AM150" s="51">
        <v>143.74362139917693</v>
      </c>
      <c r="AN150" s="38">
        <v>400</v>
      </c>
      <c r="AO150" s="49"/>
      <c r="AP150" s="49"/>
      <c r="AQ150" s="64"/>
      <c r="AR150" s="49"/>
      <c r="AS150" s="49"/>
      <c r="AT150" s="49"/>
      <c r="AU150" s="49"/>
      <c r="AV150" s="49"/>
      <c r="AW150" s="49"/>
      <c r="AX150" s="91"/>
      <c r="AY150" s="49"/>
      <c r="AZ150" s="49"/>
      <c r="BA150" s="49"/>
      <c r="BB150" s="49"/>
      <c r="BC150" s="49"/>
      <c r="BD150" s="49"/>
      <c r="BE150" s="49"/>
      <c r="BF150" s="49"/>
      <c r="BG150" s="49"/>
      <c r="BH150" s="49"/>
      <c r="BI150" s="49"/>
      <c r="BJ150" s="49"/>
      <c r="BK150" s="257" t="s">
        <v>1381</v>
      </c>
      <c r="BL150" s="266" t="s">
        <v>180</v>
      </c>
      <c r="BM150" s="257" t="s">
        <v>118</v>
      </c>
      <c r="BN150" s="257"/>
      <c r="BO150" s="265"/>
      <c r="BP150" s="257" t="s">
        <v>1382</v>
      </c>
      <c r="BQ150" s="38" t="s">
        <v>1383</v>
      </c>
      <c r="BR150" s="257"/>
      <c r="BS150" s="69" t="s">
        <v>8501</v>
      </c>
      <c r="BT150" s="257" t="s">
        <v>1384</v>
      </c>
      <c r="BU150" s="257" t="s">
        <v>1385</v>
      </c>
      <c r="BV150" s="257" t="s">
        <v>8509</v>
      </c>
      <c r="BW150" s="38" t="s">
        <v>194</v>
      </c>
      <c r="BX150" s="257" t="s">
        <v>1386</v>
      </c>
      <c r="BY150" s="257"/>
      <c r="BZ150" s="218"/>
    </row>
    <row r="151" spans="1:78" s="217" customFormat="1" ht="366" customHeight="1">
      <c r="A151" s="257">
        <v>150</v>
      </c>
      <c r="B151" s="10" t="s">
        <v>1387</v>
      </c>
      <c r="C151" s="257" t="s">
        <v>106</v>
      </c>
      <c r="D151" s="257" t="s">
        <v>1064</v>
      </c>
      <c r="E151" s="257" t="s">
        <v>1358</v>
      </c>
      <c r="F151" s="257" t="s">
        <v>1388</v>
      </c>
      <c r="G151" s="257" t="s">
        <v>1389</v>
      </c>
      <c r="H151" s="257" t="s">
        <v>81</v>
      </c>
      <c r="I151" s="32" t="s">
        <v>1390</v>
      </c>
      <c r="J151" s="158" t="s">
        <v>96</v>
      </c>
      <c r="K151" s="257" t="s">
        <v>1391</v>
      </c>
      <c r="L151" s="257" t="s">
        <v>1392</v>
      </c>
      <c r="M151" s="258">
        <v>34487</v>
      </c>
      <c r="N151" s="259">
        <v>34487</v>
      </c>
      <c r="O151" s="260"/>
      <c r="P151" s="260"/>
      <c r="Q151" s="257" t="s">
        <v>114</v>
      </c>
      <c r="R151" s="257" t="s">
        <v>1071</v>
      </c>
      <c r="S151" s="267" t="s">
        <v>287</v>
      </c>
      <c r="T151" s="158" t="s">
        <v>8402</v>
      </c>
      <c r="U151" s="257" t="s">
        <v>101</v>
      </c>
      <c r="V151" s="32" t="s">
        <v>1393</v>
      </c>
      <c r="W151" s="257"/>
      <c r="X151" s="39">
        <v>19182949319</v>
      </c>
      <c r="Y151" s="39">
        <f t="shared" si="10"/>
        <v>1918294931.9000001</v>
      </c>
      <c r="Z151" s="39">
        <f t="shared" si="11"/>
        <v>1420959208.8148148</v>
      </c>
      <c r="AA151" s="39">
        <v>38857051.772403173</v>
      </c>
      <c r="AB151" s="260">
        <v>3548</v>
      </c>
      <c r="AC151" s="49">
        <v>112519550809</v>
      </c>
      <c r="AD151" s="49">
        <f t="shared" si="12"/>
        <v>11251955080.9</v>
      </c>
      <c r="AE151" s="49">
        <f t="shared" si="13"/>
        <v>8334781541.4074078</v>
      </c>
      <c r="AF151" s="49">
        <v>53768158.920140684</v>
      </c>
      <c r="AG151" s="263">
        <v>723044034</v>
      </c>
      <c r="AH151" s="49">
        <v>-29219716447</v>
      </c>
      <c r="AI151" s="48">
        <v>3526</v>
      </c>
      <c r="AJ151" s="39">
        <v>9116984.2699999996</v>
      </c>
      <c r="AK151" s="52">
        <v>252419633.44999999</v>
      </c>
      <c r="AL151" s="39">
        <v>261536617.72</v>
      </c>
      <c r="AM151" s="51">
        <v>5381411.8872427978</v>
      </c>
      <c r="AN151" s="260">
        <v>3588</v>
      </c>
      <c r="AO151" s="52">
        <v>38083231814</v>
      </c>
      <c r="AP151" s="39">
        <v>33396043996</v>
      </c>
      <c r="AQ151" s="53">
        <v>3588</v>
      </c>
      <c r="AR151" s="52"/>
      <c r="AS151" s="52"/>
      <c r="AT151" s="57">
        <v>3152902770679</v>
      </c>
      <c r="AU151" s="57">
        <v>12383423.67</v>
      </c>
      <c r="AV151" s="39">
        <f t="shared" ref="AV151:AW152" si="14">AR151+AT151</f>
        <v>3152902770679</v>
      </c>
      <c r="AW151" s="39">
        <f t="shared" si="14"/>
        <v>12383423.67</v>
      </c>
      <c r="AX151" s="70"/>
      <c r="AY151" s="52"/>
      <c r="AZ151" s="52"/>
      <c r="BA151" s="39">
        <v>33396043996</v>
      </c>
      <c r="BB151" s="39">
        <v>33396043996</v>
      </c>
      <c r="BC151" s="52"/>
      <c r="BD151" s="52"/>
      <c r="BE151" s="39">
        <v>33396043996</v>
      </c>
      <c r="BF151" s="39">
        <v>33396043996</v>
      </c>
      <c r="BG151" s="52"/>
      <c r="BH151" s="52"/>
      <c r="BI151" s="39">
        <v>33396043996</v>
      </c>
      <c r="BJ151" s="39">
        <v>33396043996</v>
      </c>
      <c r="BK151" s="265" t="s">
        <v>8481</v>
      </c>
      <c r="BL151" s="266" t="s">
        <v>180</v>
      </c>
      <c r="BM151" s="265" t="s">
        <v>118</v>
      </c>
      <c r="BN151" s="265" t="s">
        <v>180</v>
      </c>
      <c r="BO151" s="257" t="s">
        <v>180</v>
      </c>
      <c r="BP151" s="257" t="s">
        <v>8482</v>
      </c>
      <c r="BQ151" s="257" t="s">
        <v>1394</v>
      </c>
      <c r="BR151" s="257" t="s">
        <v>1395</v>
      </c>
      <c r="BS151" s="257" t="s">
        <v>8408</v>
      </c>
      <c r="BT151" s="257" t="s">
        <v>1396</v>
      </c>
      <c r="BU151" s="257" t="s">
        <v>1397</v>
      </c>
      <c r="BV151" s="257" t="s">
        <v>8571</v>
      </c>
      <c r="BW151" s="38" t="s">
        <v>194</v>
      </c>
      <c r="BX151" s="257" t="s">
        <v>1398</v>
      </c>
      <c r="BY151" s="257" t="s">
        <v>1399</v>
      </c>
      <c r="BZ151" s="218"/>
    </row>
    <row r="152" spans="1:78" s="217" customFormat="1" ht="277.5" customHeight="1">
      <c r="A152" s="257">
        <v>151</v>
      </c>
      <c r="B152" s="10" t="s">
        <v>1400</v>
      </c>
      <c r="C152" s="257" t="s">
        <v>106</v>
      </c>
      <c r="D152" s="257" t="s">
        <v>125</v>
      </c>
      <c r="E152" s="257" t="s">
        <v>1401</v>
      </c>
      <c r="F152" s="257" t="s">
        <v>1402</v>
      </c>
      <c r="G152" s="88" t="s">
        <v>1403</v>
      </c>
      <c r="H152" s="257" t="s">
        <v>81</v>
      </c>
      <c r="I152" s="32" t="s">
        <v>1404</v>
      </c>
      <c r="J152" s="158" t="s">
        <v>96</v>
      </c>
      <c r="K152" s="257" t="s">
        <v>1405</v>
      </c>
      <c r="L152" s="257" t="s">
        <v>1406</v>
      </c>
      <c r="M152" s="258">
        <v>32087</v>
      </c>
      <c r="N152" s="259">
        <v>32087</v>
      </c>
      <c r="O152" s="260"/>
      <c r="P152" s="260"/>
      <c r="Q152" s="257" t="s">
        <v>114</v>
      </c>
      <c r="R152" s="257" t="s">
        <v>1071</v>
      </c>
      <c r="S152" s="267" t="s">
        <v>287</v>
      </c>
      <c r="T152" s="247" t="s">
        <v>8489</v>
      </c>
      <c r="U152" s="257" t="s">
        <v>101</v>
      </c>
      <c r="V152" s="32" t="s">
        <v>1407</v>
      </c>
      <c r="W152" s="257"/>
      <c r="X152" s="39">
        <v>1844986339</v>
      </c>
      <c r="Y152" s="39">
        <f t="shared" si="10"/>
        <v>184498633.90000001</v>
      </c>
      <c r="Z152" s="39">
        <f t="shared" si="11"/>
        <v>136665654.74074075</v>
      </c>
      <c r="AA152" s="39">
        <v>3737211.0253605573</v>
      </c>
      <c r="AB152" s="260">
        <v>737</v>
      </c>
      <c r="AC152" s="49">
        <v>30774157793</v>
      </c>
      <c r="AD152" s="49">
        <f t="shared" si="12"/>
        <v>3077415779.3000002</v>
      </c>
      <c r="AE152" s="49">
        <f t="shared" si="13"/>
        <v>2279567243.9259257</v>
      </c>
      <c r="AF152" s="49">
        <v>14705620.445075216</v>
      </c>
      <c r="AG152" s="263">
        <v>4016495354</v>
      </c>
      <c r="AH152" s="49">
        <v>-2781337912</v>
      </c>
      <c r="AI152" s="48">
        <v>721</v>
      </c>
      <c r="AJ152" s="39">
        <v>1303905.97</v>
      </c>
      <c r="AK152" s="52">
        <v>1370277.63</v>
      </c>
      <c r="AL152" s="39">
        <v>2674183.5999999996</v>
      </c>
      <c r="AM152" s="51">
        <v>55024.353909465011</v>
      </c>
      <c r="AN152" s="260">
        <v>721</v>
      </c>
      <c r="AO152" s="52">
        <v>9270357090</v>
      </c>
      <c r="AP152" s="39">
        <v>8851393458</v>
      </c>
      <c r="AQ152" s="53">
        <v>818</v>
      </c>
      <c r="AR152" s="52"/>
      <c r="AS152" s="52"/>
      <c r="AT152" s="57">
        <v>518519920970</v>
      </c>
      <c r="AU152" s="57">
        <v>2484396.79</v>
      </c>
      <c r="AV152" s="39">
        <f t="shared" si="14"/>
        <v>518519920970</v>
      </c>
      <c r="AW152" s="39">
        <f t="shared" si="14"/>
        <v>2484396.79</v>
      </c>
      <c r="AX152" s="70"/>
      <c r="AY152" s="52"/>
      <c r="AZ152" s="52"/>
      <c r="BA152" s="39">
        <v>8851393458</v>
      </c>
      <c r="BB152" s="39">
        <v>8851393458</v>
      </c>
      <c r="BC152" s="52"/>
      <c r="BD152" s="52"/>
      <c r="BE152" s="39">
        <v>8851393458</v>
      </c>
      <c r="BF152" s="39">
        <v>8851393458</v>
      </c>
      <c r="BG152" s="52"/>
      <c r="BH152" s="52"/>
      <c r="BI152" s="39">
        <v>8851393458</v>
      </c>
      <c r="BJ152" s="39">
        <v>8851393458</v>
      </c>
      <c r="BK152" s="257" t="s">
        <v>1408</v>
      </c>
      <c r="BL152" s="266" t="s">
        <v>180</v>
      </c>
      <c r="BM152" s="257" t="s">
        <v>118</v>
      </c>
      <c r="BN152" s="257"/>
      <c r="BO152" s="257"/>
      <c r="BP152" s="265" t="s">
        <v>1409</v>
      </c>
      <c r="BQ152" s="257" t="s">
        <v>1410</v>
      </c>
      <c r="BR152" s="257" t="s">
        <v>1411</v>
      </c>
      <c r="BS152" s="264" t="s">
        <v>8500</v>
      </c>
      <c r="BT152" s="257"/>
      <c r="BU152" s="257"/>
      <c r="BV152" s="257" t="s">
        <v>8572</v>
      </c>
      <c r="BW152" s="38" t="s">
        <v>194</v>
      </c>
      <c r="BX152" s="257" t="s">
        <v>1412</v>
      </c>
      <c r="BY152" s="257"/>
      <c r="BZ152" s="218"/>
    </row>
    <row r="153" spans="1:78" s="217" customFormat="1" ht="409.5" customHeight="1">
      <c r="A153" s="257">
        <v>152</v>
      </c>
      <c r="B153" s="10" t="s">
        <v>1413</v>
      </c>
      <c r="C153" s="257" t="s">
        <v>106</v>
      </c>
      <c r="D153" s="267" t="s">
        <v>402</v>
      </c>
      <c r="E153" s="257" t="s">
        <v>1414</v>
      </c>
      <c r="F153" s="257" t="s">
        <v>1415</v>
      </c>
      <c r="G153" s="257" t="s">
        <v>1416</v>
      </c>
      <c r="H153" s="257" t="s">
        <v>81</v>
      </c>
      <c r="I153" s="32" t="s">
        <v>1417</v>
      </c>
      <c r="J153" s="158" t="s">
        <v>96</v>
      </c>
      <c r="K153" s="257" t="s">
        <v>1418</v>
      </c>
      <c r="L153" s="257" t="s">
        <v>1419</v>
      </c>
      <c r="M153" s="258">
        <v>27791</v>
      </c>
      <c r="N153" s="259">
        <v>27791</v>
      </c>
      <c r="O153" s="260"/>
      <c r="P153" s="260"/>
      <c r="Q153" s="257" t="s">
        <v>114</v>
      </c>
      <c r="R153" s="257" t="s">
        <v>1420</v>
      </c>
      <c r="S153" s="267" t="s">
        <v>359</v>
      </c>
      <c r="T153" s="247" t="s">
        <v>8489</v>
      </c>
      <c r="U153" s="257" t="s">
        <v>101</v>
      </c>
      <c r="V153" s="32" t="s">
        <v>1421</v>
      </c>
      <c r="W153" s="257"/>
      <c r="X153" s="39">
        <v>565668481</v>
      </c>
      <c r="Y153" s="39">
        <f t="shared" si="10"/>
        <v>56566848.100000001</v>
      </c>
      <c r="Z153" s="39">
        <f t="shared" si="11"/>
        <v>41901368.962962963</v>
      </c>
      <c r="AA153" s="39">
        <v>1145820.1284232701</v>
      </c>
      <c r="AB153" s="260">
        <v>90</v>
      </c>
      <c r="AC153" s="49">
        <v>6579802039</v>
      </c>
      <c r="AD153" s="49">
        <f t="shared" si="12"/>
        <v>657980203.89999998</v>
      </c>
      <c r="AE153" s="49">
        <f t="shared" si="13"/>
        <v>487392743.62962961</v>
      </c>
      <c r="AF153" s="49">
        <v>3144198.8450216949</v>
      </c>
      <c r="AG153" s="263">
        <v>1686267983</v>
      </c>
      <c r="AH153" s="49">
        <v>1403426856</v>
      </c>
      <c r="AI153" s="48">
        <v>80</v>
      </c>
      <c r="AJ153" s="39">
        <v>144095.72</v>
      </c>
      <c r="AK153" s="52">
        <v>5797.87</v>
      </c>
      <c r="AL153" s="39">
        <v>149893.59</v>
      </c>
      <c r="AM153" s="51">
        <v>3084.2302469135802</v>
      </c>
      <c r="AN153" s="260">
        <v>80</v>
      </c>
      <c r="AO153" s="52">
        <v>2402163456</v>
      </c>
      <c r="AP153" s="51"/>
      <c r="AQ153" s="53">
        <v>69</v>
      </c>
      <c r="AR153" s="52"/>
      <c r="AS153" s="52"/>
      <c r="AT153" s="57">
        <v>5676133524</v>
      </c>
      <c r="AU153" s="57">
        <v>7206.46</v>
      </c>
      <c r="AV153" s="39">
        <f t="shared" ref="AV153:AW155" si="15">AR153+AT153</f>
        <v>5676133524</v>
      </c>
      <c r="AW153" s="39">
        <f t="shared" si="15"/>
        <v>7206.46</v>
      </c>
      <c r="AX153" s="70"/>
      <c r="AY153" s="52"/>
      <c r="AZ153" s="52"/>
      <c r="BA153" s="51"/>
      <c r="BB153" s="51"/>
      <c r="BC153" s="52"/>
      <c r="BD153" s="52"/>
      <c r="BE153" s="51"/>
      <c r="BF153" s="51"/>
      <c r="BG153" s="52"/>
      <c r="BH153" s="52"/>
      <c r="BI153" s="51"/>
      <c r="BJ153" s="51"/>
      <c r="BK153" s="257" t="s">
        <v>1422</v>
      </c>
      <c r="BL153" s="257"/>
      <c r="BM153" s="257" t="s">
        <v>118</v>
      </c>
      <c r="BN153" s="257"/>
      <c r="BO153" s="257"/>
      <c r="BP153" s="257" t="s">
        <v>1423</v>
      </c>
      <c r="BQ153" s="257" t="s">
        <v>1424</v>
      </c>
      <c r="BR153" s="257"/>
      <c r="BS153" s="264" t="s">
        <v>8500</v>
      </c>
      <c r="BT153" s="257" t="s">
        <v>1425</v>
      </c>
      <c r="BU153" s="257"/>
      <c r="BV153" s="257" t="s">
        <v>8573</v>
      </c>
      <c r="BW153" s="38" t="s">
        <v>194</v>
      </c>
      <c r="BX153" s="257" t="s">
        <v>1426</v>
      </c>
      <c r="BY153" s="257"/>
      <c r="BZ153" s="218"/>
    </row>
    <row r="154" spans="1:78" s="217" customFormat="1" ht="409.5" customHeight="1">
      <c r="A154" s="257">
        <v>153</v>
      </c>
      <c r="B154" s="10" t="s">
        <v>1427</v>
      </c>
      <c r="C154" s="257" t="s">
        <v>106</v>
      </c>
      <c r="D154" s="267" t="s">
        <v>402</v>
      </c>
      <c r="E154" s="257" t="s">
        <v>1428</v>
      </c>
      <c r="F154" s="257" t="s">
        <v>1429</v>
      </c>
      <c r="G154" s="257" t="s">
        <v>1430</v>
      </c>
      <c r="H154" s="149" t="s">
        <v>1431</v>
      </c>
      <c r="I154" s="32" t="s">
        <v>1432</v>
      </c>
      <c r="J154" s="158" t="s">
        <v>96</v>
      </c>
      <c r="K154" s="257" t="s">
        <v>1433</v>
      </c>
      <c r="L154" s="257" t="s">
        <v>1434</v>
      </c>
      <c r="M154" s="258">
        <v>27760</v>
      </c>
      <c r="N154" s="259">
        <v>27760</v>
      </c>
      <c r="O154" s="260"/>
      <c r="P154" s="260"/>
      <c r="Q154" s="257" t="s">
        <v>114</v>
      </c>
      <c r="R154" s="257" t="s">
        <v>1071</v>
      </c>
      <c r="S154" s="267" t="s">
        <v>287</v>
      </c>
      <c r="T154" s="247" t="s">
        <v>8489</v>
      </c>
      <c r="U154" s="257" t="s">
        <v>101</v>
      </c>
      <c r="V154" s="32" t="s">
        <v>1435</v>
      </c>
      <c r="W154" s="257"/>
      <c r="X154" s="39">
        <v>73296251498</v>
      </c>
      <c r="Y154" s="39">
        <f t="shared" si="10"/>
        <v>7329625149.8000002</v>
      </c>
      <c r="Z154" s="39">
        <f t="shared" si="11"/>
        <v>5429351962.8148146</v>
      </c>
      <c r="AA154" s="39">
        <v>148469153.09107113</v>
      </c>
      <c r="AB154" s="260">
        <v>7800</v>
      </c>
      <c r="AC154" s="49">
        <v>337237704960</v>
      </c>
      <c r="AD154" s="49">
        <f t="shared" si="12"/>
        <v>33723770496</v>
      </c>
      <c r="AE154" s="49">
        <f t="shared" si="13"/>
        <v>24980570737.777779</v>
      </c>
      <c r="AF154" s="49">
        <v>161151110.04071337</v>
      </c>
      <c r="AG154" s="263">
        <v>744189186</v>
      </c>
      <c r="AH154" s="49">
        <v>-14729290753</v>
      </c>
      <c r="AI154" s="48">
        <v>2922</v>
      </c>
      <c r="AJ154" s="39">
        <v>45029591.200000003</v>
      </c>
      <c r="AK154" s="52">
        <v>152521553.15000001</v>
      </c>
      <c r="AL154" s="39">
        <v>197551144.35000002</v>
      </c>
      <c r="AM154" s="51">
        <v>4064838.3611111115</v>
      </c>
      <c r="AN154" s="260">
        <v>7800</v>
      </c>
      <c r="AO154" s="52">
        <v>280511575916</v>
      </c>
      <c r="AP154" s="39">
        <v>47440344293</v>
      </c>
      <c r="AQ154" s="53">
        <v>7800</v>
      </c>
      <c r="AR154" s="52"/>
      <c r="AS154" s="52"/>
      <c r="AT154" s="57">
        <v>4472720513307.0596</v>
      </c>
      <c r="AU154" s="57">
        <v>13850221.83</v>
      </c>
      <c r="AV154" s="39">
        <f t="shared" si="15"/>
        <v>4472720513307.0596</v>
      </c>
      <c r="AW154" s="39">
        <f t="shared" si="15"/>
        <v>13850221.83</v>
      </c>
      <c r="AX154" s="70"/>
      <c r="AY154" s="52"/>
      <c r="AZ154" s="52"/>
      <c r="BA154" s="39">
        <v>47440344293</v>
      </c>
      <c r="BB154" s="39">
        <v>47440344293</v>
      </c>
      <c r="BC154" s="52"/>
      <c r="BD154" s="52"/>
      <c r="BE154" s="39">
        <v>47440344293</v>
      </c>
      <c r="BF154" s="39">
        <v>47440344293</v>
      </c>
      <c r="BG154" s="52"/>
      <c r="BH154" s="52"/>
      <c r="BI154" s="39">
        <v>47440344293</v>
      </c>
      <c r="BJ154" s="39">
        <v>47440344293</v>
      </c>
      <c r="BK154" s="257" t="s">
        <v>1436</v>
      </c>
      <c r="BL154" s="266" t="s">
        <v>180</v>
      </c>
      <c r="BM154" s="257" t="s">
        <v>118</v>
      </c>
      <c r="BN154" s="257"/>
      <c r="BO154" s="257"/>
      <c r="BP154" s="257"/>
      <c r="BQ154" s="257" t="s">
        <v>1437</v>
      </c>
      <c r="BR154" s="257" t="s">
        <v>1438</v>
      </c>
      <c r="BS154" s="264" t="s">
        <v>8500</v>
      </c>
      <c r="BT154" s="257" t="s">
        <v>1439</v>
      </c>
      <c r="BU154" s="257" t="s">
        <v>1291</v>
      </c>
      <c r="BV154" s="257" t="s">
        <v>8574</v>
      </c>
      <c r="BW154" s="38" t="s">
        <v>194</v>
      </c>
      <c r="BX154" s="257" t="s">
        <v>1440</v>
      </c>
      <c r="BY154" s="257"/>
      <c r="BZ154" s="218"/>
    </row>
    <row r="155" spans="1:78" s="217" customFormat="1" ht="409.5" customHeight="1">
      <c r="A155" s="257">
        <v>154</v>
      </c>
      <c r="B155" s="10" t="s">
        <v>1441</v>
      </c>
      <c r="C155" s="257" t="s">
        <v>106</v>
      </c>
      <c r="D155" s="257" t="s">
        <v>1064</v>
      </c>
      <c r="E155" s="257" t="s">
        <v>1358</v>
      </c>
      <c r="F155" s="257" t="s">
        <v>1442</v>
      </c>
      <c r="G155" s="257" t="s">
        <v>1443</v>
      </c>
      <c r="H155" s="257" t="s">
        <v>81</v>
      </c>
      <c r="I155" s="32" t="s">
        <v>1444</v>
      </c>
      <c r="J155" s="158" t="s">
        <v>96</v>
      </c>
      <c r="K155" s="69" t="s">
        <v>1445</v>
      </c>
      <c r="L155" s="257" t="s">
        <v>1446</v>
      </c>
      <c r="M155" s="258">
        <v>26905</v>
      </c>
      <c r="N155" s="259">
        <v>26905</v>
      </c>
      <c r="O155" s="260"/>
      <c r="P155" s="260"/>
      <c r="Q155" s="257" t="s">
        <v>114</v>
      </c>
      <c r="R155" s="257" t="s">
        <v>1071</v>
      </c>
      <c r="S155" s="267" t="s">
        <v>287</v>
      </c>
      <c r="T155" s="247" t="s">
        <v>8489</v>
      </c>
      <c r="U155" s="257" t="s">
        <v>101</v>
      </c>
      <c r="V155" s="32" t="s">
        <v>1447</v>
      </c>
      <c r="W155" s="257" t="s">
        <v>1448</v>
      </c>
      <c r="X155" s="39">
        <v>33073131487</v>
      </c>
      <c r="Y155" s="39">
        <f t="shared" si="10"/>
        <v>3307313148.6999998</v>
      </c>
      <c r="Z155" s="39">
        <f t="shared" si="11"/>
        <v>2449861591.6296296</v>
      </c>
      <c r="AA155" s="39">
        <v>66993055.191622101</v>
      </c>
      <c r="AB155" s="260">
        <v>4792</v>
      </c>
      <c r="AC155" s="49">
        <v>560093125739</v>
      </c>
      <c r="AD155" s="49">
        <f t="shared" si="12"/>
        <v>56009312573.900002</v>
      </c>
      <c r="AE155" s="49">
        <f t="shared" si="13"/>
        <v>41488379684.370369</v>
      </c>
      <c r="AF155" s="49">
        <v>267643942.5707705</v>
      </c>
      <c r="AG155" s="263">
        <v>-29955051031</v>
      </c>
      <c r="AH155" s="49">
        <v>-190148799553</v>
      </c>
      <c r="AI155" s="48">
        <v>5529</v>
      </c>
      <c r="AJ155" s="39">
        <v>63485343.600000001</v>
      </c>
      <c r="AK155" s="52">
        <v>1185207.3</v>
      </c>
      <c r="AL155" s="39">
        <v>64670550.899999999</v>
      </c>
      <c r="AM155" s="51">
        <v>1330669.7716049382</v>
      </c>
      <c r="AN155" s="260">
        <v>4670</v>
      </c>
      <c r="AO155" s="52">
        <v>206634153523</v>
      </c>
      <c r="AP155" s="51"/>
      <c r="AQ155" s="53">
        <v>4820</v>
      </c>
      <c r="AR155" s="52"/>
      <c r="AS155" s="52"/>
      <c r="AT155" s="57">
        <v>2997912233352.25</v>
      </c>
      <c r="AU155" s="57">
        <v>13791904.119999999</v>
      </c>
      <c r="AV155" s="39">
        <f t="shared" si="15"/>
        <v>2997912233352.25</v>
      </c>
      <c r="AW155" s="39">
        <f t="shared" si="15"/>
        <v>13791904.119999999</v>
      </c>
      <c r="AX155" s="70"/>
      <c r="AY155" s="52"/>
      <c r="AZ155" s="52"/>
      <c r="BA155" s="51"/>
      <c r="BB155" s="51"/>
      <c r="BC155" s="52"/>
      <c r="BD155" s="52"/>
      <c r="BE155" s="51"/>
      <c r="BF155" s="51"/>
      <c r="BG155" s="52"/>
      <c r="BH155" s="52"/>
      <c r="BI155" s="51"/>
      <c r="BJ155" s="51"/>
      <c r="BK155" s="69" t="s">
        <v>1449</v>
      </c>
      <c r="BL155" s="266" t="s">
        <v>180</v>
      </c>
      <c r="BM155" s="257" t="s">
        <v>118</v>
      </c>
      <c r="BN155" s="265"/>
      <c r="BO155" s="265"/>
      <c r="BP155" s="69" t="s">
        <v>1450</v>
      </c>
      <c r="BQ155" s="257" t="s">
        <v>1451</v>
      </c>
      <c r="BR155" s="257" t="s">
        <v>1452</v>
      </c>
      <c r="BS155" s="264" t="s">
        <v>8500</v>
      </c>
      <c r="BT155" s="257"/>
      <c r="BU155" s="257" t="s">
        <v>1453</v>
      </c>
      <c r="BV155" s="257" t="s">
        <v>8575</v>
      </c>
      <c r="BW155" s="38" t="s">
        <v>194</v>
      </c>
      <c r="BX155" s="69" t="s">
        <v>1454</v>
      </c>
      <c r="BY155" s="257" t="s">
        <v>1455</v>
      </c>
      <c r="BZ155" s="218"/>
    </row>
    <row r="156" spans="1:78" s="217" customFormat="1" ht="384.75" customHeight="1">
      <c r="A156" s="257">
        <v>155</v>
      </c>
      <c r="B156" s="10" t="s">
        <v>1456</v>
      </c>
      <c r="C156" s="257" t="s">
        <v>106</v>
      </c>
      <c r="D156" s="257" t="s">
        <v>125</v>
      </c>
      <c r="E156" s="257" t="s">
        <v>1457</v>
      </c>
      <c r="F156" s="257" t="s">
        <v>1458</v>
      </c>
      <c r="G156" s="257" t="s">
        <v>1459</v>
      </c>
      <c r="H156" s="257" t="s">
        <v>81</v>
      </c>
      <c r="I156" s="32" t="s">
        <v>1460</v>
      </c>
      <c r="J156" s="158" t="s">
        <v>96</v>
      </c>
      <c r="K156" s="257" t="s">
        <v>692</v>
      </c>
      <c r="L156" s="257" t="s">
        <v>1461</v>
      </c>
      <c r="M156" s="258">
        <v>32302</v>
      </c>
      <c r="N156" s="259">
        <v>32302</v>
      </c>
      <c r="O156" s="260"/>
      <c r="P156" s="260"/>
      <c r="Q156" s="257" t="s">
        <v>114</v>
      </c>
      <c r="R156" s="257" t="s">
        <v>287</v>
      </c>
      <c r="S156" s="267" t="s">
        <v>145</v>
      </c>
      <c r="T156" s="158" t="s">
        <v>8402</v>
      </c>
      <c r="U156" s="257" t="s">
        <v>101</v>
      </c>
      <c r="V156" s="32"/>
      <c r="W156" s="257"/>
      <c r="X156" s="39"/>
      <c r="Y156" s="39"/>
      <c r="Z156" s="39"/>
      <c r="AA156" s="39"/>
      <c r="AB156" s="65"/>
      <c r="AC156" s="49"/>
      <c r="AD156" s="263"/>
      <c r="AE156" s="263"/>
      <c r="AF156" s="263"/>
      <c r="AG156" s="263"/>
      <c r="AH156" s="263"/>
      <c r="AI156" s="266"/>
      <c r="AJ156" s="49"/>
      <c r="AK156" s="49"/>
      <c r="AL156" s="49"/>
      <c r="AM156" s="49"/>
      <c r="AN156" s="64"/>
      <c r="AO156" s="49"/>
      <c r="AP156" s="49"/>
      <c r="AQ156" s="64"/>
      <c r="AR156" s="49"/>
      <c r="AS156" s="49"/>
      <c r="AT156" s="49"/>
      <c r="AU156" s="49"/>
      <c r="AV156" s="49"/>
      <c r="AW156" s="49"/>
      <c r="AX156" s="91"/>
      <c r="AY156" s="49"/>
      <c r="AZ156" s="49"/>
      <c r="BA156" s="49"/>
      <c r="BB156" s="49"/>
      <c r="BC156" s="49"/>
      <c r="BD156" s="49"/>
      <c r="BE156" s="49"/>
      <c r="BF156" s="49"/>
      <c r="BG156" s="49"/>
      <c r="BH156" s="49"/>
      <c r="BI156" s="49"/>
      <c r="BJ156" s="49"/>
      <c r="BK156" s="257"/>
      <c r="BL156" s="257"/>
      <c r="BM156" s="257"/>
      <c r="BN156" s="257"/>
      <c r="BO156" s="257"/>
      <c r="BP156" s="257"/>
      <c r="BQ156" s="257"/>
      <c r="BR156" s="257" t="s">
        <v>1462</v>
      </c>
      <c r="BS156" s="257" t="s">
        <v>8410</v>
      </c>
      <c r="BT156" s="257"/>
      <c r="BU156" s="257" t="s">
        <v>1463</v>
      </c>
      <c r="BV156" s="257" t="s">
        <v>1464</v>
      </c>
      <c r="BW156" s="38"/>
      <c r="BX156" s="257"/>
      <c r="BY156" s="257"/>
      <c r="BZ156" s="218"/>
    </row>
    <row r="157" spans="1:78" s="217" customFormat="1" ht="257.25" customHeight="1">
      <c r="A157" s="257">
        <v>156</v>
      </c>
      <c r="B157" s="10" t="s">
        <v>1465</v>
      </c>
      <c r="C157" s="257" t="s">
        <v>106</v>
      </c>
      <c r="D157" s="69" t="s">
        <v>2425</v>
      </c>
      <c r="E157" s="257" t="s">
        <v>1129</v>
      </c>
      <c r="F157" s="257" t="s">
        <v>1466</v>
      </c>
      <c r="G157" s="257" t="s">
        <v>1467</v>
      </c>
      <c r="H157" s="257" t="s">
        <v>81</v>
      </c>
      <c r="I157" s="32" t="s">
        <v>1468</v>
      </c>
      <c r="J157" s="158" t="s">
        <v>96</v>
      </c>
      <c r="K157" s="257" t="s">
        <v>1469</v>
      </c>
      <c r="L157" s="258" t="s">
        <v>1470</v>
      </c>
      <c r="M157" s="258">
        <v>31785</v>
      </c>
      <c r="N157" s="259">
        <v>31785</v>
      </c>
      <c r="O157" s="260"/>
      <c r="P157" s="260"/>
      <c r="Q157" s="257" t="s">
        <v>114</v>
      </c>
      <c r="R157" s="257" t="s">
        <v>1071</v>
      </c>
      <c r="S157" s="267" t="s">
        <v>287</v>
      </c>
      <c r="T157" s="247" t="s">
        <v>8489</v>
      </c>
      <c r="U157" s="267" t="s">
        <v>116</v>
      </c>
      <c r="V157" s="32" t="s">
        <v>1471</v>
      </c>
      <c r="W157" s="257"/>
      <c r="X157" s="39">
        <v>385207489</v>
      </c>
      <c r="Y157" s="39">
        <f>X157/10</f>
        <v>38520748.899999999</v>
      </c>
      <c r="Z157" s="39">
        <f>X157/13.5</f>
        <v>28533888.074074075</v>
      </c>
      <c r="AA157" s="39">
        <v>780277.6879760169</v>
      </c>
      <c r="AB157" s="260">
        <v>126</v>
      </c>
      <c r="AC157" s="49">
        <v>842815863</v>
      </c>
      <c r="AD157" s="49">
        <f>AC157/10</f>
        <v>84281586.299999997</v>
      </c>
      <c r="AE157" s="49">
        <f>AC157/13.5</f>
        <v>62430804.666666664</v>
      </c>
      <c r="AF157" s="49">
        <v>402744.74023739895</v>
      </c>
      <c r="AG157" s="263">
        <v>31126410</v>
      </c>
      <c r="AH157" s="49">
        <v>18830833</v>
      </c>
      <c r="AI157" s="48">
        <v>126</v>
      </c>
      <c r="AJ157" s="39">
        <v>8428.16</v>
      </c>
      <c r="AK157" s="52">
        <v>11158.55</v>
      </c>
      <c r="AL157" s="39">
        <v>19586.71</v>
      </c>
      <c r="AM157" s="51">
        <v>403.01872427983534</v>
      </c>
      <c r="AN157" s="260">
        <v>126</v>
      </c>
      <c r="AO157" s="52">
        <v>17377526</v>
      </c>
      <c r="AP157" s="51"/>
      <c r="AQ157" s="53">
        <v>126</v>
      </c>
      <c r="AR157" s="52"/>
      <c r="AS157" s="52"/>
      <c r="AT157" s="57">
        <v>209774870633.5</v>
      </c>
      <c r="AU157" s="57">
        <v>247923.43</v>
      </c>
      <c r="AV157" s="39">
        <f t="shared" ref="AV157:AW159" si="16">AR157+AT157</f>
        <v>209774870633.5</v>
      </c>
      <c r="AW157" s="39">
        <f t="shared" si="16"/>
        <v>247923.43</v>
      </c>
      <c r="AX157" s="70"/>
      <c r="AY157" s="52"/>
      <c r="AZ157" s="52"/>
      <c r="BA157" s="51"/>
      <c r="BB157" s="51"/>
      <c r="BC157" s="52"/>
      <c r="BD157" s="52"/>
      <c r="BE157" s="51"/>
      <c r="BF157" s="51"/>
      <c r="BG157" s="52"/>
      <c r="BH157" s="52"/>
      <c r="BI157" s="51"/>
      <c r="BJ157" s="51"/>
      <c r="BK157" s="264" t="s">
        <v>1472</v>
      </c>
      <c r="BL157" s="257"/>
      <c r="BM157" s="257"/>
      <c r="BN157" s="257" t="s">
        <v>180</v>
      </c>
      <c r="BO157" s="257" t="s">
        <v>180</v>
      </c>
      <c r="BP157" s="257" t="s">
        <v>1473</v>
      </c>
      <c r="BQ157" s="257" t="s">
        <v>1474</v>
      </c>
      <c r="BR157" s="257" t="s">
        <v>1475</v>
      </c>
      <c r="BS157" s="264" t="s">
        <v>8500</v>
      </c>
      <c r="BT157" s="257"/>
      <c r="BU157" s="257" t="s">
        <v>1476</v>
      </c>
      <c r="BV157" s="257" t="s">
        <v>8510</v>
      </c>
      <c r="BW157" s="38" t="s">
        <v>194</v>
      </c>
      <c r="BX157" s="257" t="s">
        <v>1477</v>
      </c>
      <c r="BY157" s="257"/>
      <c r="BZ157" s="216"/>
    </row>
    <row r="158" spans="1:78" s="217" customFormat="1" ht="384.75" customHeight="1">
      <c r="A158" s="257">
        <v>157</v>
      </c>
      <c r="B158" s="10" t="s">
        <v>1478</v>
      </c>
      <c r="C158" s="257" t="s">
        <v>106</v>
      </c>
      <c r="D158" s="257" t="s">
        <v>125</v>
      </c>
      <c r="E158" s="257" t="s">
        <v>1119</v>
      </c>
      <c r="F158" s="257" t="s">
        <v>1479</v>
      </c>
      <c r="G158" s="32" t="s">
        <v>1480</v>
      </c>
      <c r="H158" s="257" t="s">
        <v>189</v>
      </c>
      <c r="I158" s="32" t="s">
        <v>1481</v>
      </c>
      <c r="J158" s="158" t="s">
        <v>96</v>
      </c>
      <c r="K158" s="257" t="s">
        <v>1482</v>
      </c>
      <c r="L158" s="258" t="s">
        <v>1483</v>
      </c>
      <c r="M158" s="258">
        <v>40077</v>
      </c>
      <c r="N158" s="259">
        <v>40077</v>
      </c>
      <c r="O158" s="260">
        <v>7686</v>
      </c>
      <c r="P158" s="260">
        <v>39514</v>
      </c>
      <c r="Q158" s="257" t="s">
        <v>114</v>
      </c>
      <c r="R158" s="257" t="s">
        <v>1071</v>
      </c>
      <c r="S158" s="267" t="s">
        <v>287</v>
      </c>
      <c r="T158" s="158" t="s">
        <v>8402</v>
      </c>
      <c r="U158" s="257" t="s">
        <v>101</v>
      </c>
      <c r="V158" s="32" t="s">
        <v>1484</v>
      </c>
      <c r="W158" s="257"/>
      <c r="X158" s="39">
        <v>4231078246</v>
      </c>
      <c r="Y158" s="39">
        <f>X158/10</f>
        <v>423107824.60000002</v>
      </c>
      <c r="Z158" s="39">
        <f>X158/13.5</f>
        <v>313413203.4074074</v>
      </c>
      <c r="AA158" s="39">
        <v>8570487.4534111172</v>
      </c>
      <c r="AB158" s="260">
        <v>175</v>
      </c>
      <c r="AC158" s="49">
        <v>24970148270</v>
      </c>
      <c r="AD158" s="49">
        <f>AC158/10</f>
        <v>2497014827</v>
      </c>
      <c r="AE158" s="49">
        <f>AC158/13.5</f>
        <v>1849640612.5925925</v>
      </c>
      <c r="AF158" s="49">
        <v>11932138.82198903</v>
      </c>
      <c r="AG158" s="263">
        <v>17038266041</v>
      </c>
      <c r="AH158" s="49">
        <v>1736732784</v>
      </c>
      <c r="AI158" s="48">
        <v>180</v>
      </c>
      <c r="AJ158" s="39">
        <v>54347.19</v>
      </c>
      <c r="AK158" s="52">
        <v>120186.3</v>
      </c>
      <c r="AL158" s="39">
        <v>174533.49</v>
      </c>
      <c r="AM158" s="51">
        <v>3591.224074074074</v>
      </c>
      <c r="AN158" s="260">
        <v>180</v>
      </c>
      <c r="AO158" s="52">
        <v>3177693513</v>
      </c>
      <c r="AP158" s="39">
        <v>2033918331</v>
      </c>
      <c r="AQ158" s="53">
        <v>188</v>
      </c>
      <c r="AR158" s="52"/>
      <c r="AS158" s="52"/>
      <c r="AT158" s="57">
        <v>120025378439.25</v>
      </c>
      <c r="AU158" s="57">
        <v>503895.74</v>
      </c>
      <c r="AV158" s="39">
        <f t="shared" si="16"/>
        <v>120025378439.25</v>
      </c>
      <c r="AW158" s="39">
        <f t="shared" si="16"/>
        <v>503895.74</v>
      </c>
      <c r="AX158" s="70"/>
      <c r="AY158" s="52"/>
      <c r="AZ158" s="52"/>
      <c r="BA158" s="39">
        <v>2033918331</v>
      </c>
      <c r="BB158" s="39">
        <v>2033918331</v>
      </c>
      <c r="BC158" s="52"/>
      <c r="BD158" s="52"/>
      <c r="BE158" s="39">
        <v>2033918331</v>
      </c>
      <c r="BF158" s="39">
        <v>2033918331</v>
      </c>
      <c r="BG158" s="52"/>
      <c r="BH158" s="52"/>
      <c r="BI158" s="39">
        <v>2033918331</v>
      </c>
      <c r="BJ158" s="39">
        <v>2033918331</v>
      </c>
      <c r="BK158" s="257" t="s">
        <v>1485</v>
      </c>
      <c r="BL158" s="257"/>
      <c r="BM158" s="257" t="s">
        <v>118</v>
      </c>
      <c r="BN158" s="257"/>
      <c r="BO158" s="257"/>
      <c r="BP158" s="257"/>
      <c r="BQ158" s="257" t="s">
        <v>1424</v>
      </c>
      <c r="BR158" s="257"/>
      <c r="BS158" s="257" t="s">
        <v>8409</v>
      </c>
      <c r="BT158" s="257"/>
      <c r="BU158" s="257" t="s">
        <v>1291</v>
      </c>
      <c r="BV158" s="257" t="s">
        <v>8576</v>
      </c>
      <c r="BW158" s="262" t="s">
        <v>1486</v>
      </c>
      <c r="BX158" s="257" t="s">
        <v>1487</v>
      </c>
      <c r="BY158" s="257"/>
      <c r="BZ158" s="218"/>
    </row>
    <row r="159" spans="1:78" s="217" customFormat="1" ht="384.75" customHeight="1">
      <c r="A159" s="257">
        <v>158</v>
      </c>
      <c r="B159" s="10" t="s">
        <v>1488</v>
      </c>
      <c r="C159" s="257" t="s">
        <v>106</v>
      </c>
      <c r="D159" s="257" t="s">
        <v>436</v>
      </c>
      <c r="E159" s="257" t="s">
        <v>1489</v>
      </c>
      <c r="F159" s="257" t="s">
        <v>1490</v>
      </c>
      <c r="G159" s="257" t="s">
        <v>1491</v>
      </c>
      <c r="H159" s="257" t="s">
        <v>81</v>
      </c>
      <c r="I159" s="32" t="s">
        <v>1492</v>
      </c>
      <c r="J159" s="158" t="s">
        <v>1493</v>
      </c>
      <c r="K159" s="257" t="s">
        <v>1493</v>
      </c>
      <c r="L159" s="258" t="s">
        <v>1494</v>
      </c>
      <c r="M159" s="258">
        <v>31460</v>
      </c>
      <c r="N159" s="259">
        <v>31460</v>
      </c>
      <c r="O159" s="260"/>
      <c r="P159" s="260"/>
      <c r="Q159" s="257" t="s">
        <v>114</v>
      </c>
      <c r="R159" s="257" t="s">
        <v>1071</v>
      </c>
      <c r="S159" s="267" t="s">
        <v>287</v>
      </c>
      <c r="T159" s="247" t="s">
        <v>8489</v>
      </c>
      <c r="U159" s="257" t="s">
        <v>101</v>
      </c>
      <c r="V159" s="32" t="s">
        <v>1495</v>
      </c>
      <c r="W159" s="257"/>
      <c r="X159" s="261">
        <v>209804890</v>
      </c>
      <c r="Y159" s="39">
        <f>X159/10</f>
        <v>20980489</v>
      </c>
      <c r="Z159" s="39">
        <f>X159/13.5</f>
        <v>15541102.962962963</v>
      </c>
      <c r="AA159" s="39">
        <v>424981.54675093177</v>
      </c>
      <c r="AB159" s="260" t="s">
        <v>1496</v>
      </c>
      <c r="AC159" s="39">
        <v>839026765</v>
      </c>
      <c r="AD159" s="49">
        <f>AC159/10</f>
        <v>83902676.5</v>
      </c>
      <c r="AE159" s="49">
        <f>AC159/13.5</f>
        <v>62150130.740740739</v>
      </c>
      <c r="AF159" s="49">
        <v>400934.09646959882</v>
      </c>
      <c r="AG159" s="261">
        <v>-294791754</v>
      </c>
      <c r="AH159" s="49">
        <v>-281171274</v>
      </c>
      <c r="AI159" s="48">
        <v>104</v>
      </c>
      <c r="AJ159" s="39">
        <v>55115.48</v>
      </c>
      <c r="AK159" s="52">
        <v>9376238.8900000006</v>
      </c>
      <c r="AL159" s="39">
        <v>9431354.370000001</v>
      </c>
      <c r="AM159" s="51">
        <v>194060.78950617285</v>
      </c>
      <c r="AN159" s="260">
        <v>97</v>
      </c>
      <c r="AO159" s="52">
        <v>38951076</v>
      </c>
      <c r="AP159" s="39">
        <v>785104018.94000006</v>
      </c>
      <c r="AQ159" s="53">
        <v>87</v>
      </c>
      <c r="AR159" s="52"/>
      <c r="AS159" s="52"/>
      <c r="AT159" s="57">
        <v>15979111227.5</v>
      </c>
      <c r="AU159" s="57">
        <v>51457.279999999999</v>
      </c>
      <c r="AV159" s="39">
        <f t="shared" si="16"/>
        <v>15979111227.5</v>
      </c>
      <c r="AW159" s="39">
        <f t="shared" si="16"/>
        <v>51457.279999999999</v>
      </c>
      <c r="AX159" s="54"/>
      <c r="AY159" s="52"/>
      <c r="AZ159" s="52"/>
      <c r="BA159" s="39">
        <v>785104018.94000006</v>
      </c>
      <c r="BB159" s="39">
        <v>785104018.94000006</v>
      </c>
      <c r="BC159" s="52"/>
      <c r="BD159" s="52"/>
      <c r="BE159" s="39">
        <v>785104018.94000006</v>
      </c>
      <c r="BF159" s="39">
        <v>785104018.94000006</v>
      </c>
      <c r="BG159" s="52"/>
      <c r="BH159" s="52"/>
      <c r="BI159" s="39">
        <v>785104018.94000006</v>
      </c>
      <c r="BJ159" s="39">
        <v>785104018.94000006</v>
      </c>
      <c r="BK159" s="257" t="s">
        <v>1497</v>
      </c>
      <c r="BL159" s="257"/>
      <c r="BM159" s="257" t="s">
        <v>118</v>
      </c>
      <c r="BN159" s="257"/>
      <c r="BO159" s="257"/>
      <c r="BP159" s="257" t="s">
        <v>1498</v>
      </c>
      <c r="BQ159" s="257"/>
      <c r="BR159" s="257"/>
      <c r="BS159" s="69" t="s">
        <v>8499</v>
      </c>
      <c r="BT159" s="257"/>
      <c r="BU159" s="257" t="s">
        <v>1499</v>
      </c>
      <c r="BV159" s="257" t="s">
        <v>8511</v>
      </c>
      <c r="BW159" s="38"/>
      <c r="BX159" s="257" t="s">
        <v>1500</v>
      </c>
      <c r="BY159" s="257"/>
      <c r="BZ159" s="218"/>
    </row>
    <row r="160" spans="1:78" s="217" customFormat="1" ht="361.5" customHeight="1">
      <c r="A160" s="257">
        <v>159</v>
      </c>
      <c r="B160" s="10" t="s">
        <v>1501</v>
      </c>
      <c r="C160" s="257" t="s">
        <v>1502</v>
      </c>
      <c r="D160" s="257" t="s">
        <v>77</v>
      </c>
      <c r="E160" s="257" t="s">
        <v>1503</v>
      </c>
      <c r="F160" s="257" t="s">
        <v>1504</v>
      </c>
      <c r="G160" s="257" t="s">
        <v>1505</v>
      </c>
      <c r="H160" s="257" t="s">
        <v>81</v>
      </c>
      <c r="I160" s="10"/>
      <c r="J160" s="158" t="s">
        <v>96</v>
      </c>
      <c r="K160" s="257" t="s">
        <v>1506</v>
      </c>
      <c r="L160" s="258" t="s">
        <v>1507</v>
      </c>
      <c r="M160" s="258">
        <v>27817</v>
      </c>
      <c r="N160" s="259"/>
      <c r="O160" s="260"/>
      <c r="P160" s="260"/>
      <c r="Q160" s="161" t="s">
        <v>114</v>
      </c>
      <c r="R160" s="257" t="s">
        <v>770</v>
      </c>
      <c r="S160" s="267" t="s">
        <v>761</v>
      </c>
      <c r="T160" s="158" t="s">
        <v>8290</v>
      </c>
      <c r="U160" s="257" t="s">
        <v>101</v>
      </c>
      <c r="V160" s="32"/>
      <c r="W160" s="257"/>
      <c r="X160" s="39"/>
      <c r="Y160" s="39"/>
      <c r="Z160" s="39"/>
      <c r="AA160" s="39"/>
      <c r="AB160" s="65"/>
      <c r="AC160" s="39"/>
      <c r="AD160" s="261"/>
      <c r="AE160" s="261"/>
      <c r="AF160" s="261"/>
      <c r="AG160" s="261"/>
      <c r="AH160" s="263"/>
      <c r="AI160" s="266"/>
      <c r="AJ160" s="39"/>
      <c r="AK160" s="39"/>
      <c r="AL160" s="39"/>
      <c r="AM160" s="39"/>
      <c r="AN160" s="65"/>
      <c r="AO160" s="39"/>
      <c r="AP160" s="39"/>
      <c r="AQ160" s="65"/>
      <c r="AR160" s="39"/>
      <c r="AS160" s="39"/>
      <c r="AT160" s="39"/>
      <c r="AU160" s="39"/>
      <c r="AV160" s="39"/>
      <c r="AW160" s="39"/>
      <c r="AX160" s="65"/>
      <c r="AY160" s="39"/>
      <c r="AZ160" s="39"/>
      <c r="BA160" s="39"/>
      <c r="BB160" s="39"/>
      <c r="BC160" s="39"/>
      <c r="BD160" s="39"/>
      <c r="BE160" s="39"/>
      <c r="BF160" s="39"/>
      <c r="BG160" s="39"/>
      <c r="BH160" s="39"/>
      <c r="BI160" s="39"/>
      <c r="BJ160" s="39"/>
      <c r="BK160" s="257" t="s">
        <v>1508</v>
      </c>
      <c r="BL160" s="266" t="s">
        <v>180</v>
      </c>
      <c r="BM160" s="257" t="s">
        <v>118</v>
      </c>
      <c r="BN160" s="257"/>
      <c r="BO160" s="257"/>
      <c r="BP160" s="257"/>
      <c r="BQ160" s="257"/>
      <c r="BR160" s="257" t="s">
        <v>1509</v>
      </c>
      <c r="BS160" s="257" t="s">
        <v>1510</v>
      </c>
      <c r="BT160" s="257"/>
      <c r="BU160" s="257"/>
      <c r="BV160" s="257"/>
      <c r="BW160" s="38"/>
      <c r="BX160" s="257" t="s">
        <v>1511</v>
      </c>
      <c r="BY160" s="257"/>
      <c r="BZ160" s="218"/>
    </row>
    <row r="161" spans="1:182" s="217" customFormat="1" ht="162" customHeight="1">
      <c r="A161" s="257">
        <v>160</v>
      </c>
      <c r="B161" s="10" t="s">
        <v>1512</v>
      </c>
      <c r="C161" s="257" t="s">
        <v>92</v>
      </c>
      <c r="D161" s="257" t="s">
        <v>274</v>
      </c>
      <c r="E161" s="257" t="s">
        <v>1513</v>
      </c>
      <c r="F161" s="257"/>
      <c r="G161" s="257" t="s">
        <v>1514</v>
      </c>
      <c r="H161" s="69" t="s">
        <v>8070</v>
      </c>
      <c r="I161" s="32"/>
      <c r="J161" s="158" t="s">
        <v>96</v>
      </c>
      <c r="K161" s="266"/>
      <c r="L161" s="257" t="s">
        <v>1515</v>
      </c>
      <c r="M161" s="46"/>
      <c r="N161" s="266"/>
      <c r="O161" s="48"/>
      <c r="P161" s="48"/>
      <c r="Q161" s="257" t="s">
        <v>114</v>
      </c>
      <c r="R161" s="266" t="s">
        <v>1516</v>
      </c>
      <c r="S161" s="144" t="s">
        <v>177</v>
      </c>
      <c r="T161" s="158" t="s">
        <v>1518</v>
      </c>
      <c r="U161" s="267" t="s">
        <v>116</v>
      </c>
      <c r="V161" s="266"/>
      <c r="W161" s="266"/>
      <c r="X161" s="263"/>
      <c r="Y161" s="263"/>
      <c r="Z161" s="263"/>
      <c r="AA161" s="263"/>
      <c r="AB161" s="266"/>
      <c r="AC161" s="263"/>
      <c r="AD161" s="263"/>
      <c r="AE161" s="263"/>
      <c r="AF161" s="263"/>
      <c r="AG161" s="263"/>
      <c r="AH161" s="263"/>
      <c r="AI161" s="266"/>
      <c r="AJ161" s="263"/>
      <c r="AK161" s="263"/>
      <c r="AL161" s="263"/>
      <c r="AM161" s="263"/>
      <c r="AN161" s="266"/>
      <c r="AO161" s="263"/>
      <c r="AP161" s="263"/>
      <c r="AQ161" s="266"/>
      <c r="AR161" s="45"/>
      <c r="AS161" s="4"/>
      <c r="AT161" s="57">
        <v>118068166208</v>
      </c>
      <c r="AU161" s="57">
        <v>388188.92</v>
      </c>
      <c r="AV161" s="4"/>
      <c r="AW161" s="4"/>
      <c r="AX161" s="34"/>
      <c r="AY161" s="4"/>
      <c r="AZ161" s="4"/>
      <c r="BA161" s="263"/>
      <c r="BB161" s="263"/>
      <c r="BC161" s="4"/>
      <c r="BD161" s="4"/>
      <c r="BE161" s="263"/>
      <c r="BF161" s="263"/>
      <c r="BG161" s="4"/>
      <c r="BH161" s="4"/>
      <c r="BI161" s="263"/>
      <c r="BJ161" s="263"/>
      <c r="BK161" s="257" t="s">
        <v>1519</v>
      </c>
      <c r="BL161" s="266" t="s">
        <v>180</v>
      </c>
      <c r="BM161" s="266" t="s">
        <v>180</v>
      </c>
      <c r="BN161" s="266"/>
      <c r="BO161" s="266"/>
      <c r="BP161" s="266"/>
      <c r="BQ161" s="34"/>
      <c r="BR161" s="266"/>
      <c r="BS161" s="257" t="s">
        <v>1518</v>
      </c>
      <c r="BT161" s="266"/>
      <c r="BU161" s="266"/>
      <c r="BV161" s="266"/>
      <c r="BW161" s="34"/>
      <c r="BX161" s="257" t="s">
        <v>1520</v>
      </c>
      <c r="BY161" s="34"/>
      <c r="BZ161" s="216"/>
    </row>
    <row r="162" spans="1:182" s="217" customFormat="1" ht="253.5" customHeight="1">
      <c r="A162" s="257">
        <v>161</v>
      </c>
      <c r="B162" s="42" t="s">
        <v>1521</v>
      </c>
      <c r="C162" s="257" t="s">
        <v>106</v>
      </c>
      <c r="D162" s="265" t="s">
        <v>274</v>
      </c>
      <c r="E162" s="265" t="s">
        <v>695</v>
      </c>
      <c r="F162" s="265" t="s">
        <v>1522</v>
      </c>
      <c r="G162" s="265" t="s">
        <v>1523</v>
      </c>
      <c r="H162" s="257" t="s">
        <v>81</v>
      </c>
      <c r="I162" s="76" t="s">
        <v>1524</v>
      </c>
      <c r="J162" s="158" t="s">
        <v>96</v>
      </c>
      <c r="K162" s="265" t="s">
        <v>96</v>
      </c>
      <c r="L162" s="265" t="s">
        <v>1525</v>
      </c>
      <c r="M162" s="77">
        <v>41072</v>
      </c>
      <c r="N162" s="265">
        <v>2012</v>
      </c>
      <c r="O162" s="53">
        <v>9034</v>
      </c>
      <c r="P162" s="53">
        <v>39942</v>
      </c>
      <c r="Q162" s="265" t="s">
        <v>114</v>
      </c>
      <c r="R162" s="265" t="s">
        <v>176</v>
      </c>
      <c r="S162" s="144" t="s">
        <v>177</v>
      </c>
      <c r="T162" s="158" t="s">
        <v>312</v>
      </c>
      <c r="U162" s="267" t="s">
        <v>116</v>
      </c>
      <c r="V162" s="76"/>
      <c r="W162" s="265"/>
      <c r="X162" s="60">
        <v>105300552</v>
      </c>
      <c r="Y162" s="52">
        <v>10530055.199999999</v>
      </c>
      <c r="Z162" s="52">
        <v>7800040.8899999997</v>
      </c>
      <c r="AA162" s="52">
        <v>213297.18</v>
      </c>
      <c r="AB162" s="53">
        <v>200</v>
      </c>
      <c r="AC162" s="52">
        <v>683938998</v>
      </c>
      <c r="AD162" s="52">
        <v>68393899.799999997</v>
      </c>
      <c r="AE162" s="52">
        <v>50662148</v>
      </c>
      <c r="AF162" s="52">
        <v>326824.45</v>
      </c>
      <c r="AG162" s="60">
        <v>101520018</v>
      </c>
      <c r="AH162" s="52">
        <v>46561544</v>
      </c>
      <c r="AI162" s="53">
        <v>219</v>
      </c>
      <c r="AJ162" s="52">
        <v>29921.64</v>
      </c>
      <c r="AK162" s="52">
        <v>4350285.59</v>
      </c>
      <c r="AL162" s="52">
        <v>4380207.2300000004</v>
      </c>
      <c r="AM162" s="52">
        <v>90127.72</v>
      </c>
      <c r="AN162" s="53">
        <v>172</v>
      </c>
      <c r="AO162" s="52">
        <v>30136840</v>
      </c>
      <c r="AP162" s="52">
        <v>741238958.30999994</v>
      </c>
      <c r="AQ162" s="53">
        <v>103</v>
      </c>
      <c r="AR162" s="52"/>
      <c r="AS162" s="52"/>
      <c r="AT162" s="52">
        <v>5796763537</v>
      </c>
      <c r="AU162" s="52">
        <v>21398.06</v>
      </c>
      <c r="AV162" s="52"/>
      <c r="AW162" s="52"/>
      <c r="AX162" s="54"/>
      <c r="AY162" s="52"/>
      <c r="AZ162" s="52"/>
      <c r="BA162" s="52">
        <v>741238958.30999994</v>
      </c>
      <c r="BB162" s="52">
        <v>741238958.30999994</v>
      </c>
      <c r="BC162" s="52"/>
      <c r="BD162" s="52"/>
      <c r="BE162" s="52">
        <v>741238958.30999994</v>
      </c>
      <c r="BF162" s="52">
        <v>741238958.30999994</v>
      </c>
      <c r="BG162" s="52"/>
      <c r="BH162" s="52"/>
      <c r="BI162" s="52">
        <v>741238958.30999994</v>
      </c>
      <c r="BJ162" s="52">
        <v>741238958.30999994</v>
      </c>
      <c r="BK162" s="264" t="s">
        <v>8577</v>
      </c>
      <c r="BL162" s="266" t="s">
        <v>180</v>
      </c>
      <c r="BM162" s="257" t="s">
        <v>180</v>
      </c>
      <c r="BN162" s="265" t="s">
        <v>118</v>
      </c>
      <c r="BO162" s="265" t="s">
        <v>118</v>
      </c>
      <c r="BP162" s="264" t="s">
        <v>8578</v>
      </c>
      <c r="BQ162" s="265" t="s">
        <v>102</v>
      </c>
      <c r="BR162" s="265"/>
      <c r="BS162" s="265" t="s">
        <v>1526</v>
      </c>
      <c r="BT162" s="265"/>
      <c r="BU162" s="265"/>
      <c r="BV162" s="265" t="s">
        <v>1527</v>
      </c>
      <c r="BW162" s="84"/>
      <c r="BX162" s="265" t="s">
        <v>1528</v>
      </c>
      <c r="BY162" s="265"/>
      <c r="BZ162" s="216"/>
    </row>
    <row r="163" spans="1:182" s="217" customFormat="1" ht="285.75" customHeight="1">
      <c r="A163" s="257">
        <v>162</v>
      </c>
      <c r="B163" s="10" t="s">
        <v>1529</v>
      </c>
      <c r="C163" s="257" t="s">
        <v>106</v>
      </c>
      <c r="D163" s="257" t="s">
        <v>274</v>
      </c>
      <c r="E163" s="257" t="s">
        <v>695</v>
      </c>
      <c r="F163" s="257" t="s">
        <v>1530</v>
      </c>
      <c r="G163" s="257" t="s">
        <v>1531</v>
      </c>
      <c r="H163" s="257" t="s">
        <v>81</v>
      </c>
      <c r="I163" s="92" t="s">
        <v>1532</v>
      </c>
      <c r="J163" s="158" t="s">
        <v>1028</v>
      </c>
      <c r="K163" s="257" t="s">
        <v>1533</v>
      </c>
      <c r="L163" s="257" t="s">
        <v>1534</v>
      </c>
      <c r="M163" s="258">
        <v>37790</v>
      </c>
      <c r="N163" s="259">
        <v>37816</v>
      </c>
      <c r="O163" s="260">
        <v>2469</v>
      </c>
      <c r="P163" s="260">
        <v>37731</v>
      </c>
      <c r="Q163" s="257" t="s">
        <v>114</v>
      </c>
      <c r="R163" s="257" t="s">
        <v>1535</v>
      </c>
      <c r="S163" s="267" t="s">
        <v>1536</v>
      </c>
      <c r="T163" s="158" t="s">
        <v>312</v>
      </c>
      <c r="U163" s="267" t="s">
        <v>116</v>
      </c>
      <c r="V163" s="32"/>
      <c r="W163" s="257"/>
      <c r="X163" s="261">
        <v>2889110500</v>
      </c>
      <c r="Y163" s="39">
        <f>X163/10</f>
        <v>288911050</v>
      </c>
      <c r="Z163" s="39">
        <f>X163/13.5</f>
        <v>214008185.18518519</v>
      </c>
      <c r="AA163" s="39">
        <v>5852192.7159293471</v>
      </c>
      <c r="AB163" s="260">
        <v>727</v>
      </c>
      <c r="AC163" s="49">
        <v>14216828688</v>
      </c>
      <c r="AD163" s="49">
        <f>AC163/10</f>
        <v>1421682868.8</v>
      </c>
      <c r="AE163" s="49">
        <f>AC163/13.5</f>
        <v>1053098421.3333334</v>
      </c>
      <c r="AF163" s="49">
        <v>6793598.967830725</v>
      </c>
      <c r="AG163" s="263">
        <v>2368500360</v>
      </c>
      <c r="AH163" s="49">
        <v>1154331799</v>
      </c>
      <c r="AI163" s="48">
        <v>606</v>
      </c>
      <c r="AJ163" s="39">
        <v>788272.53</v>
      </c>
      <c r="AK163" s="52">
        <v>32794119.129999999</v>
      </c>
      <c r="AL163" s="39">
        <v>33582391.659999996</v>
      </c>
      <c r="AM163" s="51">
        <v>690995.71316872421</v>
      </c>
      <c r="AN163" s="260">
        <v>574</v>
      </c>
      <c r="AO163" s="52">
        <v>3777865528</v>
      </c>
      <c r="AP163" s="39">
        <v>2484382089.4499998</v>
      </c>
      <c r="AQ163" s="53">
        <v>519</v>
      </c>
      <c r="AR163" s="52"/>
      <c r="AS163" s="52"/>
      <c r="AT163" s="57">
        <v>20188531970</v>
      </c>
      <c r="AU163" s="52">
        <v>73767.149999999994</v>
      </c>
      <c r="AV163" s="39">
        <f>AR163+AT163</f>
        <v>20188531970</v>
      </c>
      <c r="AW163" s="39">
        <f>AS163+AU163</f>
        <v>73767.149999999994</v>
      </c>
      <c r="AX163" s="54"/>
      <c r="AY163" s="52"/>
      <c r="AZ163" s="52"/>
      <c r="BA163" s="39">
        <v>2484382089.4499998</v>
      </c>
      <c r="BB163" s="39">
        <v>2484382089.4499998</v>
      </c>
      <c r="BC163" s="52"/>
      <c r="BD163" s="52"/>
      <c r="BE163" s="39">
        <v>2484382089.4499998</v>
      </c>
      <c r="BF163" s="39">
        <v>2484382089.4499998</v>
      </c>
      <c r="BG163" s="52"/>
      <c r="BH163" s="52"/>
      <c r="BI163" s="39">
        <v>2484382089.4499998</v>
      </c>
      <c r="BJ163" s="39">
        <v>2484382089.4499998</v>
      </c>
      <c r="BK163" s="257" t="s">
        <v>8580</v>
      </c>
      <c r="BL163" s="266" t="s">
        <v>180</v>
      </c>
      <c r="BM163" s="257" t="s">
        <v>180</v>
      </c>
      <c r="BN163" s="265" t="s">
        <v>118</v>
      </c>
      <c r="BO163" s="265" t="s">
        <v>118</v>
      </c>
      <c r="BP163" s="257" t="s">
        <v>8579</v>
      </c>
      <c r="BQ163" s="257" t="s">
        <v>240</v>
      </c>
      <c r="BR163" s="257" t="s">
        <v>1537</v>
      </c>
      <c r="BS163" s="257" t="s">
        <v>1538</v>
      </c>
      <c r="BT163" s="257"/>
      <c r="BU163" s="257"/>
      <c r="BV163" s="257" t="s">
        <v>1539</v>
      </c>
      <c r="BW163" s="38"/>
      <c r="BX163" s="257" t="s">
        <v>1540</v>
      </c>
      <c r="BY163" s="257"/>
      <c r="BZ163" s="218"/>
    </row>
    <row r="164" spans="1:182" s="217" customFormat="1" ht="114" customHeight="1">
      <c r="A164" s="257">
        <v>163</v>
      </c>
      <c r="B164" s="10" t="s">
        <v>1541</v>
      </c>
      <c r="C164" s="257" t="s">
        <v>106</v>
      </c>
      <c r="D164" s="257" t="s">
        <v>125</v>
      </c>
      <c r="E164" s="257" t="s">
        <v>707</v>
      </c>
      <c r="F164" s="257" t="s">
        <v>1542</v>
      </c>
      <c r="G164" s="257" t="s">
        <v>995</v>
      </c>
      <c r="H164" s="257" t="s">
        <v>81</v>
      </c>
      <c r="I164" s="32" t="s">
        <v>1543</v>
      </c>
      <c r="J164" s="158" t="s">
        <v>96</v>
      </c>
      <c r="K164" s="257" t="s">
        <v>1544</v>
      </c>
      <c r="L164" s="257"/>
      <c r="M164" s="258">
        <v>41548</v>
      </c>
      <c r="N164" s="259">
        <v>41548</v>
      </c>
      <c r="O164" s="260">
        <v>449</v>
      </c>
      <c r="P164" s="260">
        <v>40262</v>
      </c>
      <c r="Q164" s="257" t="s">
        <v>8100</v>
      </c>
      <c r="R164" s="257"/>
      <c r="S164" s="267" t="s">
        <v>397</v>
      </c>
      <c r="T164" s="158" t="s">
        <v>8402</v>
      </c>
      <c r="U164" s="257" t="s">
        <v>101</v>
      </c>
      <c r="V164" s="32"/>
      <c r="W164" s="257"/>
      <c r="X164" s="39"/>
      <c r="Y164" s="39"/>
      <c r="Z164" s="39"/>
      <c r="AA164" s="39"/>
      <c r="AB164" s="65"/>
      <c r="AC164" s="39"/>
      <c r="AD164" s="261"/>
      <c r="AE164" s="261"/>
      <c r="AF164" s="261"/>
      <c r="AG164" s="261"/>
      <c r="AH164" s="261"/>
      <c r="AI164" s="257"/>
      <c r="AJ164" s="39"/>
      <c r="AK164" s="39"/>
      <c r="AL164" s="39"/>
      <c r="AM164" s="39"/>
      <c r="AN164" s="65"/>
      <c r="AO164" s="39"/>
      <c r="AP164" s="39"/>
      <c r="AQ164" s="65"/>
      <c r="AR164" s="39"/>
      <c r="AS164" s="39"/>
      <c r="AT164" s="39"/>
      <c r="AU164" s="39"/>
      <c r="AV164" s="39"/>
      <c r="AW164" s="39"/>
      <c r="AX164" s="41"/>
      <c r="AY164" s="39"/>
      <c r="AZ164" s="39"/>
      <c r="BA164" s="39"/>
      <c r="BB164" s="39"/>
      <c r="BC164" s="39"/>
      <c r="BD164" s="39"/>
      <c r="BE164" s="39"/>
      <c r="BF164" s="39"/>
      <c r="BG164" s="39"/>
      <c r="BH164" s="39"/>
      <c r="BI164" s="39"/>
      <c r="BJ164" s="39"/>
      <c r="BK164" s="257"/>
      <c r="BL164" s="257"/>
      <c r="BM164" s="257"/>
      <c r="BN164" s="257"/>
      <c r="BO164" s="257"/>
      <c r="BP164" s="257"/>
      <c r="BQ164" s="257" t="s">
        <v>1545</v>
      </c>
      <c r="BR164" s="257" t="s">
        <v>1546</v>
      </c>
      <c r="BS164" s="257" t="s">
        <v>8411</v>
      </c>
      <c r="BT164" s="257"/>
      <c r="BU164" s="257"/>
      <c r="BV164" s="257"/>
      <c r="BW164" s="32"/>
      <c r="BX164" s="257" t="s">
        <v>1547</v>
      </c>
      <c r="BY164" s="257"/>
      <c r="BZ164" s="218"/>
    </row>
    <row r="165" spans="1:182" s="227" customFormat="1" ht="287.25" customHeight="1">
      <c r="A165" s="257">
        <v>164</v>
      </c>
      <c r="B165" s="101" t="s">
        <v>8449</v>
      </c>
      <c r="C165" s="257" t="s">
        <v>106</v>
      </c>
      <c r="D165" s="267" t="s">
        <v>402</v>
      </c>
      <c r="E165" s="257" t="s">
        <v>713</v>
      </c>
      <c r="F165" s="257" t="s">
        <v>1548</v>
      </c>
      <c r="G165" s="257" t="s">
        <v>1549</v>
      </c>
      <c r="H165" s="266" t="s">
        <v>110</v>
      </c>
      <c r="I165" s="32" t="s">
        <v>1550</v>
      </c>
      <c r="J165" s="158" t="s">
        <v>96</v>
      </c>
      <c r="K165" s="257" t="s">
        <v>1551</v>
      </c>
      <c r="L165" s="257" t="s">
        <v>1552</v>
      </c>
      <c r="M165" s="258">
        <v>25050</v>
      </c>
      <c r="N165" s="259">
        <v>39227</v>
      </c>
      <c r="O165" s="260"/>
      <c r="P165" s="260">
        <v>38692</v>
      </c>
      <c r="Q165" s="257" t="s">
        <v>114</v>
      </c>
      <c r="R165" s="257" t="s">
        <v>1553</v>
      </c>
      <c r="S165" s="267" t="s">
        <v>330</v>
      </c>
      <c r="T165" s="158" t="s">
        <v>8402</v>
      </c>
      <c r="U165" s="257" t="s">
        <v>101</v>
      </c>
      <c r="V165" s="32"/>
      <c r="W165" s="257"/>
      <c r="X165" s="39">
        <v>527232614</v>
      </c>
      <c r="Y165" s="39">
        <f>X165/10</f>
        <v>52723261.399999999</v>
      </c>
      <c r="Z165" s="39">
        <f>X165/13.5</f>
        <v>39054267.703703701</v>
      </c>
      <c r="AA165" s="39">
        <v>1067964.2967104197</v>
      </c>
      <c r="AB165" s="260">
        <v>257</v>
      </c>
      <c r="AC165" s="49">
        <v>1820129509</v>
      </c>
      <c r="AD165" s="49">
        <f>AC165/10</f>
        <v>182012950.90000001</v>
      </c>
      <c r="AE165" s="49">
        <f>AC165/13.5</f>
        <v>134824408.07407406</v>
      </c>
      <c r="AF165" s="49">
        <v>869760.07272970548</v>
      </c>
      <c r="AG165" s="263">
        <v>177486863</v>
      </c>
      <c r="AH165" s="49">
        <v>44004052</v>
      </c>
      <c r="AI165" s="48">
        <v>234</v>
      </c>
      <c r="AJ165" s="39">
        <v>312522.87</v>
      </c>
      <c r="AK165" s="52">
        <v>22753296.66</v>
      </c>
      <c r="AL165" s="39">
        <v>23065819.530000001</v>
      </c>
      <c r="AM165" s="51">
        <v>474605.34012345679</v>
      </c>
      <c r="AN165" s="260">
        <v>316</v>
      </c>
      <c r="AO165" s="52">
        <v>9102849124</v>
      </c>
      <c r="AP165" s="39">
        <v>900079152.93000007</v>
      </c>
      <c r="AQ165" s="53">
        <v>319</v>
      </c>
      <c r="AR165" s="52"/>
      <c r="AS165" s="52"/>
      <c r="AT165" s="57">
        <v>1079499812</v>
      </c>
      <c r="AU165" s="57">
        <v>14569.61</v>
      </c>
      <c r="AV165" s="39">
        <f>AR165+AT165</f>
        <v>1079499812</v>
      </c>
      <c r="AW165" s="39">
        <f>AS165+AU165</f>
        <v>14569.61</v>
      </c>
      <c r="AX165" s="70"/>
      <c r="AY165" s="52"/>
      <c r="AZ165" s="52"/>
      <c r="BA165" s="39">
        <v>900079152.93000007</v>
      </c>
      <c r="BB165" s="39">
        <v>900079152.93000007</v>
      </c>
      <c r="BC165" s="52"/>
      <c r="BD165" s="52"/>
      <c r="BE165" s="39">
        <v>900079152.93000007</v>
      </c>
      <c r="BF165" s="39">
        <v>900079152.93000007</v>
      </c>
      <c r="BG165" s="52"/>
      <c r="BH165" s="52"/>
      <c r="BI165" s="39">
        <v>900079152.93000007</v>
      </c>
      <c r="BJ165" s="39">
        <v>900079152.93000007</v>
      </c>
      <c r="BK165" s="69" t="s">
        <v>8450</v>
      </c>
      <c r="BL165" s="266" t="s">
        <v>180</v>
      </c>
      <c r="BM165" s="257" t="s">
        <v>180</v>
      </c>
      <c r="BN165" s="257"/>
      <c r="BO165" s="257"/>
      <c r="BP165" s="69" t="s">
        <v>8451</v>
      </c>
      <c r="BQ165" s="257" t="s">
        <v>102</v>
      </c>
      <c r="BR165" s="257" t="s">
        <v>1554</v>
      </c>
      <c r="BS165" s="257" t="s">
        <v>8402</v>
      </c>
      <c r="BT165" s="257"/>
      <c r="BU165" s="257" t="s">
        <v>1463</v>
      </c>
      <c r="BV165" s="257" t="s">
        <v>1555</v>
      </c>
      <c r="BW165" s="257">
        <v>23</v>
      </c>
      <c r="BX165" s="257" t="s">
        <v>1556</v>
      </c>
      <c r="BY165" s="257"/>
      <c r="BZ165" s="218"/>
      <c r="CA165" s="217"/>
      <c r="CB165" s="217"/>
      <c r="CC165" s="217"/>
      <c r="CD165" s="217"/>
      <c r="CE165" s="217"/>
      <c r="CF165" s="217"/>
      <c r="CG165" s="217"/>
      <c r="CH165" s="217"/>
      <c r="CI165" s="217"/>
      <c r="CJ165" s="217"/>
      <c r="CK165" s="217"/>
      <c r="CL165" s="217"/>
      <c r="CM165" s="217"/>
      <c r="CN165" s="217"/>
      <c r="CO165" s="217"/>
      <c r="CP165" s="217"/>
      <c r="CQ165" s="217"/>
      <c r="CR165" s="217"/>
      <c r="CS165" s="217"/>
      <c r="CT165" s="217"/>
      <c r="CU165" s="217"/>
      <c r="CV165" s="217"/>
      <c r="CW165" s="217"/>
      <c r="CX165" s="217"/>
      <c r="CY165" s="217"/>
      <c r="CZ165" s="217"/>
      <c r="DA165" s="217"/>
      <c r="DB165" s="217"/>
      <c r="DC165" s="217"/>
      <c r="DD165" s="217"/>
      <c r="DE165" s="217"/>
      <c r="DF165" s="217"/>
      <c r="DG165" s="217"/>
      <c r="DH165" s="217"/>
      <c r="DI165" s="217"/>
      <c r="DJ165" s="217"/>
      <c r="DK165" s="217"/>
      <c r="DL165" s="217"/>
      <c r="DM165" s="217"/>
      <c r="DN165" s="217"/>
      <c r="DO165" s="217"/>
      <c r="DP165" s="217"/>
      <c r="DQ165" s="217"/>
      <c r="DR165" s="217"/>
      <c r="DS165" s="217"/>
      <c r="DT165" s="217"/>
      <c r="DU165" s="217"/>
      <c r="DV165" s="217"/>
      <c r="DW165" s="217"/>
      <c r="DX165" s="217"/>
      <c r="DY165" s="217"/>
      <c r="DZ165" s="217"/>
      <c r="EA165" s="217"/>
      <c r="EB165" s="217"/>
      <c r="EC165" s="217"/>
      <c r="ED165" s="217"/>
      <c r="EE165" s="217"/>
      <c r="EF165" s="217"/>
      <c r="EG165" s="217"/>
      <c r="EH165" s="217"/>
      <c r="EI165" s="217"/>
      <c r="EJ165" s="217"/>
      <c r="EK165" s="217"/>
      <c r="EL165" s="217"/>
      <c r="EM165" s="217"/>
      <c r="EN165" s="217"/>
      <c r="EO165" s="217"/>
      <c r="EP165" s="217"/>
      <c r="EQ165" s="217"/>
      <c r="ER165" s="217"/>
      <c r="ES165" s="217"/>
      <c r="ET165" s="217"/>
      <c r="EU165" s="217"/>
      <c r="EV165" s="217"/>
      <c r="EW165" s="217"/>
      <c r="EX165" s="217"/>
      <c r="EY165" s="217"/>
      <c r="EZ165" s="217"/>
      <c r="FA165" s="217"/>
      <c r="FB165" s="217"/>
      <c r="FC165" s="217"/>
      <c r="FD165" s="217"/>
      <c r="FE165" s="217"/>
      <c r="FF165" s="217"/>
      <c r="FG165" s="217"/>
      <c r="FH165" s="217"/>
      <c r="FI165" s="217"/>
      <c r="FJ165" s="217"/>
      <c r="FK165" s="217"/>
      <c r="FL165" s="217"/>
      <c r="FM165" s="217"/>
      <c r="FN165" s="217"/>
      <c r="FO165" s="217"/>
      <c r="FP165" s="217"/>
      <c r="FQ165" s="217"/>
      <c r="FR165" s="217"/>
      <c r="FS165" s="217"/>
      <c r="FT165" s="217"/>
      <c r="FU165" s="217"/>
      <c r="FV165" s="217"/>
      <c r="FW165" s="217"/>
      <c r="FX165" s="217"/>
      <c r="FY165" s="217"/>
      <c r="FZ165" s="217"/>
    </row>
    <row r="166" spans="1:182" s="214" customFormat="1" ht="409.5" customHeight="1">
      <c r="A166" s="257">
        <v>165</v>
      </c>
      <c r="B166" s="10" t="s">
        <v>1557</v>
      </c>
      <c r="C166" s="257" t="s">
        <v>106</v>
      </c>
      <c r="D166" s="267" t="s">
        <v>402</v>
      </c>
      <c r="E166" s="257" t="s">
        <v>713</v>
      </c>
      <c r="F166" s="257" t="s">
        <v>1558</v>
      </c>
      <c r="G166" s="257" t="s">
        <v>1559</v>
      </c>
      <c r="H166" s="266" t="s">
        <v>110</v>
      </c>
      <c r="I166" s="32" t="s">
        <v>1560</v>
      </c>
      <c r="J166" s="158" t="s">
        <v>96</v>
      </c>
      <c r="K166" s="257" t="s">
        <v>1561</v>
      </c>
      <c r="L166" s="257" t="s">
        <v>1562</v>
      </c>
      <c r="M166" s="258">
        <v>41323</v>
      </c>
      <c r="N166" s="259">
        <v>41323</v>
      </c>
      <c r="O166" s="260">
        <v>172</v>
      </c>
      <c r="P166" s="260" t="s">
        <v>1563</v>
      </c>
      <c r="Q166" s="257" t="s">
        <v>114</v>
      </c>
      <c r="R166" s="257" t="s">
        <v>1564</v>
      </c>
      <c r="S166" s="267" t="s">
        <v>195</v>
      </c>
      <c r="T166" s="158" t="s">
        <v>1565</v>
      </c>
      <c r="U166" s="267" t="s">
        <v>116</v>
      </c>
      <c r="V166" s="32" t="s">
        <v>1566</v>
      </c>
      <c r="W166" s="257" t="s">
        <v>1567</v>
      </c>
      <c r="X166" s="39">
        <v>264160474</v>
      </c>
      <c r="Y166" s="39">
        <f>X166/10</f>
        <v>26416047.399999999</v>
      </c>
      <c r="Z166" s="39">
        <f>X166/13.5</f>
        <v>19567442.518518519</v>
      </c>
      <c r="AA166" s="39">
        <v>535084.41500567168</v>
      </c>
      <c r="AB166" s="260">
        <v>138</v>
      </c>
      <c r="AC166" s="49">
        <v>609437724</v>
      </c>
      <c r="AD166" s="49">
        <f>AC166/10</f>
        <v>60943772.399999999</v>
      </c>
      <c r="AE166" s="49">
        <f>AC166/13.5</f>
        <v>45143535.111111112</v>
      </c>
      <c r="AF166" s="49">
        <v>291223.56213085615</v>
      </c>
      <c r="AG166" s="263">
        <v>53487446</v>
      </c>
      <c r="AH166" s="49">
        <v>0</v>
      </c>
      <c r="AI166" s="48">
        <v>138</v>
      </c>
      <c r="AJ166" s="39">
        <v>97935.679999999993</v>
      </c>
      <c r="AK166" s="52">
        <v>8146416.25</v>
      </c>
      <c r="AL166" s="39">
        <v>8244351.9299999997</v>
      </c>
      <c r="AM166" s="51">
        <v>169636.87098765431</v>
      </c>
      <c r="AN166" s="260">
        <v>150</v>
      </c>
      <c r="AO166" s="52">
        <v>92188390</v>
      </c>
      <c r="AP166" s="39">
        <v>6426251865.6600008</v>
      </c>
      <c r="AQ166" s="53">
        <v>138</v>
      </c>
      <c r="AR166" s="52"/>
      <c r="AS166" s="52"/>
      <c r="AT166" s="57">
        <v>5352070009</v>
      </c>
      <c r="AU166" s="57">
        <v>5162.95</v>
      </c>
      <c r="AV166" s="52">
        <f>AR166+AT166</f>
        <v>5352070009</v>
      </c>
      <c r="AW166" s="52">
        <f>AS166+AU166</f>
        <v>5162.95</v>
      </c>
      <c r="AX166" s="54"/>
      <c r="AY166" s="52"/>
      <c r="AZ166" s="52"/>
      <c r="BA166" s="39">
        <v>6426251865.6600008</v>
      </c>
      <c r="BB166" s="39">
        <v>6426251865.6600008</v>
      </c>
      <c r="BC166" s="52"/>
      <c r="BD166" s="52"/>
      <c r="BE166" s="39">
        <v>6426251865.6600008</v>
      </c>
      <c r="BF166" s="39">
        <v>6426251865.6600008</v>
      </c>
      <c r="BG166" s="52"/>
      <c r="BH166" s="52"/>
      <c r="BI166" s="39">
        <v>6426251865.6600008</v>
      </c>
      <c r="BJ166" s="39">
        <v>6426251865.6600008</v>
      </c>
      <c r="BK166" s="257" t="s">
        <v>1568</v>
      </c>
      <c r="BL166" s="266" t="s">
        <v>180</v>
      </c>
      <c r="BM166" s="257" t="s">
        <v>180</v>
      </c>
      <c r="BN166" s="257"/>
      <c r="BO166" s="257"/>
      <c r="BP166" s="257"/>
      <c r="BQ166" s="257"/>
      <c r="BR166" s="257" t="s">
        <v>1569</v>
      </c>
      <c r="BS166" s="257" t="s">
        <v>1565</v>
      </c>
      <c r="BT166" s="257"/>
      <c r="BU166" s="257" t="s">
        <v>1570</v>
      </c>
      <c r="BV166" s="257"/>
      <c r="BW166" s="257">
        <v>51</v>
      </c>
      <c r="BX166" s="257" t="s">
        <v>1571</v>
      </c>
      <c r="BY166" s="257"/>
      <c r="BZ166" s="218"/>
      <c r="CA166" s="217"/>
      <c r="CB166" s="217"/>
      <c r="CC166" s="217"/>
      <c r="CD166" s="217"/>
      <c r="CE166" s="217"/>
      <c r="CF166" s="217"/>
      <c r="CG166" s="217"/>
      <c r="CH166" s="217"/>
      <c r="CI166" s="217"/>
      <c r="CJ166" s="217"/>
      <c r="CK166" s="217"/>
      <c r="CL166" s="217"/>
      <c r="CM166" s="217"/>
      <c r="CN166" s="217"/>
      <c r="CO166" s="217"/>
      <c r="CP166" s="217"/>
      <c r="CQ166" s="217"/>
      <c r="CR166" s="217"/>
      <c r="CS166" s="217"/>
      <c r="CT166" s="217"/>
      <c r="CU166" s="217"/>
      <c r="CV166" s="217"/>
      <c r="CW166" s="217"/>
      <c r="CX166" s="217"/>
      <c r="CY166" s="217"/>
      <c r="CZ166" s="217"/>
      <c r="DA166" s="217"/>
      <c r="DB166" s="217"/>
      <c r="DC166" s="217"/>
      <c r="DD166" s="217"/>
      <c r="DE166" s="217"/>
      <c r="DF166" s="217"/>
      <c r="DG166" s="217"/>
      <c r="DH166" s="217"/>
      <c r="DI166" s="217"/>
      <c r="DJ166" s="217"/>
      <c r="DK166" s="217"/>
      <c r="DL166" s="217"/>
      <c r="DM166" s="217"/>
      <c r="DN166" s="217"/>
      <c r="DO166" s="217"/>
      <c r="DP166" s="217"/>
      <c r="DQ166" s="217"/>
      <c r="DR166" s="217"/>
      <c r="DS166" s="217"/>
      <c r="DT166" s="217"/>
      <c r="DU166" s="217"/>
      <c r="DV166" s="217"/>
      <c r="DW166" s="217"/>
      <c r="DX166" s="217"/>
      <c r="DY166" s="217"/>
      <c r="DZ166" s="217"/>
      <c r="EA166" s="217"/>
      <c r="EB166" s="217"/>
      <c r="EC166" s="217"/>
      <c r="ED166" s="217"/>
      <c r="EE166" s="217"/>
      <c r="EF166" s="217"/>
      <c r="EG166" s="217"/>
      <c r="EH166" s="217"/>
      <c r="EI166" s="217"/>
      <c r="EJ166" s="217"/>
      <c r="EK166" s="217"/>
      <c r="EL166" s="217"/>
      <c r="EM166" s="217"/>
      <c r="EN166" s="217"/>
      <c r="EO166" s="217"/>
      <c r="EP166" s="217"/>
      <c r="EQ166" s="217"/>
      <c r="ER166" s="217"/>
      <c r="ES166" s="217"/>
      <c r="ET166" s="217"/>
      <c r="EU166" s="217"/>
      <c r="EV166" s="217"/>
      <c r="EW166" s="217"/>
      <c r="EX166" s="217"/>
      <c r="EY166" s="217"/>
      <c r="EZ166" s="217"/>
      <c r="FA166" s="217"/>
      <c r="FB166" s="217"/>
      <c r="FC166" s="217"/>
      <c r="FD166" s="217"/>
      <c r="FE166" s="217"/>
      <c r="FF166" s="217"/>
      <c r="FG166" s="217"/>
      <c r="FH166" s="217"/>
      <c r="FI166" s="217"/>
      <c r="FJ166" s="217"/>
      <c r="FK166" s="217"/>
      <c r="FL166" s="217"/>
      <c r="FM166" s="217"/>
      <c r="FN166" s="217"/>
      <c r="FO166" s="217"/>
      <c r="FP166" s="217"/>
      <c r="FQ166" s="217"/>
      <c r="FR166" s="217"/>
      <c r="FS166" s="217"/>
      <c r="FT166" s="217"/>
      <c r="FU166" s="217"/>
      <c r="FV166" s="217"/>
      <c r="FW166" s="217"/>
      <c r="FX166" s="217"/>
      <c r="FY166" s="217"/>
      <c r="FZ166" s="217"/>
    </row>
    <row r="167" spans="1:182" s="214" customFormat="1" ht="320.25" customHeight="1">
      <c r="A167" s="257">
        <v>166</v>
      </c>
      <c r="B167" s="10" t="s">
        <v>1572</v>
      </c>
      <c r="C167" s="257" t="s">
        <v>92</v>
      </c>
      <c r="D167" s="267" t="s">
        <v>402</v>
      </c>
      <c r="E167" s="257" t="s">
        <v>713</v>
      </c>
      <c r="F167" s="257" t="s">
        <v>1573</v>
      </c>
      <c r="G167" s="257" t="s">
        <v>1574</v>
      </c>
      <c r="H167" s="257" t="s">
        <v>81</v>
      </c>
      <c r="I167" s="32"/>
      <c r="J167" s="158" t="s">
        <v>96</v>
      </c>
      <c r="K167" s="257" t="s">
        <v>96</v>
      </c>
      <c r="L167" s="257" t="s">
        <v>1575</v>
      </c>
      <c r="M167" s="258">
        <v>41303</v>
      </c>
      <c r="N167" s="257"/>
      <c r="O167" s="260"/>
      <c r="P167" s="260">
        <v>4400</v>
      </c>
      <c r="Q167" s="257" t="s">
        <v>114</v>
      </c>
      <c r="R167" s="257" t="s">
        <v>1576</v>
      </c>
      <c r="S167" s="267" t="s">
        <v>330</v>
      </c>
      <c r="T167" s="158" t="s">
        <v>553</v>
      </c>
      <c r="U167" s="196" t="s">
        <v>101</v>
      </c>
      <c r="V167" s="266"/>
      <c r="W167" s="257" t="s">
        <v>1577</v>
      </c>
      <c r="X167" s="263"/>
      <c r="Y167" s="263"/>
      <c r="Z167" s="263"/>
      <c r="AA167" s="263"/>
      <c r="AB167" s="266"/>
      <c r="AC167" s="263"/>
      <c r="AD167" s="263"/>
      <c r="AE167" s="263"/>
      <c r="AF167" s="61"/>
      <c r="AG167" s="61"/>
      <c r="AH167" s="61"/>
      <c r="AI167" s="266"/>
      <c r="AJ167" s="263"/>
      <c r="AK167" s="263"/>
      <c r="AL167" s="263"/>
      <c r="AM167" s="93"/>
      <c r="AN167" s="266"/>
      <c r="AO167" s="263"/>
      <c r="AP167" s="263"/>
      <c r="AQ167" s="266"/>
      <c r="AR167" s="45"/>
      <c r="AS167" s="4"/>
      <c r="AT167" s="4"/>
      <c r="AU167" s="4"/>
      <c r="AV167" s="4"/>
      <c r="AW167" s="4"/>
      <c r="AX167" s="34"/>
      <c r="AY167" s="4"/>
      <c r="AZ167" s="4"/>
      <c r="BA167" s="263"/>
      <c r="BB167" s="263"/>
      <c r="BC167" s="4"/>
      <c r="BD167" s="4"/>
      <c r="BE167" s="263"/>
      <c r="BF167" s="263"/>
      <c r="BG167" s="4"/>
      <c r="BH167" s="4"/>
      <c r="BI167" s="263"/>
      <c r="BJ167" s="263"/>
      <c r="BK167" s="257" t="s">
        <v>1578</v>
      </c>
      <c r="BL167" s="266" t="s">
        <v>180</v>
      </c>
      <c r="BM167" s="257" t="s">
        <v>180</v>
      </c>
      <c r="BN167" s="266"/>
      <c r="BO167" s="266"/>
      <c r="BP167" s="266"/>
      <c r="BQ167" s="34"/>
      <c r="BR167" s="257" t="s">
        <v>1579</v>
      </c>
      <c r="BS167" s="257" t="s">
        <v>553</v>
      </c>
      <c r="BT167" s="266"/>
      <c r="BU167" s="266"/>
      <c r="BV167" s="266"/>
      <c r="BW167" s="34"/>
      <c r="BX167" s="257" t="s">
        <v>1580</v>
      </c>
      <c r="BY167" s="34"/>
      <c r="BZ167" s="216"/>
      <c r="CA167" s="217"/>
      <c r="CB167" s="217"/>
      <c r="CC167" s="217"/>
      <c r="CD167" s="217"/>
      <c r="CE167" s="217"/>
      <c r="CF167" s="217"/>
      <c r="CG167" s="217"/>
      <c r="CH167" s="217"/>
      <c r="CI167" s="217"/>
      <c r="CJ167" s="217"/>
      <c r="CK167" s="217"/>
      <c r="CL167" s="217"/>
      <c r="CM167" s="217"/>
      <c r="CN167" s="217"/>
      <c r="CO167" s="217"/>
      <c r="CP167" s="217"/>
      <c r="CQ167" s="217"/>
      <c r="CR167" s="217"/>
      <c r="CS167" s="217"/>
      <c r="CT167" s="217"/>
      <c r="CU167" s="217"/>
      <c r="CV167" s="217"/>
      <c r="CW167" s="217"/>
      <c r="CX167" s="217"/>
      <c r="CY167" s="217"/>
      <c r="CZ167" s="217"/>
      <c r="DA167" s="217"/>
      <c r="DB167" s="217"/>
      <c r="DC167" s="217"/>
      <c r="DD167" s="217"/>
      <c r="DE167" s="217"/>
      <c r="DF167" s="217"/>
      <c r="DG167" s="217"/>
      <c r="DH167" s="217"/>
      <c r="DI167" s="217"/>
      <c r="DJ167" s="217"/>
      <c r="DK167" s="217"/>
      <c r="DL167" s="217"/>
      <c r="DM167" s="217"/>
      <c r="DN167" s="217"/>
      <c r="DO167" s="217"/>
      <c r="DP167" s="217"/>
      <c r="DQ167" s="217"/>
      <c r="DR167" s="217"/>
      <c r="DS167" s="217"/>
      <c r="DT167" s="217"/>
      <c r="DU167" s="217"/>
      <c r="DV167" s="217"/>
      <c r="DW167" s="217"/>
      <c r="DX167" s="217"/>
      <c r="DY167" s="217"/>
      <c r="DZ167" s="217"/>
      <c r="EA167" s="217"/>
      <c r="EB167" s="217"/>
      <c r="EC167" s="217"/>
      <c r="ED167" s="217"/>
      <c r="EE167" s="217"/>
      <c r="EF167" s="217"/>
      <c r="EG167" s="217"/>
      <c r="EH167" s="217"/>
      <c r="EI167" s="217"/>
      <c r="EJ167" s="217"/>
      <c r="EK167" s="217"/>
      <c r="EL167" s="217"/>
      <c r="EM167" s="217"/>
      <c r="EN167" s="217"/>
      <c r="EO167" s="217"/>
      <c r="EP167" s="217"/>
      <c r="EQ167" s="217"/>
      <c r="ER167" s="217"/>
      <c r="ES167" s="217"/>
      <c r="ET167" s="217"/>
      <c r="EU167" s="217"/>
      <c r="EV167" s="217"/>
      <c r="EW167" s="217"/>
      <c r="EX167" s="217"/>
      <c r="EY167" s="217"/>
      <c r="EZ167" s="217"/>
      <c r="FA167" s="217"/>
      <c r="FB167" s="217"/>
      <c r="FC167" s="217"/>
      <c r="FD167" s="217"/>
      <c r="FE167" s="217"/>
      <c r="FF167" s="217"/>
      <c r="FG167" s="217"/>
      <c r="FH167" s="217"/>
      <c r="FI167" s="217"/>
      <c r="FJ167" s="217"/>
      <c r="FK167" s="217"/>
      <c r="FL167" s="217"/>
      <c r="FM167" s="217"/>
      <c r="FN167" s="217"/>
      <c r="FO167" s="217"/>
      <c r="FP167" s="217"/>
      <c r="FQ167" s="217"/>
      <c r="FR167" s="217"/>
      <c r="FS167" s="217"/>
      <c r="FT167" s="217"/>
      <c r="FU167" s="217"/>
      <c r="FV167" s="217"/>
      <c r="FW167" s="217"/>
      <c r="FX167" s="217"/>
      <c r="FY167" s="217"/>
      <c r="FZ167" s="217"/>
    </row>
    <row r="168" spans="1:182" s="214" customFormat="1" ht="227.25" customHeight="1">
      <c r="A168" s="257">
        <v>167</v>
      </c>
      <c r="B168" s="10" t="s">
        <v>1581</v>
      </c>
      <c r="C168" s="257" t="s">
        <v>106</v>
      </c>
      <c r="D168" s="267" t="s">
        <v>402</v>
      </c>
      <c r="E168" s="257" t="s">
        <v>1582</v>
      </c>
      <c r="F168" s="266"/>
      <c r="G168" s="266"/>
      <c r="H168" s="257" t="s">
        <v>81</v>
      </c>
      <c r="I168" s="32" t="s">
        <v>1583</v>
      </c>
      <c r="J168" s="158" t="s">
        <v>96</v>
      </c>
      <c r="K168" s="257" t="s">
        <v>96</v>
      </c>
      <c r="L168" s="266"/>
      <c r="M168" s="46">
        <v>43207</v>
      </c>
      <c r="N168" s="47">
        <v>43207</v>
      </c>
      <c r="O168" s="48">
        <v>3378</v>
      </c>
      <c r="P168" s="48">
        <v>41379</v>
      </c>
      <c r="Q168" s="266" t="s">
        <v>114</v>
      </c>
      <c r="R168" s="266"/>
      <c r="S168" s="267" t="s">
        <v>330</v>
      </c>
      <c r="T168" s="158" t="s">
        <v>8489</v>
      </c>
      <c r="U168" s="196" t="s">
        <v>101</v>
      </c>
      <c r="V168" s="35"/>
      <c r="W168" s="266"/>
      <c r="X168" s="4"/>
      <c r="Y168" s="4"/>
      <c r="Z168" s="4"/>
      <c r="AA168" s="4"/>
      <c r="AB168" s="34"/>
      <c r="AC168" s="4"/>
      <c r="AD168" s="263"/>
      <c r="AE168" s="263"/>
      <c r="AF168" s="263"/>
      <c r="AG168" s="263"/>
      <c r="AH168" s="263"/>
      <c r="AI168" s="266"/>
      <c r="AJ168" s="4"/>
      <c r="AK168" s="4"/>
      <c r="AL168" s="4"/>
      <c r="AM168" s="4"/>
      <c r="AN168" s="34"/>
      <c r="AO168" s="4"/>
      <c r="AP168" s="4"/>
      <c r="AQ168" s="34"/>
      <c r="AR168" s="4"/>
      <c r="AS168" s="4"/>
      <c r="AT168" s="4"/>
      <c r="AU168" s="4"/>
      <c r="AV168" s="4"/>
      <c r="AW168" s="4"/>
      <c r="AX168" s="34"/>
      <c r="AY168" s="4"/>
      <c r="AZ168" s="4"/>
      <c r="BA168" s="4"/>
      <c r="BB168" s="4"/>
      <c r="BC168" s="4"/>
      <c r="BD168" s="4"/>
      <c r="BE168" s="4"/>
      <c r="BF168" s="4"/>
      <c r="BG168" s="4"/>
      <c r="BH168" s="4"/>
      <c r="BI168" s="4"/>
      <c r="BJ168" s="4"/>
      <c r="BK168" s="257"/>
      <c r="BL168" s="266"/>
      <c r="BM168" s="266"/>
      <c r="BN168" s="266"/>
      <c r="BO168" s="266"/>
      <c r="BP168" s="266"/>
      <c r="BQ168" s="38" t="s">
        <v>1584</v>
      </c>
      <c r="BR168" s="266"/>
      <c r="BS168" s="257" t="s">
        <v>8504</v>
      </c>
      <c r="BT168" s="266"/>
      <c r="BU168" s="266"/>
      <c r="BV168" s="257" t="s">
        <v>1585</v>
      </c>
      <c r="BW168" s="34"/>
      <c r="BX168" s="257" t="s">
        <v>1586</v>
      </c>
      <c r="BY168" s="34"/>
      <c r="BZ168" s="216"/>
      <c r="CA168" s="217"/>
      <c r="CB168" s="217"/>
      <c r="CC168" s="217"/>
      <c r="CD168" s="217"/>
      <c r="CE168" s="217"/>
      <c r="CF168" s="217"/>
      <c r="CG168" s="217"/>
      <c r="CH168" s="217"/>
      <c r="CI168" s="217"/>
      <c r="CJ168" s="217"/>
      <c r="CK168" s="217"/>
      <c r="CL168" s="217"/>
      <c r="CM168" s="217"/>
      <c r="CN168" s="217"/>
      <c r="CO168" s="217"/>
      <c r="CP168" s="217"/>
      <c r="CQ168" s="217"/>
      <c r="CR168" s="217"/>
      <c r="CS168" s="217"/>
      <c r="CT168" s="217"/>
      <c r="CU168" s="217"/>
      <c r="CV168" s="217"/>
      <c r="CW168" s="217"/>
      <c r="CX168" s="217"/>
      <c r="CY168" s="217"/>
      <c r="CZ168" s="217"/>
      <c r="DA168" s="217"/>
      <c r="DB168" s="217"/>
      <c r="DC168" s="217"/>
      <c r="DD168" s="217"/>
      <c r="DE168" s="217"/>
      <c r="DF168" s="217"/>
      <c r="DG168" s="217"/>
      <c r="DH168" s="217"/>
      <c r="DI168" s="217"/>
      <c r="DJ168" s="217"/>
      <c r="DK168" s="217"/>
      <c r="DL168" s="217"/>
      <c r="DM168" s="217"/>
      <c r="DN168" s="217"/>
      <c r="DO168" s="217"/>
      <c r="DP168" s="217"/>
      <c r="DQ168" s="217"/>
      <c r="DR168" s="217"/>
      <c r="DS168" s="217"/>
      <c r="DT168" s="217"/>
      <c r="DU168" s="217"/>
      <c r="DV168" s="217"/>
      <c r="DW168" s="217"/>
      <c r="DX168" s="217"/>
      <c r="DY168" s="217"/>
      <c r="DZ168" s="217"/>
      <c r="EA168" s="217"/>
      <c r="EB168" s="217"/>
      <c r="EC168" s="217"/>
      <c r="ED168" s="217"/>
      <c r="EE168" s="217"/>
      <c r="EF168" s="217"/>
      <c r="EG168" s="217"/>
      <c r="EH168" s="217"/>
      <c r="EI168" s="217"/>
      <c r="EJ168" s="217"/>
      <c r="EK168" s="217"/>
      <c r="EL168" s="217"/>
      <c r="EM168" s="217"/>
      <c r="EN168" s="217"/>
      <c r="EO168" s="217"/>
      <c r="EP168" s="217"/>
      <c r="EQ168" s="217"/>
      <c r="ER168" s="217"/>
      <c r="ES168" s="217"/>
      <c r="ET168" s="217"/>
      <c r="EU168" s="217"/>
      <c r="EV168" s="217"/>
      <c r="EW168" s="217"/>
      <c r="EX168" s="217"/>
      <c r="EY168" s="217"/>
      <c r="EZ168" s="217"/>
      <c r="FA168" s="217"/>
      <c r="FB168" s="217"/>
      <c r="FC168" s="217"/>
      <c r="FD168" s="217"/>
      <c r="FE168" s="217"/>
      <c r="FF168" s="217"/>
      <c r="FG168" s="217"/>
      <c r="FH168" s="217"/>
      <c r="FI168" s="217"/>
      <c r="FJ168" s="217"/>
      <c r="FK168" s="217"/>
      <c r="FL168" s="217"/>
      <c r="FM168" s="217"/>
      <c r="FN168" s="217"/>
      <c r="FO168" s="217"/>
      <c r="FP168" s="217"/>
      <c r="FQ168" s="217"/>
      <c r="FR168" s="217"/>
      <c r="FS168" s="217"/>
      <c r="FT168" s="217"/>
      <c r="FU168" s="217"/>
      <c r="FV168" s="217"/>
      <c r="FW168" s="217"/>
      <c r="FX168" s="217"/>
      <c r="FY168" s="217"/>
      <c r="FZ168" s="217"/>
    </row>
    <row r="169" spans="1:182" s="228" customFormat="1" ht="408.75" customHeight="1">
      <c r="A169" s="257">
        <v>168</v>
      </c>
      <c r="B169" s="10" t="s">
        <v>1587</v>
      </c>
      <c r="C169" s="257" t="s">
        <v>106</v>
      </c>
      <c r="D169" s="267" t="s">
        <v>402</v>
      </c>
      <c r="E169" s="257" t="s">
        <v>1588</v>
      </c>
      <c r="F169" s="257" t="s">
        <v>1589</v>
      </c>
      <c r="G169" s="257" t="s">
        <v>1590</v>
      </c>
      <c r="H169" s="257" t="s">
        <v>81</v>
      </c>
      <c r="I169" s="32" t="s">
        <v>1591</v>
      </c>
      <c r="J169" s="158" t="s">
        <v>96</v>
      </c>
      <c r="K169" s="257" t="s">
        <v>1592</v>
      </c>
      <c r="L169" s="257" t="s">
        <v>1593</v>
      </c>
      <c r="M169" s="260">
        <v>1994</v>
      </c>
      <c r="N169" s="259">
        <v>34366</v>
      </c>
      <c r="O169" s="260"/>
      <c r="P169" s="260"/>
      <c r="Q169" s="257" t="s">
        <v>114</v>
      </c>
      <c r="R169" s="257" t="s">
        <v>1594</v>
      </c>
      <c r="S169" s="267" t="s">
        <v>761</v>
      </c>
      <c r="T169" s="158" t="s">
        <v>8402</v>
      </c>
      <c r="U169" s="267" t="s">
        <v>116</v>
      </c>
      <c r="V169" s="32"/>
      <c r="W169" s="257"/>
      <c r="X169" s="261"/>
      <c r="Y169" s="261"/>
      <c r="Z169" s="261"/>
      <c r="AA169" s="261"/>
      <c r="AB169" s="262"/>
      <c r="AC169" s="263"/>
      <c r="AD169" s="263"/>
      <c r="AE169" s="263"/>
      <c r="AF169" s="263"/>
      <c r="AG169" s="263"/>
      <c r="AH169" s="263"/>
      <c r="AI169" s="266"/>
      <c r="AJ169" s="263"/>
      <c r="AK169" s="263"/>
      <c r="AL169" s="263"/>
      <c r="AM169" s="263"/>
      <c r="AN169" s="89"/>
      <c r="AO169" s="263"/>
      <c r="AP169" s="263"/>
      <c r="AQ169" s="89"/>
      <c r="AR169" s="263"/>
      <c r="AS169" s="263"/>
      <c r="AT169" s="263"/>
      <c r="AU169" s="263"/>
      <c r="AV169" s="263"/>
      <c r="AW169" s="263"/>
      <c r="AX169" s="48"/>
      <c r="AY169" s="263"/>
      <c r="AZ169" s="263"/>
      <c r="BA169" s="263"/>
      <c r="BB169" s="263"/>
      <c r="BC169" s="263"/>
      <c r="BD169" s="263"/>
      <c r="BE169" s="263"/>
      <c r="BF169" s="263"/>
      <c r="BG169" s="263"/>
      <c r="BH169" s="263"/>
      <c r="BI169" s="263"/>
      <c r="BJ169" s="263"/>
      <c r="BK169" s="95" t="s">
        <v>1595</v>
      </c>
      <c r="BL169" s="266" t="s">
        <v>180</v>
      </c>
      <c r="BM169" s="265" t="s">
        <v>180</v>
      </c>
      <c r="BN169" s="257" t="s">
        <v>180</v>
      </c>
      <c r="BO169" s="257" t="s">
        <v>180</v>
      </c>
      <c r="BP169" s="257" t="s">
        <v>1596</v>
      </c>
      <c r="BQ169" s="257" t="s">
        <v>1597</v>
      </c>
      <c r="BR169" s="257" t="s">
        <v>1598</v>
      </c>
      <c r="BS169" s="257" t="s">
        <v>8505</v>
      </c>
      <c r="BT169" s="257" t="s">
        <v>1599</v>
      </c>
      <c r="BU169" s="257" t="s">
        <v>1600</v>
      </c>
      <c r="BV169" s="257" t="s">
        <v>1601</v>
      </c>
      <c r="BW169" s="257"/>
      <c r="BX169" s="257" t="s">
        <v>1602</v>
      </c>
      <c r="BY169" s="257"/>
      <c r="BZ169" s="218"/>
      <c r="CA169" s="217"/>
      <c r="CB169" s="217"/>
      <c r="CC169" s="217"/>
      <c r="CD169" s="217"/>
      <c r="CE169" s="217"/>
      <c r="CF169" s="217"/>
      <c r="CG169" s="217"/>
      <c r="CH169" s="217"/>
      <c r="CI169" s="217"/>
      <c r="CJ169" s="217"/>
      <c r="CK169" s="217"/>
      <c r="CL169" s="217"/>
      <c r="CM169" s="217"/>
      <c r="CN169" s="217"/>
      <c r="CO169" s="217"/>
      <c r="CP169" s="217"/>
      <c r="CQ169" s="217"/>
      <c r="CR169" s="217"/>
      <c r="CS169" s="217"/>
      <c r="CT169" s="217"/>
      <c r="CU169" s="217"/>
      <c r="CV169" s="217"/>
      <c r="CW169" s="217"/>
      <c r="CX169" s="217"/>
      <c r="CY169" s="217"/>
      <c r="CZ169" s="217"/>
      <c r="DA169" s="217"/>
      <c r="DB169" s="217"/>
      <c r="DC169" s="217"/>
      <c r="DD169" s="217"/>
      <c r="DE169" s="217"/>
      <c r="DF169" s="217"/>
      <c r="DG169" s="217"/>
      <c r="DH169" s="217"/>
      <c r="DI169" s="217"/>
      <c r="DJ169" s="217"/>
      <c r="DK169" s="217"/>
      <c r="DL169" s="217"/>
      <c r="DM169" s="217"/>
      <c r="DN169" s="217"/>
      <c r="DO169" s="217"/>
      <c r="DP169" s="217"/>
      <c r="DQ169" s="217"/>
      <c r="DR169" s="217"/>
      <c r="DS169" s="217"/>
      <c r="DT169" s="217"/>
      <c r="DU169" s="217"/>
      <c r="DV169" s="217"/>
      <c r="DW169" s="217"/>
      <c r="DX169" s="217"/>
      <c r="DY169" s="217"/>
      <c r="DZ169" s="217"/>
      <c r="EA169" s="217"/>
      <c r="EB169" s="217"/>
      <c r="EC169" s="217"/>
      <c r="ED169" s="217"/>
      <c r="EE169" s="217"/>
      <c r="EF169" s="217"/>
      <c r="EG169" s="217"/>
      <c r="EH169" s="217"/>
      <c r="EI169" s="217"/>
      <c r="EJ169" s="217"/>
      <c r="EK169" s="217"/>
      <c r="EL169" s="217"/>
      <c r="EM169" s="217"/>
      <c r="EN169" s="217"/>
      <c r="EO169" s="217"/>
      <c r="EP169" s="217"/>
      <c r="EQ169" s="217"/>
      <c r="ER169" s="217"/>
      <c r="ES169" s="217"/>
      <c r="ET169" s="217"/>
      <c r="EU169" s="217"/>
      <c r="EV169" s="217"/>
      <c r="EW169" s="217"/>
      <c r="EX169" s="217"/>
      <c r="EY169" s="217"/>
      <c r="EZ169" s="217"/>
      <c r="FA169" s="217"/>
      <c r="FB169" s="217"/>
      <c r="FC169" s="217"/>
      <c r="FD169" s="217"/>
      <c r="FE169" s="217"/>
      <c r="FF169" s="217"/>
      <c r="FG169" s="217"/>
      <c r="FH169" s="217"/>
      <c r="FI169" s="217"/>
      <c r="FJ169" s="217"/>
      <c r="FK169" s="217"/>
      <c r="FL169" s="217"/>
      <c r="FM169" s="217"/>
      <c r="FN169" s="217"/>
      <c r="FO169" s="217"/>
      <c r="FP169" s="217"/>
      <c r="FQ169" s="217"/>
      <c r="FR169" s="217"/>
      <c r="FS169" s="217"/>
      <c r="FT169" s="217"/>
      <c r="FU169" s="217"/>
      <c r="FV169" s="217"/>
      <c r="FW169" s="217"/>
      <c r="FX169" s="217"/>
      <c r="FY169" s="217"/>
      <c r="FZ169" s="217"/>
    </row>
    <row r="170" spans="1:182" s="217" customFormat="1" ht="345" customHeight="1">
      <c r="A170" s="257">
        <v>169</v>
      </c>
      <c r="B170" s="10" t="s">
        <v>1603</v>
      </c>
      <c r="C170" s="257" t="s">
        <v>106</v>
      </c>
      <c r="D170" s="267" t="s">
        <v>402</v>
      </c>
      <c r="E170" s="257" t="s">
        <v>1588</v>
      </c>
      <c r="F170" s="257"/>
      <c r="G170" s="257"/>
      <c r="H170" s="257" t="s">
        <v>81</v>
      </c>
      <c r="I170" s="32" t="s">
        <v>1604</v>
      </c>
      <c r="J170" s="158" t="s">
        <v>96</v>
      </c>
      <c r="K170" s="257" t="s">
        <v>96</v>
      </c>
      <c r="L170" s="265" t="s">
        <v>1605</v>
      </c>
      <c r="M170" s="258">
        <v>43343</v>
      </c>
      <c r="N170" s="259">
        <v>43343</v>
      </c>
      <c r="O170" s="260">
        <v>3599</v>
      </c>
      <c r="P170" s="260">
        <v>41472</v>
      </c>
      <c r="Q170" s="257" t="s">
        <v>8100</v>
      </c>
      <c r="R170" s="265" t="s">
        <v>144</v>
      </c>
      <c r="S170" s="267" t="s">
        <v>195</v>
      </c>
      <c r="T170" s="158" t="s">
        <v>8402</v>
      </c>
      <c r="U170" s="267" t="s">
        <v>116</v>
      </c>
      <c r="V170" s="32"/>
      <c r="W170" s="257"/>
      <c r="X170" s="261"/>
      <c r="Y170" s="261"/>
      <c r="Z170" s="261"/>
      <c r="AA170" s="261"/>
      <c r="AB170" s="262"/>
      <c r="AC170" s="263"/>
      <c r="AD170" s="263"/>
      <c r="AE170" s="263"/>
      <c r="AF170" s="263"/>
      <c r="AG170" s="263"/>
      <c r="AH170" s="263"/>
      <c r="AI170" s="266"/>
      <c r="AJ170" s="263"/>
      <c r="AK170" s="263"/>
      <c r="AL170" s="263"/>
      <c r="AM170" s="263"/>
      <c r="AN170" s="89"/>
      <c r="AO170" s="263"/>
      <c r="AP170" s="263"/>
      <c r="AQ170" s="89"/>
      <c r="AR170" s="263"/>
      <c r="AS170" s="263"/>
      <c r="AT170" s="263"/>
      <c r="AU170" s="263"/>
      <c r="AV170" s="263"/>
      <c r="AW170" s="263"/>
      <c r="AX170" s="48"/>
      <c r="AY170" s="263"/>
      <c r="AZ170" s="263"/>
      <c r="BA170" s="263"/>
      <c r="BB170" s="263"/>
      <c r="BC170" s="263"/>
      <c r="BD170" s="263"/>
      <c r="BE170" s="263"/>
      <c r="BF170" s="263"/>
      <c r="BG170" s="263"/>
      <c r="BH170" s="263"/>
      <c r="BI170" s="263"/>
      <c r="BJ170" s="263"/>
      <c r="BK170" s="257"/>
      <c r="BL170" s="257"/>
      <c r="BM170" s="257"/>
      <c r="BN170" s="257"/>
      <c r="BO170" s="257"/>
      <c r="BP170" s="257"/>
      <c r="BQ170" s="257"/>
      <c r="BR170" s="257"/>
      <c r="BS170" s="257"/>
      <c r="BT170" s="257"/>
      <c r="BU170" s="257"/>
      <c r="BV170" s="257" t="s">
        <v>1606</v>
      </c>
      <c r="BW170" s="257"/>
      <c r="BX170" s="257" t="s">
        <v>1607</v>
      </c>
      <c r="BY170" s="257" t="s">
        <v>1608</v>
      </c>
      <c r="BZ170" s="218"/>
    </row>
    <row r="171" spans="1:182" s="217" customFormat="1" ht="409.5" customHeight="1">
      <c r="A171" s="257">
        <v>170</v>
      </c>
      <c r="B171" s="101" t="s">
        <v>1609</v>
      </c>
      <c r="C171" s="257" t="s">
        <v>106</v>
      </c>
      <c r="D171" s="267" t="s">
        <v>402</v>
      </c>
      <c r="E171" s="257" t="s">
        <v>1588</v>
      </c>
      <c r="F171" s="257" t="s">
        <v>1610</v>
      </c>
      <c r="G171" s="69" t="s">
        <v>1590</v>
      </c>
      <c r="H171" s="257" t="s">
        <v>81</v>
      </c>
      <c r="I171" s="130" t="s">
        <v>8088</v>
      </c>
      <c r="J171" s="158" t="s">
        <v>96</v>
      </c>
      <c r="K171" s="257" t="s">
        <v>1611</v>
      </c>
      <c r="L171" s="257" t="s">
        <v>1612</v>
      </c>
      <c r="M171" s="258">
        <v>32385</v>
      </c>
      <c r="N171" s="259">
        <v>32385</v>
      </c>
      <c r="O171" s="260"/>
      <c r="P171" s="260"/>
      <c r="Q171" s="257" t="s">
        <v>8098</v>
      </c>
      <c r="R171" s="257" t="s">
        <v>1613</v>
      </c>
      <c r="S171" s="267" t="s">
        <v>761</v>
      </c>
      <c r="T171" s="158" t="s">
        <v>8489</v>
      </c>
      <c r="U171" s="267" t="s">
        <v>116</v>
      </c>
      <c r="V171" s="32" t="s">
        <v>1614</v>
      </c>
      <c r="W171" s="257"/>
      <c r="X171" s="261"/>
      <c r="Y171" s="261"/>
      <c r="Z171" s="261"/>
      <c r="AA171" s="261"/>
      <c r="AB171" s="262">
        <v>1300</v>
      </c>
      <c r="AC171" s="263"/>
      <c r="AD171" s="263"/>
      <c r="AE171" s="263"/>
      <c r="AF171" s="263"/>
      <c r="AG171" s="263"/>
      <c r="AH171" s="263"/>
      <c r="AI171" s="266"/>
      <c r="AJ171" s="263"/>
      <c r="AK171" s="263"/>
      <c r="AL171" s="263"/>
      <c r="AM171" s="263"/>
      <c r="AN171" s="89"/>
      <c r="AO171" s="263"/>
      <c r="AP171" s="263"/>
      <c r="AQ171" s="89"/>
      <c r="AR171" s="263"/>
      <c r="AS171" s="263"/>
      <c r="AT171" s="263"/>
      <c r="AU171" s="263"/>
      <c r="AV171" s="263"/>
      <c r="AW171" s="263"/>
      <c r="AX171" s="48"/>
      <c r="AY171" s="263"/>
      <c r="AZ171" s="263"/>
      <c r="BA171" s="263"/>
      <c r="BB171" s="263"/>
      <c r="BC171" s="263"/>
      <c r="BD171" s="263"/>
      <c r="BE171" s="263"/>
      <c r="BF171" s="263"/>
      <c r="BG171" s="263"/>
      <c r="BH171" s="263"/>
      <c r="BI171" s="263"/>
      <c r="BJ171" s="263"/>
      <c r="BK171" s="264" t="s">
        <v>1595</v>
      </c>
      <c r="BL171" s="266" t="s">
        <v>180</v>
      </c>
      <c r="BM171" s="265" t="s">
        <v>180</v>
      </c>
      <c r="BN171" s="257" t="s">
        <v>180</v>
      </c>
      <c r="BO171" s="257" t="s">
        <v>180</v>
      </c>
      <c r="BP171" s="257" t="s">
        <v>1596</v>
      </c>
      <c r="BQ171" s="257" t="s">
        <v>1615</v>
      </c>
      <c r="BR171" s="257" t="s">
        <v>1616</v>
      </c>
      <c r="BS171" s="69" t="s">
        <v>8505</v>
      </c>
      <c r="BT171" s="257" t="s">
        <v>1599</v>
      </c>
      <c r="BU171" s="257" t="s">
        <v>1600</v>
      </c>
      <c r="BV171" s="257" t="s">
        <v>1617</v>
      </c>
      <c r="BW171" s="257"/>
      <c r="BX171" s="257" t="s">
        <v>1618</v>
      </c>
      <c r="BY171" s="257" t="s">
        <v>1619</v>
      </c>
      <c r="BZ171" s="218"/>
    </row>
    <row r="172" spans="1:182" s="217" customFormat="1" ht="354.75" customHeight="1">
      <c r="A172" s="257">
        <v>171</v>
      </c>
      <c r="B172" s="10" t="s">
        <v>1620</v>
      </c>
      <c r="C172" s="257" t="s">
        <v>106</v>
      </c>
      <c r="D172" s="267" t="s">
        <v>402</v>
      </c>
      <c r="E172" s="257" t="s">
        <v>1588</v>
      </c>
      <c r="F172" s="257" t="s">
        <v>1621</v>
      </c>
      <c r="G172" s="257" t="s">
        <v>1590</v>
      </c>
      <c r="H172" s="257" t="s">
        <v>81</v>
      </c>
      <c r="I172" s="32" t="s">
        <v>1622</v>
      </c>
      <c r="J172" s="158" t="s">
        <v>96</v>
      </c>
      <c r="K172" s="257" t="s">
        <v>1623</v>
      </c>
      <c r="L172" s="257" t="s">
        <v>1624</v>
      </c>
      <c r="M172" s="258">
        <v>17826</v>
      </c>
      <c r="N172" s="259">
        <v>17826</v>
      </c>
      <c r="O172" s="260"/>
      <c r="P172" s="260"/>
      <c r="Q172" s="257" t="s">
        <v>114</v>
      </c>
      <c r="R172" s="257" t="s">
        <v>1625</v>
      </c>
      <c r="S172" s="267" t="s">
        <v>1142</v>
      </c>
      <c r="T172" s="158" t="s">
        <v>8489</v>
      </c>
      <c r="U172" s="196" t="s">
        <v>101</v>
      </c>
      <c r="V172" s="32" t="s">
        <v>1626</v>
      </c>
      <c r="W172" s="257" t="s">
        <v>1627</v>
      </c>
      <c r="X172" s="261">
        <v>7149420</v>
      </c>
      <c r="Y172" s="39">
        <f>X172/10</f>
        <v>714942</v>
      </c>
      <c r="Z172" s="39">
        <f>X172/13.5</f>
        <v>529586.66666666663</v>
      </c>
      <c r="AA172" s="39">
        <v>14481.891103548858</v>
      </c>
      <c r="AB172" s="260">
        <v>16</v>
      </c>
      <c r="AC172" s="49">
        <v>116019073</v>
      </c>
      <c r="AD172" s="49">
        <f>AC172/10</f>
        <v>11601907.300000001</v>
      </c>
      <c r="AE172" s="49">
        <f>AC172/13.5</f>
        <v>8594005.4074074067</v>
      </c>
      <c r="AF172" s="49">
        <v>55440.427107823467</v>
      </c>
      <c r="AG172" s="263">
        <v>2333031</v>
      </c>
      <c r="AH172" s="49">
        <v>1700000</v>
      </c>
      <c r="AI172" s="48">
        <v>6</v>
      </c>
      <c r="AJ172" s="39">
        <v>5618.3</v>
      </c>
      <c r="AK172" s="60">
        <v>1613148.73</v>
      </c>
      <c r="AL172" s="39">
        <v>1618767.03</v>
      </c>
      <c r="AM172" s="51">
        <v>33307.963580246913</v>
      </c>
      <c r="AN172" s="260">
        <v>5</v>
      </c>
      <c r="AO172" s="52">
        <v>64951472</v>
      </c>
      <c r="AP172" s="39">
        <v>87472078.00999999</v>
      </c>
      <c r="AQ172" s="53">
        <v>8</v>
      </c>
      <c r="AR172" s="52"/>
      <c r="AS172" s="52"/>
      <c r="AT172" s="57">
        <v>888478227.75</v>
      </c>
      <c r="AU172" s="57">
        <v>3936.6</v>
      </c>
      <c r="AV172" s="39">
        <f>AR172+AT172</f>
        <v>888478227.75</v>
      </c>
      <c r="AW172" s="39">
        <f>AS172+AU172</f>
        <v>3936.6</v>
      </c>
      <c r="AX172" s="54"/>
      <c r="AY172" s="52"/>
      <c r="AZ172" s="52"/>
      <c r="BA172" s="39">
        <v>87472078.00999999</v>
      </c>
      <c r="BB172" s="39">
        <v>87472078.00999999</v>
      </c>
      <c r="BC172" s="52"/>
      <c r="BD172" s="52"/>
      <c r="BE172" s="39">
        <v>87472078.00999999</v>
      </c>
      <c r="BF172" s="39">
        <v>87472078.00999999</v>
      </c>
      <c r="BG172" s="52"/>
      <c r="BH172" s="52"/>
      <c r="BI172" s="39">
        <v>87472078.00999999</v>
      </c>
      <c r="BJ172" s="39">
        <v>87472078.00999999</v>
      </c>
      <c r="BK172" s="257" t="s">
        <v>1628</v>
      </c>
      <c r="BL172" s="257"/>
      <c r="BM172" s="257" t="s">
        <v>118</v>
      </c>
      <c r="BN172" s="257"/>
      <c r="BO172" s="257" t="s">
        <v>118</v>
      </c>
      <c r="BP172" s="257" t="s">
        <v>1629</v>
      </c>
      <c r="BQ172" s="257" t="s">
        <v>1630</v>
      </c>
      <c r="BR172" s="257" t="s">
        <v>1631</v>
      </c>
      <c r="BS172" s="257" t="s">
        <v>8499</v>
      </c>
      <c r="BT172" s="257"/>
      <c r="BU172" s="257" t="s">
        <v>1600</v>
      </c>
      <c r="BV172" s="257" t="s">
        <v>1632</v>
      </c>
      <c r="BW172" s="257"/>
      <c r="BX172" s="257" t="s">
        <v>1633</v>
      </c>
      <c r="BY172" s="257"/>
      <c r="BZ172" s="218"/>
    </row>
    <row r="173" spans="1:182" s="217" customFormat="1" ht="409.5" customHeight="1">
      <c r="A173" s="257">
        <v>172</v>
      </c>
      <c r="B173" s="10" t="s">
        <v>1634</v>
      </c>
      <c r="C173" s="257" t="s">
        <v>106</v>
      </c>
      <c r="D173" s="267" t="s">
        <v>402</v>
      </c>
      <c r="E173" s="257" t="s">
        <v>1588</v>
      </c>
      <c r="F173" s="257" t="s">
        <v>1635</v>
      </c>
      <c r="G173" s="257" t="s">
        <v>1590</v>
      </c>
      <c r="H173" s="257" t="s">
        <v>81</v>
      </c>
      <c r="I173" s="32" t="s">
        <v>1636</v>
      </c>
      <c r="J173" s="158" t="s">
        <v>96</v>
      </c>
      <c r="K173" s="257" t="s">
        <v>1637</v>
      </c>
      <c r="L173" s="257" t="s">
        <v>1638</v>
      </c>
      <c r="M173" s="258">
        <v>28767</v>
      </c>
      <c r="N173" s="259">
        <v>28767</v>
      </c>
      <c r="O173" s="260"/>
      <c r="P173" s="260"/>
      <c r="Q173" s="257" t="s">
        <v>114</v>
      </c>
      <c r="R173" s="257" t="s">
        <v>1245</v>
      </c>
      <c r="S173" s="267" t="s">
        <v>761</v>
      </c>
      <c r="T173" s="158" t="s">
        <v>8489</v>
      </c>
      <c r="U173" s="267" t="s">
        <v>116</v>
      </c>
      <c r="V173" s="32" t="s">
        <v>1639</v>
      </c>
      <c r="W173" s="257"/>
      <c r="X173" s="261"/>
      <c r="Y173" s="261"/>
      <c r="Z173" s="261"/>
      <c r="AA173" s="261"/>
      <c r="AB173" s="260"/>
      <c r="AC173" s="49">
        <v>307866372306</v>
      </c>
      <c r="AD173" s="49">
        <f>AC173/10</f>
        <v>30786637230.599998</v>
      </c>
      <c r="AE173" s="49">
        <f>AC173/13.5</f>
        <v>22804916467.111111</v>
      </c>
      <c r="AF173" s="49">
        <v>147115838.21033317</v>
      </c>
      <c r="AG173" s="263">
        <v>-14652611868</v>
      </c>
      <c r="AH173" s="49">
        <v>-9214942210</v>
      </c>
      <c r="AI173" s="48">
        <v>2122</v>
      </c>
      <c r="AJ173" s="39">
        <v>15370108.289999999</v>
      </c>
      <c r="AK173" s="60">
        <v>89230902.769999996</v>
      </c>
      <c r="AL173" s="39">
        <v>104601011.06</v>
      </c>
      <c r="AM173" s="51">
        <v>2152284.1781893005</v>
      </c>
      <c r="AN173" s="260">
        <v>2122</v>
      </c>
      <c r="AO173" s="52">
        <v>64895435764</v>
      </c>
      <c r="AP173" s="39">
        <v>7808875273.71</v>
      </c>
      <c r="AQ173" s="53">
        <v>1500</v>
      </c>
      <c r="AR173" s="52"/>
      <c r="AS173" s="52"/>
      <c r="AT173" s="52"/>
      <c r="AU173" s="52"/>
      <c r="AV173" s="52"/>
      <c r="AW173" s="52"/>
      <c r="AX173" s="70"/>
      <c r="AY173" s="52"/>
      <c r="AZ173" s="52"/>
      <c r="BA173" s="39">
        <v>7808875273.71</v>
      </c>
      <c r="BB173" s="39">
        <v>7808875273.71</v>
      </c>
      <c r="BC173" s="52"/>
      <c r="BD173" s="52"/>
      <c r="BE173" s="39">
        <v>7808875273.71</v>
      </c>
      <c r="BF173" s="39">
        <v>7808875273.71</v>
      </c>
      <c r="BG173" s="52"/>
      <c r="BH173" s="52"/>
      <c r="BI173" s="39">
        <v>7808875273.71</v>
      </c>
      <c r="BJ173" s="39">
        <v>7808875273.71</v>
      </c>
      <c r="BK173" s="264" t="s">
        <v>7961</v>
      </c>
      <c r="BL173" s="266" t="s">
        <v>180</v>
      </c>
      <c r="BM173" s="265"/>
      <c r="BN173" s="69" t="s">
        <v>180</v>
      </c>
      <c r="BO173" s="69" t="s">
        <v>118</v>
      </c>
      <c r="BP173" s="69" t="s">
        <v>7960</v>
      </c>
      <c r="BQ173" s="257" t="s">
        <v>102</v>
      </c>
      <c r="BR173" s="257" t="s">
        <v>1640</v>
      </c>
      <c r="BS173" s="257" t="s">
        <v>8499</v>
      </c>
      <c r="BT173" s="257" t="s">
        <v>1641</v>
      </c>
      <c r="BU173" s="257" t="s">
        <v>1600</v>
      </c>
      <c r="BV173" s="257" t="s">
        <v>1642</v>
      </c>
      <c r="BW173" s="257"/>
      <c r="BX173" s="257" t="s">
        <v>1643</v>
      </c>
      <c r="BY173" s="257"/>
      <c r="BZ173" s="218"/>
    </row>
    <row r="174" spans="1:182" s="217" customFormat="1" ht="345" customHeight="1">
      <c r="A174" s="257">
        <v>173</v>
      </c>
      <c r="B174" s="10" t="s">
        <v>1644</v>
      </c>
      <c r="C174" s="257" t="s">
        <v>106</v>
      </c>
      <c r="D174" s="267" t="s">
        <v>402</v>
      </c>
      <c r="E174" s="257" t="s">
        <v>1588</v>
      </c>
      <c r="F174" s="257"/>
      <c r="G174" s="257"/>
      <c r="H174" s="257" t="s">
        <v>81</v>
      </c>
      <c r="I174" s="32" t="s">
        <v>1645</v>
      </c>
      <c r="J174" s="158" t="s">
        <v>96</v>
      </c>
      <c r="K174" s="257" t="s">
        <v>1646</v>
      </c>
      <c r="L174" s="257" t="s">
        <v>1647</v>
      </c>
      <c r="M174" s="258">
        <v>39645</v>
      </c>
      <c r="N174" s="259">
        <v>39645</v>
      </c>
      <c r="O174" s="260"/>
      <c r="P174" s="260"/>
      <c r="Q174" s="257" t="s">
        <v>114</v>
      </c>
      <c r="R174" s="257" t="s">
        <v>476</v>
      </c>
      <c r="S174" s="267" t="s">
        <v>476</v>
      </c>
      <c r="T174" s="158" t="s">
        <v>8402</v>
      </c>
      <c r="U174" s="267" t="s">
        <v>116</v>
      </c>
      <c r="V174" s="32"/>
      <c r="W174" s="257"/>
      <c r="X174" s="261"/>
      <c r="Y174" s="261"/>
      <c r="Z174" s="261"/>
      <c r="AA174" s="261"/>
      <c r="AB174" s="262"/>
      <c r="AC174" s="263"/>
      <c r="AD174" s="263"/>
      <c r="AE174" s="263"/>
      <c r="AF174" s="263"/>
      <c r="AG174" s="263"/>
      <c r="AH174" s="263"/>
      <c r="AI174" s="266"/>
      <c r="AJ174" s="263"/>
      <c r="AK174" s="263"/>
      <c r="AL174" s="263"/>
      <c r="AM174" s="263"/>
      <c r="AN174" s="89"/>
      <c r="AO174" s="263"/>
      <c r="AP174" s="263"/>
      <c r="AQ174" s="89"/>
      <c r="AR174" s="263"/>
      <c r="AS174" s="263"/>
      <c r="AT174" s="263"/>
      <c r="AU174" s="263"/>
      <c r="AV174" s="263"/>
      <c r="AW174" s="263"/>
      <c r="AX174" s="48"/>
      <c r="AY174" s="263"/>
      <c r="AZ174" s="263"/>
      <c r="BA174" s="263"/>
      <c r="BB174" s="263"/>
      <c r="BC174" s="263"/>
      <c r="BD174" s="263"/>
      <c r="BE174" s="263"/>
      <c r="BF174" s="263"/>
      <c r="BG174" s="263"/>
      <c r="BH174" s="263"/>
      <c r="BI174" s="263"/>
      <c r="BJ174" s="263"/>
      <c r="BK174" s="257" t="s">
        <v>1648</v>
      </c>
      <c r="BL174" s="266" t="s">
        <v>180</v>
      </c>
      <c r="BM174" s="257" t="s">
        <v>118</v>
      </c>
      <c r="BN174" s="257"/>
      <c r="BO174" s="257"/>
      <c r="BP174" s="257"/>
      <c r="BQ174" s="257"/>
      <c r="BR174" s="257" t="s">
        <v>1649</v>
      </c>
      <c r="BS174" s="257" t="s">
        <v>8499</v>
      </c>
      <c r="BT174" s="257" t="s">
        <v>1650</v>
      </c>
      <c r="BU174" s="257" t="s">
        <v>1600</v>
      </c>
      <c r="BV174" s="257" t="s">
        <v>1651</v>
      </c>
      <c r="BW174" s="257"/>
      <c r="BX174" s="257" t="s">
        <v>1652</v>
      </c>
      <c r="BY174" s="257"/>
      <c r="BZ174" s="218"/>
    </row>
    <row r="175" spans="1:182" s="217" customFormat="1" ht="148.5" customHeight="1">
      <c r="A175" s="257">
        <v>174</v>
      </c>
      <c r="B175" s="10" t="s">
        <v>1653</v>
      </c>
      <c r="C175" s="257" t="s">
        <v>106</v>
      </c>
      <c r="D175" s="257" t="s">
        <v>274</v>
      </c>
      <c r="E175" s="257" t="s">
        <v>1654</v>
      </c>
      <c r="F175" s="257" t="s">
        <v>1655</v>
      </c>
      <c r="G175" s="257" t="s">
        <v>1656</v>
      </c>
      <c r="H175" s="257" t="s">
        <v>81</v>
      </c>
      <c r="I175" s="32" t="s">
        <v>1657</v>
      </c>
      <c r="J175" s="158" t="s">
        <v>96</v>
      </c>
      <c r="K175" s="257" t="s">
        <v>1658</v>
      </c>
      <c r="L175" s="257" t="s">
        <v>1659</v>
      </c>
      <c r="M175" s="258">
        <v>40544</v>
      </c>
      <c r="N175" s="259">
        <v>40544</v>
      </c>
      <c r="O175" s="260"/>
      <c r="P175" s="260"/>
      <c r="Q175" s="257" t="s">
        <v>114</v>
      </c>
      <c r="R175" s="257" t="s">
        <v>226</v>
      </c>
      <c r="S175" s="144" t="s">
        <v>177</v>
      </c>
      <c r="T175" s="158" t="s">
        <v>1060</v>
      </c>
      <c r="U175" s="267" t="s">
        <v>116</v>
      </c>
      <c r="V175" s="32"/>
      <c r="W175" s="257"/>
      <c r="X175" s="39"/>
      <c r="Y175" s="39"/>
      <c r="Z175" s="39"/>
      <c r="AA175" s="39"/>
      <c r="AB175" s="65"/>
      <c r="AC175" s="39"/>
      <c r="AD175" s="261"/>
      <c r="AE175" s="261"/>
      <c r="AF175" s="261"/>
      <c r="AG175" s="261"/>
      <c r="AH175" s="261"/>
      <c r="AI175" s="257"/>
      <c r="AJ175" s="39"/>
      <c r="AK175" s="39"/>
      <c r="AL175" s="39"/>
      <c r="AM175" s="39"/>
      <c r="AN175" s="65"/>
      <c r="AO175" s="39"/>
      <c r="AP175" s="39"/>
      <c r="AQ175" s="65"/>
      <c r="AR175" s="39"/>
      <c r="AS175" s="39"/>
      <c r="AT175" s="39"/>
      <c r="AU175" s="39"/>
      <c r="AV175" s="39"/>
      <c r="AW175" s="39"/>
      <c r="AX175" s="65"/>
      <c r="AY175" s="39"/>
      <c r="AZ175" s="39"/>
      <c r="BA175" s="39"/>
      <c r="BB175" s="39"/>
      <c r="BC175" s="39"/>
      <c r="BD175" s="39"/>
      <c r="BE175" s="39"/>
      <c r="BF175" s="39"/>
      <c r="BG175" s="39"/>
      <c r="BH175" s="39"/>
      <c r="BI175" s="39"/>
      <c r="BJ175" s="39"/>
      <c r="BK175" s="257"/>
      <c r="BL175" s="257"/>
      <c r="BM175" s="257"/>
      <c r="BN175" s="257"/>
      <c r="BO175" s="257"/>
      <c r="BP175" s="257"/>
      <c r="BQ175" s="59" t="s">
        <v>102</v>
      </c>
      <c r="BR175" s="257"/>
      <c r="BS175" s="257" t="s">
        <v>1660</v>
      </c>
      <c r="BT175" s="257" t="s">
        <v>1661</v>
      </c>
      <c r="BU175" s="257"/>
      <c r="BV175" s="257"/>
      <c r="BW175" s="38"/>
      <c r="BX175" s="257" t="s">
        <v>1662</v>
      </c>
      <c r="BY175" s="257"/>
      <c r="BZ175" s="218"/>
    </row>
    <row r="176" spans="1:182" s="217" customFormat="1" ht="289.5" customHeight="1">
      <c r="A176" s="257">
        <v>175</v>
      </c>
      <c r="B176" s="10" t="s">
        <v>1663</v>
      </c>
      <c r="C176" s="257" t="s">
        <v>106</v>
      </c>
      <c r="D176" s="257" t="s">
        <v>125</v>
      </c>
      <c r="E176" s="257" t="s">
        <v>1664</v>
      </c>
      <c r="F176" s="257"/>
      <c r="G176" s="257" t="s">
        <v>1665</v>
      </c>
      <c r="H176" s="69" t="s">
        <v>8072</v>
      </c>
      <c r="I176" s="32" t="s">
        <v>1666</v>
      </c>
      <c r="J176" s="158" t="s">
        <v>495</v>
      </c>
      <c r="K176" s="257" t="s">
        <v>495</v>
      </c>
      <c r="L176" s="257" t="s">
        <v>1667</v>
      </c>
      <c r="M176" s="258" t="s">
        <v>1668</v>
      </c>
      <c r="N176" s="259">
        <v>41978</v>
      </c>
      <c r="O176" s="260" t="s">
        <v>1669</v>
      </c>
      <c r="P176" s="260"/>
      <c r="Q176" s="257" t="s">
        <v>175</v>
      </c>
      <c r="R176" s="257" t="s">
        <v>144</v>
      </c>
      <c r="S176" s="267" t="s">
        <v>8110</v>
      </c>
      <c r="T176" s="158" t="s">
        <v>536</v>
      </c>
      <c r="U176" s="267" t="s">
        <v>116</v>
      </c>
      <c r="V176" s="32"/>
      <c r="W176" s="257"/>
      <c r="X176" s="39"/>
      <c r="Y176" s="39"/>
      <c r="Z176" s="39"/>
      <c r="AA176" s="39"/>
      <c r="AB176" s="65"/>
      <c r="AC176" s="39"/>
      <c r="AD176" s="261"/>
      <c r="AE176" s="261"/>
      <c r="AF176" s="261"/>
      <c r="AG176" s="261"/>
      <c r="AH176" s="261"/>
      <c r="AI176" s="257"/>
      <c r="AJ176" s="39"/>
      <c r="AK176" s="39"/>
      <c r="AL176" s="39"/>
      <c r="AM176" s="39"/>
      <c r="AN176" s="65"/>
      <c r="AO176" s="39"/>
      <c r="AP176" s="39"/>
      <c r="AQ176" s="65"/>
      <c r="AR176" s="39"/>
      <c r="AS176" s="39"/>
      <c r="AT176" s="39"/>
      <c r="AU176" s="39"/>
      <c r="AV176" s="39"/>
      <c r="AW176" s="39"/>
      <c r="AX176" s="65"/>
      <c r="AY176" s="39"/>
      <c r="AZ176" s="39"/>
      <c r="BA176" s="39"/>
      <c r="BB176" s="39"/>
      <c r="BC176" s="39"/>
      <c r="BD176" s="39"/>
      <c r="BE176" s="39"/>
      <c r="BF176" s="39"/>
      <c r="BG176" s="39"/>
      <c r="BH176" s="39"/>
      <c r="BI176" s="39"/>
      <c r="BJ176" s="39"/>
      <c r="BK176" s="257" t="s">
        <v>8460</v>
      </c>
      <c r="BL176" s="266" t="s">
        <v>180</v>
      </c>
      <c r="BM176" s="257" t="s">
        <v>118</v>
      </c>
      <c r="BN176" s="257" t="s">
        <v>118</v>
      </c>
      <c r="BO176" s="257" t="s">
        <v>118</v>
      </c>
      <c r="BP176" s="257" t="s">
        <v>8461</v>
      </c>
      <c r="BQ176" s="59"/>
      <c r="BR176" s="257" t="s">
        <v>1670</v>
      </c>
      <c r="BS176" s="257" t="s">
        <v>536</v>
      </c>
      <c r="BT176" s="257"/>
      <c r="BU176" s="257"/>
      <c r="BV176" s="257" t="s">
        <v>830</v>
      </c>
      <c r="BW176" s="38">
        <v>120</v>
      </c>
      <c r="BX176" s="257" t="s">
        <v>1671</v>
      </c>
      <c r="BY176" s="257"/>
      <c r="BZ176" s="218"/>
    </row>
    <row r="177" spans="1:78" s="217" customFormat="1" ht="409.5" customHeight="1">
      <c r="A177" s="257">
        <v>176</v>
      </c>
      <c r="B177" s="10" t="s">
        <v>1672</v>
      </c>
      <c r="C177" s="257" t="s">
        <v>106</v>
      </c>
      <c r="D177" s="257" t="s">
        <v>125</v>
      </c>
      <c r="E177" s="257" t="s">
        <v>1673</v>
      </c>
      <c r="F177" s="257" t="s">
        <v>1137</v>
      </c>
      <c r="G177" s="257" t="s">
        <v>1674</v>
      </c>
      <c r="H177" s="257" t="s">
        <v>81</v>
      </c>
      <c r="I177" s="32" t="s">
        <v>1675</v>
      </c>
      <c r="J177" s="158" t="s">
        <v>96</v>
      </c>
      <c r="K177" s="257" t="s">
        <v>1676</v>
      </c>
      <c r="L177" s="257" t="s">
        <v>1677</v>
      </c>
      <c r="M177" s="258">
        <v>25569</v>
      </c>
      <c r="N177" s="259">
        <v>38718</v>
      </c>
      <c r="O177" s="260"/>
      <c r="P177" s="260"/>
      <c r="Q177" s="257" t="s">
        <v>114</v>
      </c>
      <c r="R177" s="257" t="s">
        <v>1535</v>
      </c>
      <c r="S177" s="267" t="s">
        <v>1536</v>
      </c>
      <c r="T177" s="158" t="s">
        <v>8402</v>
      </c>
      <c r="U177" s="257" t="s">
        <v>101</v>
      </c>
      <c r="V177" s="257"/>
      <c r="W177" s="257"/>
      <c r="X177" s="261"/>
      <c r="Y177" s="261"/>
      <c r="Z177" s="261"/>
      <c r="AA177" s="261"/>
      <c r="AB177" s="260"/>
      <c r="AC177" s="39"/>
      <c r="AD177" s="39"/>
      <c r="AE177" s="39"/>
      <c r="AF177" s="261"/>
      <c r="AG177" s="261"/>
      <c r="AH177" s="39"/>
      <c r="AI177" s="260"/>
      <c r="AJ177" s="39">
        <v>4182436.44</v>
      </c>
      <c r="AK177" s="60">
        <v>40746964.039999999</v>
      </c>
      <c r="AL177" s="39">
        <v>44929400.479999997</v>
      </c>
      <c r="AM177" s="51">
        <v>924473.26090534974</v>
      </c>
      <c r="AN177" s="260">
        <v>980</v>
      </c>
      <c r="AO177" s="52">
        <v>780928303</v>
      </c>
      <c r="AP177" s="39">
        <v>435379814.49000001</v>
      </c>
      <c r="AQ177" s="53">
        <v>869</v>
      </c>
      <c r="AR177" s="52"/>
      <c r="AS177" s="52"/>
      <c r="AT177" s="52"/>
      <c r="AU177" s="52"/>
      <c r="AV177" s="52"/>
      <c r="AW177" s="52"/>
      <c r="AX177" s="70"/>
      <c r="AY177" s="52"/>
      <c r="AZ177" s="52"/>
      <c r="BA177" s="39">
        <v>435379814.49000001</v>
      </c>
      <c r="BB177" s="39">
        <v>435379814.49000001</v>
      </c>
      <c r="BC177" s="52"/>
      <c r="BD177" s="52"/>
      <c r="BE177" s="39">
        <v>435379814.49000001</v>
      </c>
      <c r="BF177" s="39">
        <v>435379814.49000001</v>
      </c>
      <c r="BG177" s="52"/>
      <c r="BH177" s="52"/>
      <c r="BI177" s="39">
        <v>435379814.49000001</v>
      </c>
      <c r="BJ177" s="39">
        <v>435379814.49000001</v>
      </c>
      <c r="BK177" s="257" t="s">
        <v>8446</v>
      </c>
      <c r="BL177" s="257" t="s">
        <v>180</v>
      </c>
      <c r="BM177" s="257" t="s">
        <v>118</v>
      </c>
      <c r="BN177" s="257" t="s">
        <v>180</v>
      </c>
      <c r="BO177" s="257" t="s">
        <v>180</v>
      </c>
      <c r="BP177" s="257" t="s">
        <v>8447</v>
      </c>
      <c r="BQ177" s="257" t="s">
        <v>519</v>
      </c>
      <c r="BR177" s="257"/>
      <c r="BS177" s="257" t="s">
        <v>8412</v>
      </c>
      <c r="BT177" s="257"/>
      <c r="BU177" s="257" t="s">
        <v>1463</v>
      </c>
      <c r="BV177" s="257" t="s">
        <v>8448</v>
      </c>
      <c r="BW177" s="38"/>
      <c r="BX177" s="257" t="s">
        <v>1678</v>
      </c>
      <c r="BY177" s="257"/>
      <c r="BZ177" s="218"/>
    </row>
    <row r="178" spans="1:78" s="217" customFormat="1" ht="342.75" customHeight="1">
      <c r="A178" s="257">
        <v>177</v>
      </c>
      <c r="B178" s="10" t="s">
        <v>8180</v>
      </c>
      <c r="C178" s="257" t="s">
        <v>92</v>
      </c>
      <c r="D178" s="69" t="s">
        <v>2425</v>
      </c>
      <c r="E178" s="257" t="s">
        <v>1679</v>
      </c>
      <c r="F178" s="257"/>
      <c r="G178" s="257" t="s">
        <v>1680</v>
      </c>
      <c r="H178" s="257" t="s">
        <v>81</v>
      </c>
      <c r="I178" s="35"/>
      <c r="J178" s="158" t="s">
        <v>96</v>
      </c>
      <c r="K178" s="257" t="s">
        <v>1676</v>
      </c>
      <c r="L178" s="257" t="s">
        <v>1681</v>
      </c>
      <c r="M178" s="46"/>
      <c r="N178" s="266"/>
      <c r="O178" s="48"/>
      <c r="P178" s="48"/>
      <c r="Q178" s="257" t="s">
        <v>114</v>
      </c>
      <c r="R178" s="257" t="s">
        <v>800</v>
      </c>
      <c r="S178" s="267" t="s">
        <v>397</v>
      </c>
      <c r="T178" s="158" t="s">
        <v>398</v>
      </c>
      <c r="U178" s="257" t="s">
        <v>101</v>
      </c>
      <c r="V178" s="266"/>
      <c r="W178" s="266"/>
      <c r="X178" s="263"/>
      <c r="Y178" s="263"/>
      <c r="Z178" s="263"/>
      <c r="AA178" s="263"/>
      <c r="AB178" s="266"/>
      <c r="AC178" s="263"/>
      <c r="AD178" s="263"/>
      <c r="AE178" s="263"/>
      <c r="AF178" s="263"/>
      <c r="AG178" s="263"/>
      <c r="AH178" s="263"/>
      <c r="AI178" s="266"/>
      <c r="AJ178" s="263"/>
      <c r="AK178" s="263"/>
      <c r="AL178" s="263"/>
      <c r="AM178" s="263"/>
      <c r="AN178" s="266"/>
      <c r="AO178" s="263"/>
      <c r="AP178" s="263"/>
      <c r="AQ178" s="266"/>
      <c r="AR178" s="45"/>
      <c r="AS178" s="4"/>
      <c r="AT178" s="4"/>
      <c r="AU178" s="4"/>
      <c r="AV178" s="4"/>
      <c r="AW178" s="4"/>
      <c r="AX178" s="34"/>
      <c r="AY178" s="4"/>
      <c r="AZ178" s="4"/>
      <c r="BA178" s="263"/>
      <c r="BB178" s="263"/>
      <c r="BC178" s="4"/>
      <c r="BD178" s="4"/>
      <c r="BE178" s="263"/>
      <c r="BF178" s="263"/>
      <c r="BG178" s="4"/>
      <c r="BH178" s="4"/>
      <c r="BI178" s="263"/>
      <c r="BJ178" s="263"/>
      <c r="BK178" s="257"/>
      <c r="BL178" s="266"/>
      <c r="BM178" s="266"/>
      <c r="BN178" s="266"/>
      <c r="BO178" s="266"/>
      <c r="BP178" s="266"/>
      <c r="BQ178" s="34"/>
      <c r="BR178" s="266"/>
      <c r="BS178" s="257" t="s">
        <v>398</v>
      </c>
      <c r="BT178" s="266"/>
      <c r="BU178" s="266"/>
      <c r="BV178" s="266"/>
      <c r="BW178" s="34"/>
      <c r="BX178" s="257" t="s">
        <v>1682</v>
      </c>
      <c r="BY178" s="34"/>
      <c r="BZ178" s="218"/>
    </row>
    <row r="179" spans="1:78" s="217" customFormat="1" ht="142.5" customHeight="1">
      <c r="A179" s="257">
        <v>178</v>
      </c>
      <c r="B179" s="10" t="s">
        <v>1683</v>
      </c>
      <c r="C179" s="257" t="s">
        <v>92</v>
      </c>
      <c r="D179" s="257" t="s">
        <v>274</v>
      </c>
      <c r="E179" s="257" t="s">
        <v>833</v>
      </c>
      <c r="F179" s="257" t="s">
        <v>1684</v>
      </c>
      <c r="G179" s="257" t="s">
        <v>833</v>
      </c>
      <c r="H179" s="266" t="s">
        <v>110</v>
      </c>
      <c r="I179" s="32" t="s">
        <v>1685</v>
      </c>
      <c r="J179" s="158" t="s">
        <v>1028</v>
      </c>
      <c r="K179" s="257" t="s">
        <v>1686</v>
      </c>
      <c r="L179" s="257" t="s">
        <v>1687</v>
      </c>
      <c r="M179" s="258" t="s">
        <v>1688</v>
      </c>
      <c r="N179" s="259">
        <v>39913</v>
      </c>
      <c r="O179" s="260"/>
      <c r="P179" s="260"/>
      <c r="Q179" s="257" t="s">
        <v>114</v>
      </c>
      <c r="R179" s="257" t="s">
        <v>1689</v>
      </c>
      <c r="S179" s="267" t="s">
        <v>828</v>
      </c>
      <c r="T179" s="158" t="s">
        <v>1690</v>
      </c>
      <c r="U179" s="257" t="s">
        <v>101</v>
      </c>
      <c r="V179" s="32"/>
      <c r="W179" s="257"/>
      <c r="X179" s="39"/>
      <c r="Y179" s="39"/>
      <c r="Z179" s="39"/>
      <c r="AA179" s="39"/>
      <c r="AB179" s="65"/>
      <c r="AC179" s="39"/>
      <c r="AD179" s="261"/>
      <c r="AE179" s="261"/>
      <c r="AF179" s="261"/>
      <c r="AG179" s="261"/>
      <c r="AH179" s="261"/>
      <c r="AI179" s="257"/>
      <c r="AJ179" s="39"/>
      <c r="AK179" s="39"/>
      <c r="AL179" s="39"/>
      <c r="AM179" s="39"/>
      <c r="AN179" s="65"/>
      <c r="AO179" s="39"/>
      <c r="AP179" s="39"/>
      <c r="AQ179" s="65"/>
      <c r="AR179" s="39"/>
      <c r="AS179" s="39"/>
      <c r="AT179" s="39"/>
      <c r="AU179" s="39"/>
      <c r="AV179" s="39"/>
      <c r="AW179" s="39"/>
      <c r="AX179" s="65"/>
      <c r="AY179" s="39"/>
      <c r="AZ179" s="39"/>
      <c r="BA179" s="39"/>
      <c r="BB179" s="39"/>
      <c r="BC179" s="39"/>
      <c r="BD179" s="39"/>
      <c r="BE179" s="39"/>
      <c r="BF179" s="39"/>
      <c r="BG179" s="39"/>
      <c r="BH179" s="39"/>
      <c r="BI179" s="39"/>
      <c r="BJ179" s="39"/>
      <c r="BK179" s="257" t="s">
        <v>1691</v>
      </c>
      <c r="BL179" s="266" t="s">
        <v>180</v>
      </c>
      <c r="BM179" s="257" t="s">
        <v>118</v>
      </c>
      <c r="BN179" s="257"/>
      <c r="BO179" s="257" t="s">
        <v>118</v>
      </c>
      <c r="BP179" s="265" t="s">
        <v>1692</v>
      </c>
      <c r="BQ179" s="257" t="s">
        <v>102</v>
      </c>
      <c r="BR179" s="257"/>
      <c r="BS179" s="257" t="s">
        <v>312</v>
      </c>
      <c r="BT179" s="257"/>
      <c r="BU179" s="257"/>
      <c r="BV179" s="257" t="s">
        <v>1693</v>
      </c>
      <c r="BW179" s="38"/>
      <c r="BX179" s="257" t="s">
        <v>1694</v>
      </c>
      <c r="BY179" s="257"/>
      <c r="BZ179" s="218"/>
    </row>
    <row r="180" spans="1:78" s="217" customFormat="1" ht="123.75" customHeight="1">
      <c r="A180" s="257">
        <v>179</v>
      </c>
      <c r="B180" s="10" t="s">
        <v>1695</v>
      </c>
      <c r="C180" s="257" t="s">
        <v>106</v>
      </c>
      <c r="D180" s="257" t="s">
        <v>274</v>
      </c>
      <c r="E180" s="257" t="s">
        <v>833</v>
      </c>
      <c r="F180" s="257" t="s">
        <v>1696</v>
      </c>
      <c r="G180" s="257" t="s">
        <v>833</v>
      </c>
      <c r="H180" s="266" t="s">
        <v>110</v>
      </c>
      <c r="I180" s="32" t="s">
        <v>1697</v>
      </c>
      <c r="J180" s="158" t="s">
        <v>130</v>
      </c>
      <c r="K180" s="257" t="s">
        <v>1698</v>
      </c>
      <c r="L180" s="257" t="s">
        <v>1699</v>
      </c>
      <c r="M180" s="258">
        <v>19725</v>
      </c>
      <c r="N180" s="259">
        <v>40660</v>
      </c>
      <c r="O180" s="260">
        <v>7392</v>
      </c>
      <c r="P180" s="260">
        <v>39411</v>
      </c>
      <c r="Q180" s="257" t="s">
        <v>114</v>
      </c>
      <c r="R180" s="257" t="s">
        <v>1700</v>
      </c>
      <c r="S180" s="267" t="s">
        <v>1142</v>
      </c>
      <c r="T180" s="158" t="s">
        <v>312</v>
      </c>
      <c r="U180" s="267" t="s">
        <v>116</v>
      </c>
      <c r="V180" s="32"/>
      <c r="W180" s="257"/>
      <c r="X180" s="39"/>
      <c r="Y180" s="39"/>
      <c r="Z180" s="39"/>
      <c r="AA180" s="39"/>
      <c r="AB180" s="65"/>
      <c r="AC180" s="39"/>
      <c r="AD180" s="261"/>
      <c r="AE180" s="261"/>
      <c r="AF180" s="261"/>
      <c r="AG180" s="261"/>
      <c r="AH180" s="261"/>
      <c r="AI180" s="257"/>
      <c r="AJ180" s="39"/>
      <c r="AK180" s="39"/>
      <c r="AL180" s="39"/>
      <c r="AM180" s="39"/>
      <c r="AN180" s="65"/>
      <c r="AO180" s="39"/>
      <c r="AP180" s="39"/>
      <c r="AQ180" s="65"/>
      <c r="AR180" s="39"/>
      <c r="AS180" s="39"/>
      <c r="AT180" s="39"/>
      <c r="AU180" s="39"/>
      <c r="AV180" s="39"/>
      <c r="AW180" s="39"/>
      <c r="AX180" s="65"/>
      <c r="AY180" s="39"/>
      <c r="AZ180" s="39"/>
      <c r="BA180" s="39"/>
      <c r="BB180" s="39"/>
      <c r="BC180" s="39"/>
      <c r="BD180" s="39"/>
      <c r="BE180" s="39"/>
      <c r="BF180" s="39"/>
      <c r="BG180" s="39"/>
      <c r="BH180" s="39"/>
      <c r="BI180" s="39"/>
      <c r="BJ180" s="39"/>
      <c r="BK180" s="257" t="s">
        <v>1691</v>
      </c>
      <c r="BL180" s="266" t="s">
        <v>180</v>
      </c>
      <c r="BM180" s="257" t="s">
        <v>118</v>
      </c>
      <c r="BN180" s="257"/>
      <c r="BO180" s="257" t="s">
        <v>118</v>
      </c>
      <c r="BP180" s="265" t="s">
        <v>1692</v>
      </c>
      <c r="BQ180" s="59" t="s">
        <v>240</v>
      </c>
      <c r="BR180" s="257"/>
      <c r="BS180" s="257" t="s">
        <v>1701</v>
      </c>
      <c r="BT180" s="257" t="s">
        <v>118</v>
      </c>
      <c r="BU180" s="257"/>
      <c r="BV180" s="257" t="s">
        <v>1702</v>
      </c>
      <c r="BW180" s="38"/>
      <c r="BX180" s="257" t="s">
        <v>1703</v>
      </c>
      <c r="BY180" s="257"/>
      <c r="BZ180" s="218"/>
    </row>
    <row r="181" spans="1:78" s="217" customFormat="1" ht="283.5" customHeight="1">
      <c r="A181" s="257">
        <v>180</v>
      </c>
      <c r="B181" s="10" t="s">
        <v>1704</v>
      </c>
      <c r="C181" s="257" t="s">
        <v>106</v>
      </c>
      <c r="D181" s="257" t="s">
        <v>274</v>
      </c>
      <c r="E181" s="257" t="s">
        <v>833</v>
      </c>
      <c r="F181" s="257" t="s">
        <v>1705</v>
      </c>
      <c r="G181" s="257" t="s">
        <v>833</v>
      </c>
      <c r="H181" s="266" t="s">
        <v>110</v>
      </c>
      <c r="I181" s="32" t="s">
        <v>1706</v>
      </c>
      <c r="J181" s="158" t="s">
        <v>1028</v>
      </c>
      <c r="K181" s="257" t="s">
        <v>1707</v>
      </c>
      <c r="L181" s="257" t="s">
        <v>1708</v>
      </c>
      <c r="M181" s="258">
        <v>19180</v>
      </c>
      <c r="N181" s="259">
        <v>36971</v>
      </c>
      <c r="O181" s="260">
        <v>3982</v>
      </c>
      <c r="P181" s="260">
        <v>38290</v>
      </c>
      <c r="Q181" s="257" t="s">
        <v>114</v>
      </c>
      <c r="R181" s="257" t="s">
        <v>1709</v>
      </c>
      <c r="S181" s="267" t="s">
        <v>99</v>
      </c>
      <c r="T181" s="158" t="s">
        <v>312</v>
      </c>
      <c r="U181" s="196" t="s">
        <v>101</v>
      </c>
      <c r="V181" s="32"/>
      <c r="W181" s="257"/>
      <c r="X181" s="39"/>
      <c r="Y181" s="39"/>
      <c r="Z181" s="39"/>
      <c r="AA181" s="39"/>
      <c r="AB181" s="65"/>
      <c r="AC181" s="39"/>
      <c r="AD181" s="261"/>
      <c r="AE181" s="261"/>
      <c r="AF181" s="261"/>
      <c r="AG181" s="261"/>
      <c r="AH181" s="261"/>
      <c r="AI181" s="257"/>
      <c r="AJ181" s="39"/>
      <c r="AK181" s="39"/>
      <c r="AL181" s="39"/>
      <c r="AM181" s="39"/>
      <c r="AN181" s="65"/>
      <c r="AO181" s="39"/>
      <c r="AP181" s="39"/>
      <c r="AQ181" s="65"/>
      <c r="AR181" s="39"/>
      <c r="AS181" s="39"/>
      <c r="AT181" s="39"/>
      <c r="AU181" s="39"/>
      <c r="AV181" s="39"/>
      <c r="AW181" s="39"/>
      <c r="AX181" s="65"/>
      <c r="AY181" s="39"/>
      <c r="AZ181" s="39"/>
      <c r="BA181" s="39"/>
      <c r="BB181" s="39"/>
      <c r="BC181" s="39"/>
      <c r="BD181" s="39"/>
      <c r="BE181" s="39"/>
      <c r="BF181" s="39"/>
      <c r="BG181" s="39"/>
      <c r="BH181" s="39"/>
      <c r="BI181" s="39"/>
      <c r="BJ181" s="39"/>
      <c r="BK181" s="257" t="s">
        <v>1691</v>
      </c>
      <c r="BL181" s="266" t="s">
        <v>180</v>
      </c>
      <c r="BM181" s="257" t="s">
        <v>118</v>
      </c>
      <c r="BN181" s="257"/>
      <c r="BO181" s="257" t="s">
        <v>118</v>
      </c>
      <c r="BP181" s="265" t="s">
        <v>1692</v>
      </c>
      <c r="BQ181" s="59" t="s">
        <v>240</v>
      </c>
      <c r="BR181" s="257"/>
      <c r="BS181" s="257" t="s">
        <v>1701</v>
      </c>
      <c r="BT181" s="257" t="s">
        <v>118</v>
      </c>
      <c r="BU181" s="257" t="s">
        <v>1710</v>
      </c>
      <c r="BV181" s="257" t="s">
        <v>1711</v>
      </c>
      <c r="BW181" s="38"/>
      <c r="BX181" s="257" t="s">
        <v>1712</v>
      </c>
      <c r="BY181" s="257"/>
      <c r="BZ181" s="218"/>
    </row>
    <row r="182" spans="1:78" s="217" customFormat="1" ht="127.5" customHeight="1">
      <c r="A182" s="257">
        <v>181</v>
      </c>
      <c r="B182" s="10" t="s">
        <v>1713</v>
      </c>
      <c r="C182" s="257" t="s">
        <v>92</v>
      </c>
      <c r="D182" s="257" t="s">
        <v>274</v>
      </c>
      <c r="E182" s="257" t="s">
        <v>833</v>
      </c>
      <c r="F182" s="257" t="s">
        <v>1714</v>
      </c>
      <c r="G182" s="257" t="s">
        <v>833</v>
      </c>
      <c r="H182" s="266" t="s">
        <v>110</v>
      </c>
      <c r="I182" s="32" t="s">
        <v>1715</v>
      </c>
      <c r="J182" s="158" t="s">
        <v>1028</v>
      </c>
      <c r="K182" s="257" t="s">
        <v>1716</v>
      </c>
      <c r="L182" s="257" t="s">
        <v>1717</v>
      </c>
      <c r="M182" s="258">
        <v>20123</v>
      </c>
      <c r="N182" s="259">
        <v>39622</v>
      </c>
      <c r="O182" s="260"/>
      <c r="P182" s="260"/>
      <c r="Q182" s="257" t="s">
        <v>114</v>
      </c>
      <c r="R182" s="257" t="s">
        <v>1718</v>
      </c>
      <c r="S182" s="267" t="s">
        <v>828</v>
      </c>
      <c r="T182" s="158" t="s">
        <v>1690</v>
      </c>
      <c r="U182" s="196" t="s">
        <v>101</v>
      </c>
      <c r="V182" s="32"/>
      <c r="W182" s="257"/>
      <c r="X182" s="39"/>
      <c r="Y182" s="39"/>
      <c r="Z182" s="39"/>
      <c r="AA182" s="39"/>
      <c r="AB182" s="65"/>
      <c r="AC182" s="39"/>
      <c r="AD182" s="261"/>
      <c r="AE182" s="261"/>
      <c r="AF182" s="261"/>
      <c r="AG182" s="261"/>
      <c r="AH182" s="261"/>
      <c r="AI182" s="257"/>
      <c r="AJ182" s="39"/>
      <c r="AK182" s="39"/>
      <c r="AL182" s="39"/>
      <c r="AM182" s="39"/>
      <c r="AN182" s="65"/>
      <c r="AO182" s="39"/>
      <c r="AP182" s="39"/>
      <c r="AQ182" s="65"/>
      <c r="AR182" s="39"/>
      <c r="AS182" s="39"/>
      <c r="AT182" s="39"/>
      <c r="AU182" s="39"/>
      <c r="AV182" s="39"/>
      <c r="AW182" s="39"/>
      <c r="AX182" s="65"/>
      <c r="AY182" s="39"/>
      <c r="AZ182" s="39"/>
      <c r="BA182" s="39"/>
      <c r="BB182" s="39"/>
      <c r="BC182" s="39"/>
      <c r="BD182" s="39"/>
      <c r="BE182" s="39"/>
      <c r="BF182" s="39"/>
      <c r="BG182" s="39"/>
      <c r="BH182" s="39"/>
      <c r="BI182" s="39"/>
      <c r="BJ182" s="39"/>
      <c r="BK182" s="257" t="s">
        <v>1691</v>
      </c>
      <c r="BL182" s="266" t="s">
        <v>180</v>
      </c>
      <c r="BM182" s="257" t="s">
        <v>118</v>
      </c>
      <c r="BN182" s="257"/>
      <c r="BO182" s="257" t="s">
        <v>118</v>
      </c>
      <c r="BP182" s="265" t="s">
        <v>1692</v>
      </c>
      <c r="BQ182" s="257" t="s">
        <v>615</v>
      </c>
      <c r="BR182" s="257"/>
      <c r="BS182" s="257" t="s">
        <v>1719</v>
      </c>
      <c r="BT182" s="257" t="s">
        <v>118</v>
      </c>
      <c r="BU182" s="257" t="s">
        <v>1720</v>
      </c>
      <c r="BV182" s="257" t="s">
        <v>1721</v>
      </c>
      <c r="BW182" s="38"/>
      <c r="BX182" s="257" t="s">
        <v>1722</v>
      </c>
      <c r="BY182" s="257"/>
      <c r="BZ182" s="218"/>
    </row>
    <row r="183" spans="1:78" s="217" customFormat="1" ht="99.75" customHeight="1">
      <c r="A183" s="257">
        <v>182</v>
      </c>
      <c r="B183" s="10" t="s">
        <v>1723</v>
      </c>
      <c r="C183" s="257" t="s">
        <v>106</v>
      </c>
      <c r="D183" s="257" t="s">
        <v>274</v>
      </c>
      <c r="E183" s="257" t="s">
        <v>833</v>
      </c>
      <c r="F183" s="257" t="s">
        <v>1714</v>
      </c>
      <c r="G183" s="257" t="s">
        <v>833</v>
      </c>
      <c r="H183" s="266" t="s">
        <v>110</v>
      </c>
      <c r="I183" s="32" t="s">
        <v>1724</v>
      </c>
      <c r="J183" s="158" t="s">
        <v>96</v>
      </c>
      <c r="K183" s="257" t="s">
        <v>96</v>
      </c>
      <c r="L183" s="257" t="s">
        <v>1725</v>
      </c>
      <c r="M183" s="258">
        <v>19757</v>
      </c>
      <c r="N183" s="259">
        <v>39022</v>
      </c>
      <c r="O183" s="260"/>
      <c r="P183" s="260"/>
      <c r="Q183" s="257" t="s">
        <v>114</v>
      </c>
      <c r="R183" s="257" t="s">
        <v>1726</v>
      </c>
      <c r="S183" s="267" t="s">
        <v>1536</v>
      </c>
      <c r="T183" s="158" t="s">
        <v>312</v>
      </c>
      <c r="U183" s="196" t="s">
        <v>101</v>
      </c>
      <c r="V183" s="32"/>
      <c r="W183" s="257"/>
      <c r="X183" s="39"/>
      <c r="Y183" s="39"/>
      <c r="Z183" s="39"/>
      <c r="AA183" s="39"/>
      <c r="AB183" s="65"/>
      <c r="AC183" s="39"/>
      <c r="AD183" s="261"/>
      <c r="AE183" s="261"/>
      <c r="AF183" s="261"/>
      <c r="AG183" s="261"/>
      <c r="AH183" s="261"/>
      <c r="AI183" s="257"/>
      <c r="AJ183" s="39"/>
      <c r="AK183" s="39"/>
      <c r="AL183" s="39"/>
      <c r="AM183" s="39"/>
      <c r="AN183" s="65"/>
      <c r="AO183" s="39"/>
      <c r="AP183" s="39"/>
      <c r="AQ183" s="65"/>
      <c r="AR183" s="39"/>
      <c r="AS183" s="39"/>
      <c r="AT183" s="39"/>
      <c r="AU183" s="39"/>
      <c r="AV183" s="39"/>
      <c r="AW183" s="39"/>
      <c r="AX183" s="65"/>
      <c r="AY183" s="39"/>
      <c r="AZ183" s="39"/>
      <c r="BA183" s="39"/>
      <c r="BB183" s="39"/>
      <c r="BC183" s="39"/>
      <c r="BD183" s="39"/>
      <c r="BE183" s="39"/>
      <c r="BF183" s="39"/>
      <c r="BG183" s="39"/>
      <c r="BH183" s="39"/>
      <c r="BI183" s="39"/>
      <c r="BJ183" s="39"/>
      <c r="BK183" s="257" t="s">
        <v>1691</v>
      </c>
      <c r="BL183" s="266" t="s">
        <v>180</v>
      </c>
      <c r="BM183" s="257" t="s">
        <v>118</v>
      </c>
      <c r="BN183" s="257"/>
      <c r="BO183" s="257" t="s">
        <v>118</v>
      </c>
      <c r="BP183" s="265" t="s">
        <v>1692</v>
      </c>
      <c r="BQ183" s="257" t="s">
        <v>240</v>
      </c>
      <c r="BR183" s="257"/>
      <c r="BS183" s="257" t="s">
        <v>1727</v>
      </c>
      <c r="BT183" s="257"/>
      <c r="BU183" s="257"/>
      <c r="BV183" s="257" t="s">
        <v>1728</v>
      </c>
      <c r="BW183" s="38"/>
      <c r="BX183" s="257" t="s">
        <v>1729</v>
      </c>
      <c r="BY183" s="257"/>
      <c r="BZ183" s="218"/>
    </row>
    <row r="184" spans="1:78" s="217" customFormat="1" ht="172.5" customHeight="1">
      <c r="A184" s="257">
        <v>183</v>
      </c>
      <c r="B184" s="10" t="s">
        <v>1730</v>
      </c>
      <c r="C184" s="257" t="s">
        <v>92</v>
      </c>
      <c r="D184" s="257" t="s">
        <v>274</v>
      </c>
      <c r="E184" s="257" t="s">
        <v>833</v>
      </c>
      <c r="F184" s="257" t="s">
        <v>1714</v>
      </c>
      <c r="G184" s="257" t="s">
        <v>833</v>
      </c>
      <c r="H184" s="257" t="s">
        <v>81</v>
      </c>
      <c r="I184" s="32" t="s">
        <v>1731</v>
      </c>
      <c r="J184" s="158" t="s">
        <v>96</v>
      </c>
      <c r="K184" s="257" t="s">
        <v>1732</v>
      </c>
      <c r="L184" s="257" t="s">
        <v>1733</v>
      </c>
      <c r="M184" s="258"/>
      <c r="N184" s="259"/>
      <c r="O184" s="260"/>
      <c r="P184" s="260"/>
      <c r="Q184" s="257" t="s">
        <v>114</v>
      </c>
      <c r="R184" s="257" t="s">
        <v>820</v>
      </c>
      <c r="S184" s="267" t="s">
        <v>638</v>
      </c>
      <c r="T184" s="158" t="s">
        <v>725</v>
      </c>
      <c r="U184" s="196" t="s">
        <v>101</v>
      </c>
      <c r="V184" s="32"/>
      <c r="W184" s="257"/>
      <c r="X184" s="39"/>
      <c r="Y184" s="39"/>
      <c r="Z184" s="39"/>
      <c r="AA184" s="39"/>
      <c r="AB184" s="65"/>
      <c r="AC184" s="39"/>
      <c r="AD184" s="261"/>
      <c r="AE184" s="261"/>
      <c r="AF184" s="261"/>
      <c r="AG184" s="261"/>
      <c r="AH184" s="261"/>
      <c r="AI184" s="257"/>
      <c r="AJ184" s="39"/>
      <c r="AK184" s="39"/>
      <c r="AL184" s="39"/>
      <c r="AM184" s="39"/>
      <c r="AN184" s="65"/>
      <c r="AO184" s="39"/>
      <c r="AP184" s="39"/>
      <c r="AQ184" s="65"/>
      <c r="AR184" s="39"/>
      <c r="AS184" s="39"/>
      <c r="AT184" s="39"/>
      <c r="AU184" s="39"/>
      <c r="AV184" s="39"/>
      <c r="AW184" s="39"/>
      <c r="AX184" s="65"/>
      <c r="AY184" s="39"/>
      <c r="AZ184" s="39"/>
      <c r="BA184" s="39"/>
      <c r="BB184" s="39"/>
      <c r="BC184" s="39"/>
      <c r="BD184" s="39"/>
      <c r="BE184" s="39"/>
      <c r="BF184" s="39"/>
      <c r="BG184" s="39"/>
      <c r="BH184" s="39"/>
      <c r="BI184" s="39"/>
      <c r="BJ184" s="39"/>
      <c r="BK184" s="257"/>
      <c r="BL184" s="257"/>
      <c r="BM184" s="257"/>
      <c r="BN184" s="257"/>
      <c r="BO184" s="257"/>
      <c r="BP184" s="265"/>
      <c r="BQ184" s="257"/>
      <c r="BR184" s="257" t="s">
        <v>1734</v>
      </c>
      <c r="BS184" s="257"/>
      <c r="BT184" s="257"/>
      <c r="BU184" s="257"/>
      <c r="BV184" s="257" t="s">
        <v>1735</v>
      </c>
      <c r="BW184" s="38"/>
      <c r="BX184" s="257"/>
      <c r="BY184" s="257"/>
      <c r="BZ184" s="218"/>
    </row>
    <row r="185" spans="1:78" s="217" customFormat="1" ht="99.75" customHeight="1">
      <c r="A185" s="257">
        <v>184</v>
      </c>
      <c r="B185" s="10" t="s">
        <v>1736</v>
      </c>
      <c r="C185" s="257" t="s">
        <v>106</v>
      </c>
      <c r="D185" s="69" t="s">
        <v>2425</v>
      </c>
      <c r="E185" s="257" t="s">
        <v>1737</v>
      </c>
      <c r="F185" s="257" t="s">
        <v>1738</v>
      </c>
      <c r="G185" s="257" t="s">
        <v>1739</v>
      </c>
      <c r="H185" s="257" t="s">
        <v>81</v>
      </c>
      <c r="I185" s="32" t="s">
        <v>1740</v>
      </c>
      <c r="J185" s="158" t="s">
        <v>96</v>
      </c>
      <c r="K185" s="257" t="s">
        <v>1741</v>
      </c>
      <c r="L185" s="257" t="s">
        <v>1742</v>
      </c>
      <c r="M185" s="258">
        <v>28629</v>
      </c>
      <c r="N185" s="259">
        <v>28629</v>
      </c>
      <c r="O185" s="260"/>
      <c r="P185" s="260"/>
      <c r="Q185" s="257" t="s">
        <v>114</v>
      </c>
      <c r="R185" s="257" t="s">
        <v>1625</v>
      </c>
      <c r="S185" s="267" t="s">
        <v>1142</v>
      </c>
      <c r="T185" s="158" t="s">
        <v>1105</v>
      </c>
      <c r="U185" s="196" t="s">
        <v>101</v>
      </c>
      <c r="V185" s="32" t="s">
        <v>1743</v>
      </c>
      <c r="W185" s="262">
        <v>3000000</v>
      </c>
      <c r="X185" s="261"/>
      <c r="Y185" s="261"/>
      <c r="Z185" s="261"/>
      <c r="AA185" s="261"/>
      <c r="AB185" s="260">
        <v>13</v>
      </c>
      <c r="AC185" s="49">
        <v>35661860</v>
      </c>
      <c r="AD185" s="49">
        <f>AC185/10</f>
        <v>3566186</v>
      </c>
      <c r="AE185" s="49">
        <f>AC185/13.5</f>
        <v>2641619.2592592593</v>
      </c>
      <c r="AF185" s="49">
        <v>17041.238985415832</v>
      </c>
      <c r="AG185" s="263">
        <v>480000</v>
      </c>
      <c r="AH185" s="49">
        <v>0</v>
      </c>
      <c r="AI185" s="48">
        <v>12</v>
      </c>
      <c r="AJ185" s="39">
        <v>1600</v>
      </c>
      <c r="AK185" s="51"/>
      <c r="AL185" s="39">
        <v>1600</v>
      </c>
      <c r="AM185" s="51">
        <v>32.921810699588477</v>
      </c>
      <c r="AN185" s="260">
        <v>12</v>
      </c>
      <c r="AO185" s="52">
        <v>2400000</v>
      </c>
      <c r="AP185" s="51"/>
      <c r="AQ185" s="53">
        <v>12</v>
      </c>
      <c r="AR185" s="52"/>
      <c r="AS185" s="52"/>
      <c r="AT185" s="52"/>
      <c r="AU185" s="52"/>
      <c r="AV185" s="52"/>
      <c r="AW185" s="52"/>
      <c r="AX185" s="54"/>
      <c r="AY185" s="52"/>
      <c r="AZ185" s="52"/>
      <c r="BA185" s="51"/>
      <c r="BB185" s="51"/>
      <c r="BC185" s="52"/>
      <c r="BD185" s="52"/>
      <c r="BE185" s="51"/>
      <c r="BF185" s="51"/>
      <c r="BG185" s="52"/>
      <c r="BH185" s="52"/>
      <c r="BI185" s="51"/>
      <c r="BJ185" s="51"/>
      <c r="BK185" s="257" t="s">
        <v>1744</v>
      </c>
      <c r="BL185" s="257"/>
      <c r="BM185" s="257" t="s">
        <v>118</v>
      </c>
      <c r="BN185" s="257"/>
      <c r="BO185" s="257"/>
      <c r="BP185" s="257"/>
      <c r="BQ185" s="257" t="s">
        <v>240</v>
      </c>
      <c r="BR185" s="88" t="s">
        <v>1745</v>
      </c>
      <c r="BS185" s="257" t="s">
        <v>1746</v>
      </c>
      <c r="BT185" s="257" t="s">
        <v>1747</v>
      </c>
      <c r="BU185" s="257" t="s">
        <v>1748</v>
      </c>
      <c r="BV185" s="257" t="s">
        <v>1749</v>
      </c>
      <c r="BW185" s="257"/>
      <c r="BX185" s="257" t="s">
        <v>1750</v>
      </c>
      <c r="BY185" s="257"/>
      <c r="BZ185" s="218"/>
    </row>
    <row r="186" spans="1:78" s="217" customFormat="1" ht="173.25" customHeight="1">
      <c r="A186" s="257">
        <v>185</v>
      </c>
      <c r="B186" s="101" t="s">
        <v>1753</v>
      </c>
      <c r="C186" s="257" t="s">
        <v>106</v>
      </c>
      <c r="D186" s="257" t="s">
        <v>274</v>
      </c>
      <c r="E186" s="257" t="s">
        <v>1754</v>
      </c>
      <c r="F186" s="257" t="s">
        <v>1755</v>
      </c>
      <c r="G186" s="257" t="s">
        <v>1756</v>
      </c>
      <c r="H186" s="257" t="s">
        <v>189</v>
      </c>
      <c r="I186" s="32" t="s">
        <v>1757</v>
      </c>
      <c r="J186" s="158" t="s">
        <v>96</v>
      </c>
      <c r="K186" s="257" t="s">
        <v>1758</v>
      </c>
      <c r="L186" s="257" t="s">
        <v>1759</v>
      </c>
      <c r="M186" s="259">
        <v>27760</v>
      </c>
      <c r="N186" s="259">
        <v>40164</v>
      </c>
      <c r="O186" s="260"/>
      <c r="P186" s="260"/>
      <c r="Q186" s="257" t="s">
        <v>114</v>
      </c>
      <c r="R186" s="257" t="s">
        <v>1760</v>
      </c>
      <c r="S186" s="267" t="s">
        <v>8102</v>
      </c>
      <c r="T186" s="158" t="s">
        <v>1060</v>
      </c>
      <c r="U186" s="196" t="s">
        <v>101</v>
      </c>
      <c r="V186" s="32"/>
      <c r="W186" s="257"/>
      <c r="X186" s="39">
        <v>770830636</v>
      </c>
      <c r="Y186" s="39">
        <f>X186/10</f>
        <v>77083063.599999994</v>
      </c>
      <c r="Z186" s="39">
        <f>X186/13.5</f>
        <v>57098565.629629627</v>
      </c>
      <c r="AA186" s="39">
        <v>1561397.3343056231</v>
      </c>
      <c r="AB186" s="260">
        <v>419</v>
      </c>
      <c r="AC186" s="49">
        <v>4097125955</v>
      </c>
      <c r="AD186" s="49">
        <f>AC186/10</f>
        <v>409712595.5</v>
      </c>
      <c r="AE186" s="49">
        <f>AC186/13.5</f>
        <v>303490811.48148149</v>
      </c>
      <c r="AF186" s="49">
        <v>1957836.81929392</v>
      </c>
      <c r="AG186" s="263">
        <v>11904310</v>
      </c>
      <c r="AH186" s="49">
        <v>31782310</v>
      </c>
      <c r="AI186" s="48">
        <v>401</v>
      </c>
      <c r="AJ186" s="39">
        <v>261039.94</v>
      </c>
      <c r="AK186" s="52">
        <v>70805204.230000004</v>
      </c>
      <c r="AL186" s="39">
        <v>71066244.170000002</v>
      </c>
      <c r="AM186" s="51">
        <v>1462268.3985596707</v>
      </c>
      <c r="AN186" s="260">
        <v>401</v>
      </c>
      <c r="AO186" s="52">
        <v>966504326</v>
      </c>
      <c r="AP186" s="39">
        <v>33332657962.880001</v>
      </c>
      <c r="AQ186" s="53">
        <v>401</v>
      </c>
      <c r="AR186" s="52"/>
      <c r="AS186" s="52"/>
      <c r="AT186" s="57">
        <v>373513522538</v>
      </c>
      <c r="AU186" s="57">
        <v>1765814.46</v>
      </c>
      <c r="AV186" s="39">
        <f>AR186+AT186</f>
        <v>373513522538</v>
      </c>
      <c r="AW186" s="39">
        <f>AS186+AU186</f>
        <v>1765814.46</v>
      </c>
      <c r="AX186" s="54"/>
      <c r="AY186" s="52"/>
      <c r="AZ186" s="52"/>
      <c r="BA186" s="39">
        <v>33332657962.880001</v>
      </c>
      <c r="BB186" s="39">
        <v>33332657962.880001</v>
      </c>
      <c r="BC186" s="52"/>
      <c r="BD186" s="52"/>
      <c r="BE186" s="39">
        <v>33332657962.880001</v>
      </c>
      <c r="BF186" s="39">
        <v>33332657962.880001</v>
      </c>
      <c r="BG186" s="52"/>
      <c r="BH186" s="52"/>
      <c r="BI186" s="39">
        <v>33332657962.880001</v>
      </c>
      <c r="BJ186" s="39">
        <v>33332657962.880001</v>
      </c>
      <c r="BK186" s="69" t="s">
        <v>7953</v>
      </c>
      <c r="BL186" s="266" t="s">
        <v>180</v>
      </c>
      <c r="BM186" s="257" t="s">
        <v>118</v>
      </c>
      <c r="BN186" s="265" t="s">
        <v>180</v>
      </c>
      <c r="BO186" s="265" t="s">
        <v>180</v>
      </c>
      <c r="BP186" s="69" t="s">
        <v>7916</v>
      </c>
      <c r="BQ186" s="257" t="s">
        <v>102</v>
      </c>
      <c r="BR186" s="257" t="s">
        <v>1761</v>
      </c>
      <c r="BS186" s="257" t="s">
        <v>1762</v>
      </c>
      <c r="BT186" s="257"/>
      <c r="BU186" s="257"/>
      <c r="BV186" s="257" t="s">
        <v>1763</v>
      </c>
      <c r="BW186" s="38"/>
      <c r="BX186" s="257" t="s">
        <v>1764</v>
      </c>
      <c r="BY186" s="257"/>
      <c r="BZ186" s="218"/>
    </row>
    <row r="187" spans="1:78" s="217" customFormat="1" ht="112.5" customHeight="1">
      <c r="A187" s="257">
        <v>186</v>
      </c>
      <c r="B187" s="10" t="s">
        <v>1765</v>
      </c>
      <c r="C187" s="257" t="s">
        <v>106</v>
      </c>
      <c r="D187" s="257" t="s">
        <v>125</v>
      </c>
      <c r="E187" s="257" t="s">
        <v>126</v>
      </c>
      <c r="F187" s="257" t="s">
        <v>1766</v>
      </c>
      <c r="G187" s="257" t="s">
        <v>1767</v>
      </c>
      <c r="H187" s="266" t="s">
        <v>110</v>
      </c>
      <c r="I187" s="32" t="s">
        <v>1768</v>
      </c>
      <c r="J187" s="158" t="s">
        <v>96</v>
      </c>
      <c r="K187" s="257" t="s">
        <v>1769</v>
      </c>
      <c r="L187" s="257" t="s">
        <v>1770</v>
      </c>
      <c r="M187" s="258">
        <v>31733</v>
      </c>
      <c r="N187" s="259">
        <v>39983</v>
      </c>
      <c r="O187" s="260">
        <v>6093</v>
      </c>
      <c r="P187" s="260">
        <v>39171</v>
      </c>
      <c r="Q187" s="257" t="s">
        <v>114</v>
      </c>
      <c r="R187" s="257" t="s">
        <v>329</v>
      </c>
      <c r="S187" s="267" t="s">
        <v>330</v>
      </c>
      <c r="T187" s="158" t="s">
        <v>8402</v>
      </c>
      <c r="U187" s="196" t="s">
        <v>101</v>
      </c>
      <c r="V187" s="32" t="s">
        <v>1771</v>
      </c>
      <c r="W187" s="257"/>
      <c r="X187" s="39">
        <v>3232075088</v>
      </c>
      <c r="Y187" s="39">
        <f>X187/10</f>
        <v>323207508.80000001</v>
      </c>
      <c r="Z187" s="39">
        <f>X187/13.5</f>
        <v>239412969.48148149</v>
      </c>
      <c r="AA187" s="39">
        <v>6546903.0303030303</v>
      </c>
      <c r="AB187" s="260">
        <v>326</v>
      </c>
      <c r="AC187" s="49">
        <v>11598534291</v>
      </c>
      <c r="AD187" s="49">
        <f>AC187/10</f>
        <v>1159853429.0999999</v>
      </c>
      <c r="AE187" s="49">
        <f>AC187/13.5</f>
        <v>859150688.22222221</v>
      </c>
      <c r="AF187" s="49">
        <v>5542430.8977005566</v>
      </c>
      <c r="AG187" s="263">
        <v>1002986420</v>
      </c>
      <c r="AH187" s="49">
        <v>281599142</v>
      </c>
      <c r="AI187" s="48">
        <v>290</v>
      </c>
      <c r="AJ187" s="39">
        <v>220820.48000000001</v>
      </c>
      <c r="AK187" s="52">
        <v>225210.11</v>
      </c>
      <c r="AL187" s="39">
        <v>446030.58999999997</v>
      </c>
      <c r="AM187" s="51">
        <v>9177.5841563785998</v>
      </c>
      <c r="AN187" s="260">
        <v>290</v>
      </c>
      <c r="AO187" s="52">
        <v>4137317796</v>
      </c>
      <c r="AP187" s="39">
        <v>3407624709</v>
      </c>
      <c r="AQ187" s="53">
        <v>459</v>
      </c>
      <c r="AR187" s="52"/>
      <c r="AS187" s="52"/>
      <c r="AT187" s="57">
        <v>25584850169.25</v>
      </c>
      <c r="AU187" s="57">
        <v>91459.01</v>
      </c>
      <c r="AV187" s="39">
        <f>AR187+AT187</f>
        <v>25584850169.25</v>
      </c>
      <c r="AW187" s="39">
        <f>AS187+AU187</f>
        <v>91459.01</v>
      </c>
      <c r="AX187" s="70"/>
      <c r="AY187" s="52"/>
      <c r="AZ187" s="52"/>
      <c r="BA187" s="39">
        <v>3407624709</v>
      </c>
      <c r="BB187" s="39">
        <v>3407624709</v>
      </c>
      <c r="BC187" s="52"/>
      <c r="BD187" s="52"/>
      <c r="BE187" s="39">
        <v>3407624709</v>
      </c>
      <c r="BF187" s="39">
        <v>3407624709</v>
      </c>
      <c r="BG187" s="52"/>
      <c r="BH187" s="52"/>
      <c r="BI187" s="39">
        <v>3407624709</v>
      </c>
      <c r="BJ187" s="39">
        <v>3407624709</v>
      </c>
      <c r="BK187" s="257" t="s">
        <v>1772</v>
      </c>
      <c r="BL187" s="257"/>
      <c r="BM187" s="257" t="s">
        <v>118</v>
      </c>
      <c r="BN187" s="257"/>
      <c r="BO187" s="257"/>
      <c r="BP187" s="257" t="s">
        <v>1773</v>
      </c>
      <c r="BQ187" s="257" t="s">
        <v>1774</v>
      </c>
      <c r="BR187" s="257" t="s">
        <v>1775</v>
      </c>
      <c r="BS187" s="257" t="s">
        <v>8408</v>
      </c>
      <c r="BT187" s="257" t="s">
        <v>1776</v>
      </c>
      <c r="BU187" s="257" t="s">
        <v>1777</v>
      </c>
      <c r="BV187" s="257" t="s">
        <v>1778</v>
      </c>
      <c r="BW187" s="257" t="s">
        <v>1779</v>
      </c>
      <c r="BX187" s="257" t="s">
        <v>1780</v>
      </c>
      <c r="BY187" s="257" t="s">
        <v>1781</v>
      </c>
      <c r="BZ187" s="218"/>
    </row>
    <row r="188" spans="1:78" s="217" customFormat="1" ht="99.75" customHeight="1">
      <c r="A188" s="257">
        <v>187</v>
      </c>
      <c r="B188" s="10" t="s">
        <v>1782</v>
      </c>
      <c r="C188" s="257" t="s">
        <v>106</v>
      </c>
      <c r="D188" s="257" t="s">
        <v>436</v>
      </c>
      <c r="E188" s="257" t="s">
        <v>1783</v>
      </c>
      <c r="F188" s="257" t="s">
        <v>1784</v>
      </c>
      <c r="G188" s="257" t="s">
        <v>1785</v>
      </c>
      <c r="H188" s="257" t="s">
        <v>81</v>
      </c>
      <c r="I188" s="32"/>
      <c r="J188" s="158" t="s">
        <v>96</v>
      </c>
      <c r="K188" s="257" t="s">
        <v>96</v>
      </c>
      <c r="L188" s="257" t="s">
        <v>1786</v>
      </c>
      <c r="M188" s="258">
        <v>44154</v>
      </c>
      <c r="N188" s="257">
        <v>2020</v>
      </c>
      <c r="O188" s="260">
        <v>4380</v>
      </c>
      <c r="P188" s="260">
        <v>42011</v>
      </c>
      <c r="Q188" s="257" t="s">
        <v>114</v>
      </c>
      <c r="R188" s="257" t="s">
        <v>414</v>
      </c>
      <c r="S188" s="267" t="s">
        <v>415</v>
      </c>
      <c r="T188" s="158" t="s">
        <v>211</v>
      </c>
      <c r="U188" s="267" t="s">
        <v>116</v>
      </c>
      <c r="V188" s="257" t="s">
        <v>1787</v>
      </c>
      <c r="W188" s="257"/>
      <c r="X188" s="39"/>
      <c r="Y188" s="39"/>
      <c r="Z188" s="39"/>
      <c r="AA188" s="39"/>
      <c r="AB188" s="65"/>
      <c r="AC188" s="49"/>
      <c r="AD188" s="263"/>
      <c r="AE188" s="263"/>
      <c r="AF188" s="49"/>
      <c r="AG188" s="263"/>
      <c r="AH188" s="263"/>
      <c r="AI188" s="266"/>
      <c r="AJ188" s="39"/>
      <c r="AK188" s="52"/>
      <c r="AL188" s="39"/>
      <c r="AM188" s="51"/>
      <c r="AN188" s="38"/>
      <c r="AO188" s="52"/>
      <c r="AP188" s="39"/>
      <c r="AQ188" s="54"/>
      <c r="AR188" s="52"/>
      <c r="AS188" s="52"/>
      <c r="AT188" s="52"/>
      <c r="AU188" s="52"/>
      <c r="AV188" s="52"/>
      <c r="AW188" s="52"/>
      <c r="AX188" s="54"/>
      <c r="AY188" s="52"/>
      <c r="AZ188" s="52"/>
      <c r="BA188" s="39"/>
      <c r="BB188" s="39"/>
      <c r="BC188" s="52"/>
      <c r="BD188" s="52"/>
      <c r="BE188" s="39"/>
      <c r="BF188" s="39"/>
      <c r="BG188" s="52"/>
      <c r="BH188" s="52"/>
      <c r="BI188" s="39"/>
      <c r="BJ188" s="39"/>
      <c r="BK188" s="257"/>
      <c r="BL188" s="257"/>
      <c r="BM188" s="257"/>
      <c r="BN188" s="257"/>
      <c r="BO188" s="257"/>
      <c r="BP188" s="257"/>
      <c r="BQ188" s="257" t="s">
        <v>1788</v>
      </c>
      <c r="BR188" s="257"/>
      <c r="BS188" s="257" t="s">
        <v>1789</v>
      </c>
      <c r="BT188" s="257" t="s">
        <v>1790</v>
      </c>
      <c r="BU188" s="257"/>
      <c r="BV188" s="257"/>
      <c r="BW188" s="38"/>
      <c r="BX188" s="257"/>
      <c r="BY188" s="257"/>
      <c r="BZ188" s="218"/>
    </row>
    <row r="189" spans="1:78" s="217" customFormat="1" ht="99.75" customHeight="1">
      <c r="A189" s="257">
        <v>188</v>
      </c>
      <c r="B189" s="10" t="s">
        <v>1791</v>
      </c>
      <c r="C189" s="257" t="s">
        <v>106</v>
      </c>
      <c r="D189" s="69" t="s">
        <v>2425</v>
      </c>
      <c r="E189" s="257" t="s">
        <v>1737</v>
      </c>
      <c r="F189" s="257" t="s">
        <v>1792</v>
      </c>
      <c r="G189" s="257" t="s">
        <v>1793</v>
      </c>
      <c r="H189" s="257" t="s">
        <v>81</v>
      </c>
      <c r="I189" s="32" t="s">
        <v>1794</v>
      </c>
      <c r="J189" s="158" t="s">
        <v>96</v>
      </c>
      <c r="K189" s="257" t="s">
        <v>1795</v>
      </c>
      <c r="L189" s="257" t="s">
        <v>1796</v>
      </c>
      <c r="M189" s="258">
        <v>32227</v>
      </c>
      <c r="N189" s="259">
        <v>32228</v>
      </c>
      <c r="O189" s="260"/>
      <c r="P189" s="260"/>
      <c r="Q189" s="257" t="s">
        <v>114</v>
      </c>
      <c r="R189" s="257" t="s">
        <v>1245</v>
      </c>
      <c r="S189" s="267" t="s">
        <v>761</v>
      </c>
      <c r="T189" s="158" t="s">
        <v>962</v>
      </c>
      <c r="U189" s="267" t="s">
        <v>116</v>
      </c>
      <c r="V189" s="32"/>
      <c r="W189" s="257"/>
      <c r="X189" s="39">
        <v>2260966943</v>
      </c>
      <c r="Y189" s="39">
        <f>X189/10</f>
        <v>226096694.30000001</v>
      </c>
      <c r="Z189" s="39">
        <f>X189/13.5</f>
        <v>167479032.81481481</v>
      </c>
      <c r="AA189" s="39">
        <v>4579822.8467833409</v>
      </c>
      <c r="AB189" s="260">
        <v>156</v>
      </c>
      <c r="AC189" s="49">
        <v>543807202</v>
      </c>
      <c r="AD189" s="49">
        <f>AC189/10</f>
        <v>54380720.200000003</v>
      </c>
      <c r="AE189" s="49">
        <f>AC189/13.5</f>
        <v>40282014.962962963</v>
      </c>
      <c r="AF189" s="49">
        <v>259861.61381577692</v>
      </c>
      <c r="AG189" s="263">
        <v>0</v>
      </c>
      <c r="AH189" s="49">
        <v>0</v>
      </c>
      <c r="AI189" s="48">
        <v>156</v>
      </c>
      <c r="AJ189" s="39">
        <v>10245.15</v>
      </c>
      <c r="AK189" s="52">
        <v>6469895.0800000001</v>
      </c>
      <c r="AL189" s="39">
        <v>6480140.2300000004</v>
      </c>
      <c r="AM189" s="51">
        <v>133336.21872427984</v>
      </c>
      <c r="AN189" s="260">
        <v>138</v>
      </c>
      <c r="AO189" s="52">
        <v>35320265</v>
      </c>
      <c r="AP189" s="39">
        <v>543594106.75</v>
      </c>
      <c r="AQ189" s="53">
        <v>128</v>
      </c>
      <c r="AR189" s="52"/>
      <c r="AS189" s="52"/>
      <c r="AT189" s="57">
        <v>5808957356</v>
      </c>
      <c r="AU189" s="57">
        <v>22383.7</v>
      </c>
      <c r="AV189" s="39">
        <f>AR189+AT189</f>
        <v>5808957356</v>
      </c>
      <c r="AW189" s="39">
        <f>AS189+AU189</f>
        <v>22383.7</v>
      </c>
      <c r="AX189" s="54"/>
      <c r="AY189" s="52"/>
      <c r="AZ189" s="52"/>
      <c r="BA189" s="39">
        <v>543594106.75</v>
      </c>
      <c r="BB189" s="39">
        <v>543594106.75</v>
      </c>
      <c r="BC189" s="52"/>
      <c r="BD189" s="52"/>
      <c r="BE189" s="39">
        <v>543594106.75</v>
      </c>
      <c r="BF189" s="39">
        <v>543594106.75</v>
      </c>
      <c r="BG189" s="52"/>
      <c r="BH189" s="52"/>
      <c r="BI189" s="39">
        <v>543594106.75</v>
      </c>
      <c r="BJ189" s="39">
        <v>543594106.75</v>
      </c>
      <c r="BK189" s="257" t="s">
        <v>1797</v>
      </c>
      <c r="BL189" s="257"/>
      <c r="BM189" s="257" t="s">
        <v>118</v>
      </c>
      <c r="BN189" s="257"/>
      <c r="BO189" s="257" t="s">
        <v>118</v>
      </c>
      <c r="BP189" s="257" t="s">
        <v>1798</v>
      </c>
      <c r="BQ189" s="257" t="s">
        <v>1799</v>
      </c>
      <c r="BR189" s="257" t="s">
        <v>1800</v>
      </c>
      <c r="BS189" s="257" t="s">
        <v>1801</v>
      </c>
      <c r="BT189" s="257"/>
      <c r="BU189" s="257"/>
      <c r="BV189" s="257" t="s">
        <v>1802</v>
      </c>
      <c r="BW189" s="38"/>
      <c r="BX189" s="257" t="s">
        <v>1803</v>
      </c>
      <c r="BY189" s="257"/>
      <c r="BZ189" s="218"/>
    </row>
    <row r="190" spans="1:78" s="217" customFormat="1" ht="99.75" customHeight="1">
      <c r="A190" s="257">
        <v>189</v>
      </c>
      <c r="B190" s="101" t="s">
        <v>8191</v>
      </c>
      <c r="C190" s="257" t="s">
        <v>106</v>
      </c>
      <c r="D190" s="257" t="s">
        <v>1064</v>
      </c>
      <c r="E190" s="257" t="s">
        <v>1065</v>
      </c>
      <c r="F190" s="257" t="s">
        <v>1804</v>
      </c>
      <c r="G190" s="257" t="s">
        <v>1805</v>
      </c>
      <c r="H190" s="266" t="s">
        <v>110</v>
      </c>
      <c r="I190" s="32" t="s">
        <v>1806</v>
      </c>
      <c r="J190" s="158" t="s">
        <v>96</v>
      </c>
      <c r="K190" s="257" t="s">
        <v>1807</v>
      </c>
      <c r="L190" s="257" t="s">
        <v>1808</v>
      </c>
      <c r="M190" s="258"/>
      <c r="N190" s="259">
        <v>39877</v>
      </c>
      <c r="O190" s="260"/>
      <c r="P190" s="260"/>
      <c r="Q190" s="257" t="s">
        <v>114</v>
      </c>
      <c r="R190" s="257" t="s">
        <v>755</v>
      </c>
      <c r="S190" s="267" t="s">
        <v>330</v>
      </c>
      <c r="T190" s="158" t="s">
        <v>8402</v>
      </c>
      <c r="U190" s="197" t="s">
        <v>101</v>
      </c>
      <c r="V190" s="32"/>
      <c r="W190" s="257"/>
      <c r="X190" s="39"/>
      <c r="Y190" s="39"/>
      <c r="Z190" s="39"/>
      <c r="AA190" s="39"/>
      <c r="AB190" s="65"/>
      <c r="AC190" s="49"/>
      <c r="AD190" s="263"/>
      <c r="AE190" s="263"/>
      <c r="AF190" s="263"/>
      <c r="AG190" s="263"/>
      <c r="AH190" s="263"/>
      <c r="AI190" s="266"/>
      <c r="AJ190" s="49"/>
      <c r="AK190" s="49"/>
      <c r="AL190" s="49"/>
      <c r="AM190" s="49"/>
      <c r="AN190" s="64"/>
      <c r="AO190" s="49"/>
      <c r="AP190" s="49"/>
      <c r="AQ190" s="64"/>
      <c r="AR190" s="49"/>
      <c r="AS190" s="49"/>
      <c r="AT190" s="49"/>
      <c r="AU190" s="49"/>
      <c r="AV190" s="49"/>
      <c r="AW190" s="49"/>
      <c r="AX190" s="91"/>
      <c r="AY190" s="49"/>
      <c r="AZ190" s="49"/>
      <c r="BA190" s="49"/>
      <c r="BB190" s="49"/>
      <c r="BC190" s="49"/>
      <c r="BD190" s="49"/>
      <c r="BE190" s="49"/>
      <c r="BF190" s="49"/>
      <c r="BG190" s="49"/>
      <c r="BH190" s="49"/>
      <c r="BI190" s="49"/>
      <c r="BJ190" s="49"/>
      <c r="BK190" s="257"/>
      <c r="BL190" s="257"/>
      <c r="BM190" s="257"/>
      <c r="BN190" s="257"/>
      <c r="BO190" s="257"/>
      <c r="BP190" s="257"/>
      <c r="BQ190" s="257"/>
      <c r="BR190" s="257"/>
      <c r="BS190" s="257" t="s">
        <v>8413</v>
      </c>
      <c r="BT190" s="257"/>
      <c r="BU190" s="257"/>
      <c r="BV190" s="257" t="s">
        <v>1809</v>
      </c>
      <c r="BW190" s="38"/>
      <c r="BX190" s="257" t="s">
        <v>1810</v>
      </c>
      <c r="BY190" s="257"/>
      <c r="BZ190" s="218"/>
    </row>
    <row r="191" spans="1:78" s="217" customFormat="1" ht="300" customHeight="1">
      <c r="A191" s="257">
        <v>190</v>
      </c>
      <c r="B191" s="10" t="s">
        <v>1811</v>
      </c>
      <c r="C191" s="257" t="s">
        <v>92</v>
      </c>
      <c r="D191" s="257" t="s">
        <v>274</v>
      </c>
      <c r="E191" s="257" t="s">
        <v>1654</v>
      </c>
      <c r="F191" s="257" t="s">
        <v>1812</v>
      </c>
      <c r="G191" s="257" t="s">
        <v>1813</v>
      </c>
      <c r="H191" s="266" t="s">
        <v>110</v>
      </c>
      <c r="I191" s="32" t="s">
        <v>1814</v>
      </c>
      <c r="J191" s="158" t="s">
        <v>96</v>
      </c>
      <c r="K191" s="257" t="s">
        <v>1815</v>
      </c>
      <c r="L191" s="257" t="s">
        <v>1816</v>
      </c>
      <c r="M191" s="258">
        <v>38620</v>
      </c>
      <c r="N191" s="259">
        <v>38620</v>
      </c>
      <c r="O191" s="260">
        <v>5425</v>
      </c>
      <c r="P191" s="260">
        <v>38724</v>
      </c>
      <c r="Q191" s="257" t="s">
        <v>114</v>
      </c>
      <c r="R191" s="257" t="s">
        <v>1817</v>
      </c>
      <c r="S191" s="267" t="s">
        <v>311</v>
      </c>
      <c r="T191" s="158" t="s">
        <v>974</v>
      </c>
      <c r="U191" s="196" t="s">
        <v>101</v>
      </c>
      <c r="V191" s="257" t="s">
        <v>1818</v>
      </c>
      <c r="W191" s="257" t="s">
        <v>1819</v>
      </c>
      <c r="X191" s="39">
        <v>265313249</v>
      </c>
      <c r="Y191" s="39">
        <f>X191/10</f>
        <v>26531324.899999999</v>
      </c>
      <c r="Z191" s="39">
        <f>X191/13.5</f>
        <v>19652833.259259257</v>
      </c>
      <c r="AA191" s="39">
        <v>537419.4802301086</v>
      </c>
      <c r="AB191" s="260">
        <v>488</v>
      </c>
      <c r="AC191" s="49">
        <v>1622885956</v>
      </c>
      <c r="AD191" s="49">
        <f>AC191/10</f>
        <v>162288595.59999999</v>
      </c>
      <c r="AE191" s="49">
        <f>AC191/13.5</f>
        <v>120213774.51851852</v>
      </c>
      <c r="AF191" s="49">
        <v>775506.02863314038</v>
      </c>
      <c r="AG191" s="263">
        <v>182832364</v>
      </c>
      <c r="AH191" s="49">
        <v>4466583</v>
      </c>
      <c r="AI191" s="48">
        <v>441</v>
      </c>
      <c r="AJ191" s="39">
        <v>101848.96000000001</v>
      </c>
      <c r="AK191" s="52">
        <v>31322566.25</v>
      </c>
      <c r="AL191" s="39">
        <v>31424415.210000001</v>
      </c>
      <c r="AM191" s="51">
        <v>646592.9055555556</v>
      </c>
      <c r="AN191" s="260">
        <v>415</v>
      </c>
      <c r="AO191" s="52">
        <v>1991947783</v>
      </c>
      <c r="AP191" s="39">
        <v>985366759</v>
      </c>
      <c r="AQ191" s="53">
        <v>270</v>
      </c>
      <c r="AR191" s="52"/>
      <c r="AS191" s="52"/>
      <c r="AT191" s="57">
        <v>7740748344</v>
      </c>
      <c r="AU191" s="57">
        <v>28766.74</v>
      </c>
      <c r="AV191" s="39">
        <f>AR191+AT191</f>
        <v>7740748344</v>
      </c>
      <c r="AW191" s="39">
        <f>AS191+AU191</f>
        <v>28766.74</v>
      </c>
      <c r="AX191" s="54"/>
      <c r="AY191" s="52"/>
      <c r="AZ191" s="52"/>
      <c r="BA191" s="39">
        <v>985366759</v>
      </c>
      <c r="BB191" s="39">
        <v>985366759</v>
      </c>
      <c r="BC191" s="52"/>
      <c r="BD191" s="52"/>
      <c r="BE191" s="39">
        <v>985366759</v>
      </c>
      <c r="BF191" s="39">
        <v>985366759</v>
      </c>
      <c r="BG191" s="52"/>
      <c r="BH191" s="52"/>
      <c r="BI191" s="39">
        <v>985366759</v>
      </c>
      <c r="BJ191" s="39">
        <v>985366759</v>
      </c>
      <c r="BK191" s="257"/>
      <c r="BL191" s="266"/>
      <c r="BM191" s="266" t="s">
        <v>118</v>
      </c>
      <c r="BN191" s="266"/>
      <c r="BO191" s="266"/>
      <c r="BP191" s="266"/>
      <c r="BQ191" s="257" t="s">
        <v>102</v>
      </c>
      <c r="BR191" s="257" t="s">
        <v>1820</v>
      </c>
      <c r="BS191" s="257" t="s">
        <v>974</v>
      </c>
      <c r="BT191" s="266"/>
      <c r="BU191" s="266"/>
      <c r="BV191" s="257" t="s">
        <v>1821</v>
      </c>
      <c r="BW191" s="34"/>
      <c r="BX191" s="257" t="s">
        <v>1822</v>
      </c>
      <c r="BY191" s="34"/>
      <c r="BZ191" s="218"/>
    </row>
    <row r="192" spans="1:78" s="217" customFormat="1" ht="99.75" customHeight="1">
      <c r="A192" s="257">
        <v>191</v>
      </c>
      <c r="B192" s="10" t="s">
        <v>1823</v>
      </c>
      <c r="C192" s="257" t="s">
        <v>106</v>
      </c>
      <c r="D192" s="257" t="s">
        <v>274</v>
      </c>
      <c r="E192" s="257" t="s">
        <v>1654</v>
      </c>
      <c r="F192" s="257" t="s">
        <v>1824</v>
      </c>
      <c r="G192" s="257" t="s">
        <v>1825</v>
      </c>
      <c r="H192" s="266" t="s">
        <v>110</v>
      </c>
      <c r="I192" s="32" t="s">
        <v>1826</v>
      </c>
      <c r="J192" s="158" t="s">
        <v>96</v>
      </c>
      <c r="K192" s="257" t="s">
        <v>96</v>
      </c>
      <c r="L192" s="257" t="s">
        <v>1827</v>
      </c>
      <c r="M192" s="258">
        <v>18324</v>
      </c>
      <c r="N192" s="259">
        <v>40981</v>
      </c>
      <c r="O192" s="260">
        <v>8839</v>
      </c>
      <c r="P192" s="260">
        <v>39882</v>
      </c>
      <c r="Q192" s="257" t="s">
        <v>114</v>
      </c>
      <c r="R192" s="257" t="s">
        <v>1827</v>
      </c>
      <c r="S192" s="267" t="s">
        <v>133</v>
      </c>
      <c r="T192" s="158" t="s">
        <v>1060</v>
      </c>
      <c r="U192" s="267" t="s">
        <v>116</v>
      </c>
      <c r="V192" s="32"/>
      <c r="W192" s="257"/>
      <c r="X192" s="39">
        <v>169709436</v>
      </c>
      <c r="Y192" s="39">
        <f>X192/10</f>
        <v>16970943.600000001</v>
      </c>
      <c r="Z192" s="39">
        <f>X192/13.5</f>
        <v>12571069.333333334</v>
      </c>
      <c r="AA192" s="39">
        <v>343764.04958677688</v>
      </c>
      <c r="AB192" s="260">
        <v>186</v>
      </c>
      <c r="AC192" s="49">
        <v>969548000</v>
      </c>
      <c r="AD192" s="49">
        <f>AC192/10</f>
        <v>96954800</v>
      </c>
      <c r="AE192" s="49">
        <f>AC192/13.5</f>
        <v>71818370.370370373</v>
      </c>
      <c r="AF192" s="49">
        <v>463304.47082210373</v>
      </c>
      <c r="AG192" s="263">
        <v>99518323</v>
      </c>
      <c r="AH192" s="49">
        <v>0</v>
      </c>
      <c r="AI192" s="48">
        <v>184</v>
      </c>
      <c r="AJ192" s="39">
        <v>36726.9</v>
      </c>
      <c r="AK192" s="52">
        <v>4055523.56</v>
      </c>
      <c r="AL192" s="39">
        <v>4092250.46</v>
      </c>
      <c r="AM192" s="51">
        <v>84202.684362139917</v>
      </c>
      <c r="AN192" s="260">
        <v>171</v>
      </c>
      <c r="AO192" s="52">
        <v>5932709</v>
      </c>
      <c r="AP192" s="39">
        <v>561000908.59000003</v>
      </c>
      <c r="AQ192" s="53">
        <v>122</v>
      </c>
      <c r="AR192" s="52"/>
      <c r="AS192" s="52"/>
      <c r="AT192" s="57">
        <v>5607826501</v>
      </c>
      <c r="AU192" s="57">
        <v>20779.29</v>
      </c>
      <c r="AV192" s="39">
        <f>AR192+AT192</f>
        <v>5607826501</v>
      </c>
      <c r="AW192" s="39">
        <f>AS192+AU192</f>
        <v>20779.29</v>
      </c>
      <c r="AX192" s="54"/>
      <c r="AY192" s="52"/>
      <c r="AZ192" s="52"/>
      <c r="BA192" s="39">
        <v>561000908.59000003</v>
      </c>
      <c r="BB192" s="39">
        <v>561000908.59000003</v>
      </c>
      <c r="BC192" s="52"/>
      <c r="BD192" s="52"/>
      <c r="BE192" s="39">
        <v>561000908.59000003</v>
      </c>
      <c r="BF192" s="39">
        <v>561000908.59000003</v>
      </c>
      <c r="BG192" s="52"/>
      <c r="BH192" s="52"/>
      <c r="BI192" s="39">
        <v>561000908.59000003</v>
      </c>
      <c r="BJ192" s="39">
        <v>561000908.59000003</v>
      </c>
      <c r="BK192" s="257" t="s">
        <v>1828</v>
      </c>
      <c r="BL192" s="257" t="s">
        <v>118</v>
      </c>
      <c r="BM192" s="257" t="s">
        <v>118</v>
      </c>
      <c r="BN192" s="257"/>
      <c r="BO192" s="257"/>
      <c r="BP192" s="257" t="s">
        <v>1829</v>
      </c>
      <c r="BQ192" s="59" t="s">
        <v>102</v>
      </c>
      <c r="BR192" s="257" t="s">
        <v>1830</v>
      </c>
      <c r="BS192" s="257" t="s">
        <v>1831</v>
      </c>
      <c r="BT192" s="257"/>
      <c r="BU192" s="257"/>
      <c r="BV192" s="257" t="s">
        <v>1832</v>
      </c>
      <c r="BW192" s="38"/>
      <c r="BX192" s="257" t="s">
        <v>1833</v>
      </c>
      <c r="BY192" s="257"/>
      <c r="BZ192" s="218"/>
    </row>
    <row r="193" spans="1:78" s="217" customFormat="1" ht="99.75" customHeight="1">
      <c r="A193" s="257">
        <v>192</v>
      </c>
      <c r="B193" s="10" t="s">
        <v>1834</v>
      </c>
      <c r="C193" s="257" t="s">
        <v>106</v>
      </c>
      <c r="D193" s="257" t="s">
        <v>125</v>
      </c>
      <c r="E193" s="257" t="s">
        <v>219</v>
      </c>
      <c r="F193" s="266"/>
      <c r="G193" s="257"/>
      <c r="H193" s="257" t="s">
        <v>81</v>
      </c>
      <c r="I193" s="32" t="s">
        <v>1835</v>
      </c>
      <c r="J193" s="158" t="s">
        <v>141</v>
      </c>
      <c r="K193" s="257" t="s">
        <v>1836</v>
      </c>
      <c r="L193" s="266"/>
      <c r="M193" s="46">
        <v>35858</v>
      </c>
      <c r="N193" s="47"/>
      <c r="O193" s="48"/>
      <c r="P193" s="48"/>
      <c r="Q193" s="257" t="s">
        <v>8100</v>
      </c>
      <c r="R193" s="257"/>
      <c r="S193" s="267" t="s">
        <v>132</v>
      </c>
      <c r="T193" s="158" t="s">
        <v>86</v>
      </c>
      <c r="U193" s="196" t="s">
        <v>101</v>
      </c>
      <c r="V193" s="35"/>
      <c r="W193" s="266"/>
      <c r="X193" s="49"/>
      <c r="Y193" s="49"/>
      <c r="Z193" s="49"/>
      <c r="AA193" s="49"/>
      <c r="AB193" s="64"/>
      <c r="AC193" s="49"/>
      <c r="AD193" s="263"/>
      <c r="AE193" s="263"/>
      <c r="AF193" s="263"/>
      <c r="AG193" s="263"/>
      <c r="AH193" s="263"/>
      <c r="AI193" s="266"/>
      <c r="AJ193" s="49"/>
      <c r="AK193" s="49"/>
      <c r="AL193" s="49"/>
      <c r="AM193" s="49"/>
      <c r="AN193" s="64"/>
      <c r="AO193" s="49"/>
      <c r="AP193" s="49"/>
      <c r="AQ193" s="64"/>
      <c r="AR193" s="49"/>
      <c r="AS193" s="49"/>
      <c r="AT193" s="49"/>
      <c r="AU193" s="49"/>
      <c r="AV193" s="49"/>
      <c r="AW193" s="49"/>
      <c r="AX193" s="64"/>
      <c r="AY193" s="49"/>
      <c r="AZ193" s="49"/>
      <c r="BA193" s="49"/>
      <c r="BB193" s="49"/>
      <c r="BC193" s="49"/>
      <c r="BD193" s="49"/>
      <c r="BE193" s="49"/>
      <c r="BF193" s="49"/>
      <c r="BG193" s="49"/>
      <c r="BH193" s="49"/>
      <c r="BI193" s="49"/>
      <c r="BJ193" s="49"/>
      <c r="BK193" s="257"/>
      <c r="BL193" s="266"/>
      <c r="BM193" s="266"/>
      <c r="BN193" s="266"/>
      <c r="BO193" s="266"/>
      <c r="BP193" s="266"/>
      <c r="BQ193" s="257"/>
      <c r="BR193" s="257" t="s">
        <v>1837</v>
      </c>
      <c r="BS193" s="257" t="s">
        <v>88</v>
      </c>
      <c r="BT193" s="257"/>
      <c r="BU193" s="266"/>
      <c r="BV193" s="266"/>
      <c r="BW193" s="34"/>
      <c r="BX193" s="257" t="s">
        <v>1838</v>
      </c>
      <c r="BY193" s="257"/>
      <c r="BZ193" s="218"/>
    </row>
    <row r="194" spans="1:78" s="217" customFormat="1" ht="190.5" customHeight="1">
      <c r="A194" s="257">
        <v>193</v>
      </c>
      <c r="B194" s="101" t="s">
        <v>8089</v>
      </c>
      <c r="C194" s="69" t="s">
        <v>106</v>
      </c>
      <c r="D194" s="267" t="s">
        <v>402</v>
      </c>
      <c r="E194" s="69" t="s">
        <v>1588</v>
      </c>
      <c r="F194" s="144" t="s">
        <v>8097</v>
      </c>
      <c r="G194" s="69" t="s">
        <v>1590</v>
      </c>
      <c r="H194" s="69" t="s">
        <v>81</v>
      </c>
      <c r="I194" s="130" t="s">
        <v>8092</v>
      </c>
      <c r="J194" s="267" t="s">
        <v>96</v>
      </c>
      <c r="K194" s="69" t="s">
        <v>8090</v>
      </c>
      <c r="L194" s="69" t="s">
        <v>8091</v>
      </c>
      <c r="M194" s="46">
        <v>43343</v>
      </c>
      <c r="N194" s="257">
        <v>2018</v>
      </c>
      <c r="O194" s="48">
        <v>3599</v>
      </c>
      <c r="P194" s="48">
        <v>41472</v>
      </c>
      <c r="Q194" s="257" t="s">
        <v>8100</v>
      </c>
      <c r="R194" s="69" t="s">
        <v>8093</v>
      </c>
      <c r="S194" s="267" t="s">
        <v>761</v>
      </c>
      <c r="T194" s="158" t="s">
        <v>8489</v>
      </c>
      <c r="U194" s="69" t="s">
        <v>116</v>
      </c>
      <c r="V194" s="35"/>
      <c r="W194" s="266"/>
      <c r="X194" s="49"/>
      <c r="Y194" s="49"/>
      <c r="Z194" s="49"/>
      <c r="AA194" s="49"/>
      <c r="AB194" s="64"/>
      <c r="AC194" s="49"/>
      <c r="AD194" s="263"/>
      <c r="AE194" s="263"/>
      <c r="AF194" s="263"/>
      <c r="AG194" s="263"/>
      <c r="AH194" s="263"/>
      <c r="AI194" s="266"/>
      <c r="AJ194" s="49"/>
      <c r="AK194" s="49"/>
      <c r="AL194" s="49"/>
      <c r="AM194" s="49"/>
      <c r="AN194" s="64"/>
      <c r="AO194" s="49"/>
      <c r="AP194" s="49"/>
      <c r="AQ194" s="64"/>
      <c r="AR194" s="49"/>
      <c r="AS194" s="49"/>
      <c r="AT194" s="49"/>
      <c r="AU194" s="49"/>
      <c r="AV194" s="49"/>
      <c r="AW194" s="49"/>
      <c r="AX194" s="64"/>
      <c r="AY194" s="49"/>
      <c r="AZ194" s="49"/>
      <c r="BA194" s="49"/>
      <c r="BB194" s="49"/>
      <c r="BC194" s="49"/>
      <c r="BD194" s="49"/>
      <c r="BE194" s="49"/>
      <c r="BF194" s="49"/>
      <c r="BG194" s="49"/>
      <c r="BH194" s="49"/>
      <c r="BI194" s="49"/>
      <c r="BJ194" s="49"/>
      <c r="BK194" s="257"/>
      <c r="BL194" s="266"/>
      <c r="BM194" s="266"/>
      <c r="BN194" s="266"/>
      <c r="BO194" s="266"/>
      <c r="BP194" s="266"/>
      <c r="BQ194" s="69" t="s">
        <v>8094</v>
      </c>
      <c r="BR194" s="257"/>
      <c r="BS194" s="69" t="s">
        <v>8505</v>
      </c>
      <c r="BT194" s="257"/>
      <c r="BU194" s="266"/>
      <c r="BV194" s="144" t="s">
        <v>8096</v>
      </c>
      <c r="BW194" s="34"/>
      <c r="BX194" s="69" t="s">
        <v>8095</v>
      </c>
      <c r="BY194" s="69" t="s">
        <v>1608</v>
      </c>
      <c r="BZ194" s="218"/>
    </row>
    <row r="195" spans="1:78" s="217" customFormat="1" ht="99.75" customHeight="1">
      <c r="A195" s="257">
        <v>194</v>
      </c>
      <c r="B195" s="101" t="s">
        <v>8192</v>
      </c>
      <c r="C195" s="257" t="s">
        <v>76</v>
      </c>
      <c r="D195" s="257" t="s">
        <v>77</v>
      </c>
      <c r="E195" s="257" t="s">
        <v>78</v>
      </c>
      <c r="F195" s="257" t="s">
        <v>846</v>
      </c>
      <c r="G195" s="257" t="s">
        <v>1839</v>
      </c>
      <c r="H195" s="257" t="s">
        <v>848</v>
      </c>
      <c r="I195" s="32" t="s">
        <v>1840</v>
      </c>
      <c r="J195" s="158" t="s">
        <v>96</v>
      </c>
      <c r="K195" s="257" t="s">
        <v>96</v>
      </c>
      <c r="L195" s="257" t="s">
        <v>1841</v>
      </c>
      <c r="M195" s="257"/>
      <c r="N195" s="257"/>
      <c r="O195" s="260">
        <v>3599</v>
      </c>
      <c r="P195" s="260"/>
      <c r="Q195" s="257" t="s">
        <v>8098</v>
      </c>
      <c r="R195" s="257"/>
      <c r="S195" s="267" t="s">
        <v>1371</v>
      </c>
      <c r="T195" s="158" t="s">
        <v>86</v>
      </c>
      <c r="U195" s="144" t="s">
        <v>8193</v>
      </c>
      <c r="V195" s="257"/>
      <c r="W195" s="257"/>
      <c r="X195" s="261"/>
      <c r="Y195" s="261"/>
      <c r="Z195" s="261"/>
      <c r="AA195" s="261"/>
      <c r="AB195" s="257"/>
      <c r="AC195" s="261"/>
      <c r="AD195" s="261"/>
      <c r="AE195" s="261"/>
      <c r="AF195" s="261"/>
      <c r="AG195" s="261"/>
      <c r="AH195" s="261"/>
      <c r="AI195" s="257"/>
      <c r="AJ195" s="261"/>
      <c r="AK195" s="261"/>
      <c r="AL195" s="261"/>
      <c r="AM195" s="261"/>
      <c r="AN195" s="257"/>
      <c r="AO195" s="261"/>
      <c r="AP195" s="261"/>
      <c r="AQ195" s="257"/>
      <c r="AR195" s="261"/>
      <c r="AS195" s="261"/>
      <c r="AT195" s="261"/>
      <c r="AU195" s="261"/>
      <c r="AV195" s="261"/>
      <c r="AW195" s="261"/>
      <c r="AX195" s="257"/>
      <c r="AY195" s="261"/>
      <c r="AZ195" s="261"/>
      <c r="BA195" s="261"/>
      <c r="BB195" s="261"/>
      <c r="BC195" s="261"/>
      <c r="BD195" s="261"/>
      <c r="BE195" s="261"/>
      <c r="BF195" s="261"/>
      <c r="BG195" s="261"/>
      <c r="BH195" s="261"/>
      <c r="BI195" s="261"/>
      <c r="BJ195" s="261"/>
      <c r="BK195" s="257"/>
      <c r="BL195" s="257"/>
      <c r="BM195" s="257"/>
      <c r="BN195" s="257"/>
      <c r="BO195" s="257"/>
      <c r="BP195" s="257"/>
      <c r="BQ195" s="257" t="s">
        <v>1842</v>
      </c>
      <c r="BR195" s="257"/>
      <c r="BS195" s="257" t="s">
        <v>88</v>
      </c>
      <c r="BT195" s="257"/>
      <c r="BU195" s="257"/>
      <c r="BV195" s="257"/>
      <c r="BW195" s="257"/>
      <c r="BX195" s="257" t="s">
        <v>1843</v>
      </c>
      <c r="BY195" s="257" t="s">
        <v>1371</v>
      </c>
      <c r="BZ195" s="218"/>
    </row>
    <row r="196" spans="1:78" s="217" customFormat="1" ht="99.75" customHeight="1">
      <c r="A196" s="257">
        <v>195</v>
      </c>
      <c r="B196" s="101" t="s">
        <v>1844</v>
      </c>
      <c r="C196" s="257" t="s">
        <v>76</v>
      </c>
      <c r="D196" s="257" t="s">
        <v>77</v>
      </c>
      <c r="E196" s="257" t="s">
        <v>78</v>
      </c>
      <c r="F196" s="257" t="s">
        <v>1845</v>
      </c>
      <c r="G196" s="257" t="s">
        <v>1846</v>
      </c>
      <c r="H196" s="257" t="s">
        <v>848</v>
      </c>
      <c r="I196" s="32" t="s">
        <v>1847</v>
      </c>
      <c r="J196" s="158" t="s">
        <v>96</v>
      </c>
      <c r="K196" s="257"/>
      <c r="L196" s="257" t="s">
        <v>1848</v>
      </c>
      <c r="M196" s="257">
        <v>1917</v>
      </c>
      <c r="N196" s="257">
        <v>1987</v>
      </c>
      <c r="O196" s="260"/>
      <c r="P196" s="260"/>
      <c r="Q196" s="257" t="s">
        <v>8100</v>
      </c>
      <c r="R196" s="257"/>
      <c r="S196" s="267" t="s">
        <v>1371</v>
      </c>
      <c r="T196" s="158" t="s">
        <v>86</v>
      </c>
      <c r="U196" s="69" t="s">
        <v>3247</v>
      </c>
      <c r="V196" s="257"/>
      <c r="W196" s="257"/>
      <c r="X196" s="261"/>
      <c r="Y196" s="261"/>
      <c r="Z196" s="261"/>
      <c r="AA196" s="261"/>
      <c r="AB196" s="257"/>
      <c r="AC196" s="261"/>
      <c r="AD196" s="261"/>
      <c r="AE196" s="261"/>
      <c r="AF196" s="261"/>
      <c r="AG196" s="261"/>
      <c r="AH196" s="261"/>
      <c r="AI196" s="257"/>
      <c r="AJ196" s="261"/>
      <c r="AK196" s="261"/>
      <c r="AL196" s="261"/>
      <c r="AM196" s="261"/>
      <c r="AN196" s="257"/>
      <c r="AO196" s="261"/>
      <c r="AP196" s="261"/>
      <c r="AQ196" s="257"/>
      <c r="AR196" s="261"/>
      <c r="AS196" s="261"/>
      <c r="AT196" s="261"/>
      <c r="AU196" s="261"/>
      <c r="AV196" s="261"/>
      <c r="AW196" s="261"/>
      <c r="AX196" s="257"/>
      <c r="AY196" s="261"/>
      <c r="AZ196" s="261"/>
      <c r="BA196" s="261"/>
      <c r="BB196" s="261"/>
      <c r="BC196" s="261"/>
      <c r="BD196" s="261"/>
      <c r="BE196" s="261"/>
      <c r="BF196" s="261"/>
      <c r="BG196" s="261"/>
      <c r="BH196" s="261"/>
      <c r="BI196" s="261"/>
      <c r="BJ196" s="261"/>
      <c r="BK196" s="257"/>
      <c r="BL196" s="257"/>
      <c r="BM196" s="257"/>
      <c r="BN196" s="257"/>
      <c r="BO196" s="257"/>
      <c r="BP196" s="257"/>
      <c r="BQ196" s="257" t="s">
        <v>1849</v>
      </c>
      <c r="BR196" s="257"/>
      <c r="BS196" s="257" t="s">
        <v>88</v>
      </c>
      <c r="BT196" s="257"/>
      <c r="BU196" s="257"/>
      <c r="BV196" s="257"/>
      <c r="BW196" s="257"/>
      <c r="BX196" s="257" t="s">
        <v>1850</v>
      </c>
      <c r="BY196" s="257" t="s">
        <v>1371</v>
      </c>
      <c r="BZ196" s="216"/>
    </row>
    <row r="197" spans="1:78" s="217" customFormat="1" ht="99.75" customHeight="1">
      <c r="A197" s="257">
        <v>196</v>
      </c>
      <c r="B197" s="10" t="s">
        <v>1851</v>
      </c>
      <c r="C197" s="257" t="s">
        <v>106</v>
      </c>
      <c r="D197" s="257" t="s">
        <v>125</v>
      </c>
      <c r="E197" s="257" t="s">
        <v>707</v>
      </c>
      <c r="F197" s="257" t="s">
        <v>1852</v>
      </c>
      <c r="G197" s="257" t="s">
        <v>1853</v>
      </c>
      <c r="H197" s="257" t="s">
        <v>81</v>
      </c>
      <c r="I197" s="32" t="s">
        <v>1854</v>
      </c>
      <c r="J197" s="158" t="s">
        <v>96</v>
      </c>
      <c r="K197" s="257" t="s">
        <v>1855</v>
      </c>
      <c r="L197" s="257" t="s">
        <v>1856</v>
      </c>
      <c r="M197" s="258">
        <v>41487</v>
      </c>
      <c r="N197" s="47">
        <v>41487</v>
      </c>
      <c r="O197" s="260">
        <v>274</v>
      </c>
      <c r="P197" s="260">
        <v>40219</v>
      </c>
      <c r="Q197" s="257" t="s">
        <v>8100</v>
      </c>
      <c r="R197" s="257" t="s">
        <v>1857</v>
      </c>
      <c r="S197" s="267" t="s">
        <v>8118</v>
      </c>
      <c r="T197" s="158" t="s">
        <v>8402</v>
      </c>
      <c r="U197" s="196" t="s">
        <v>101</v>
      </c>
      <c r="V197" s="257"/>
      <c r="W197" s="65"/>
      <c r="X197" s="39"/>
      <c r="Y197" s="39"/>
      <c r="Z197" s="39"/>
      <c r="AA197" s="39"/>
      <c r="AB197" s="65"/>
      <c r="AC197" s="261"/>
      <c r="AD197" s="261"/>
      <c r="AE197" s="261"/>
      <c r="AF197" s="261"/>
      <c r="AG197" s="261"/>
      <c r="AH197" s="261"/>
      <c r="AI197" s="65"/>
      <c r="AJ197" s="261"/>
      <c r="AK197" s="261"/>
      <c r="AL197" s="261"/>
      <c r="AM197" s="261"/>
      <c r="AN197" s="257"/>
      <c r="AO197" s="261"/>
      <c r="AP197" s="261"/>
      <c r="AQ197" s="257"/>
      <c r="AR197" s="261"/>
      <c r="AS197" s="261"/>
      <c r="AT197" s="57">
        <v>13865110196.15</v>
      </c>
      <c r="AU197" s="57">
        <v>64788.26</v>
      </c>
      <c r="AV197" s="39">
        <f>AR197+AT197</f>
        <v>13865110196.15</v>
      </c>
      <c r="AW197" s="39">
        <f>AS197+AU197</f>
        <v>64788.26</v>
      </c>
      <c r="AX197" s="260"/>
      <c r="AY197" s="261"/>
      <c r="AZ197" s="261"/>
      <c r="BA197" s="261"/>
      <c r="BB197" s="261"/>
      <c r="BC197" s="261"/>
      <c r="BD197" s="261"/>
      <c r="BE197" s="261"/>
      <c r="BF197" s="261"/>
      <c r="BG197" s="261"/>
      <c r="BH197" s="261"/>
      <c r="BI197" s="261"/>
      <c r="BJ197" s="261"/>
      <c r="BK197" s="257" t="s">
        <v>1858</v>
      </c>
      <c r="BL197" s="266"/>
      <c r="BM197" s="266"/>
      <c r="BN197" s="266"/>
      <c r="BO197" s="266"/>
      <c r="BP197" s="266"/>
      <c r="BQ197" s="257" t="s">
        <v>1859</v>
      </c>
      <c r="BR197" s="257"/>
      <c r="BS197" s="265" t="s">
        <v>8404</v>
      </c>
      <c r="BT197" s="257"/>
      <c r="BU197" s="266"/>
      <c r="BV197" s="257" t="s">
        <v>1860</v>
      </c>
      <c r="BW197" s="34"/>
      <c r="BX197" s="257" t="s">
        <v>1861</v>
      </c>
      <c r="BY197" s="257" t="s">
        <v>806</v>
      </c>
      <c r="BZ197" s="218"/>
    </row>
    <row r="198" spans="1:78" s="217" customFormat="1" ht="129.75" customHeight="1">
      <c r="A198" s="257">
        <v>197</v>
      </c>
      <c r="B198" s="101" t="s">
        <v>1862</v>
      </c>
      <c r="C198" s="257" t="s">
        <v>106</v>
      </c>
      <c r="D198" s="257" t="s">
        <v>125</v>
      </c>
      <c r="E198" s="257" t="s">
        <v>126</v>
      </c>
      <c r="F198" s="257" t="s">
        <v>1863</v>
      </c>
      <c r="G198" s="257" t="s">
        <v>1864</v>
      </c>
      <c r="H198" s="257" t="s">
        <v>81</v>
      </c>
      <c r="I198" s="32" t="s">
        <v>1865</v>
      </c>
      <c r="J198" s="158" t="s">
        <v>141</v>
      </c>
      <c r="K198" s="257" t="s">
        <v>1866</v>
      </c>
      <c r="L198" s="266" t="s">
        <v>1867</v>
      </c>
      <c r="M198" s="46">
        <v>42005</v>
      </c>
      <c r="N198" s="47">
        <v>42005</v>
      </c>
      <c r="O198" s="48"/>
      <c r="P198" s="48"/>
      <c r="Q198" s="257" t="s">
        <v>8100</v>
      </c>
      <c r="R198" s="257"/>
      <c r="S198" s="267" t="s">
        <v>330</v>
      </c>
      <c r="T198" s="158" t="s">
        <v>86</v>
      </c>
      <c r="U198" s="197" t="s">
        <v>101</v>
      </c>
      <c r="V198" s="32"/>
      <c r="W198" s="266"/>
      <c r="X198" s="49"/>
      <c r="Y198" s="49"/>
      <c r="Z198" s="49"/>
      <c r="AA198" s="49"/>
      <c r="AB198" s="64"/>
      <c r="AC198" s="49"/>
      <c r="AD198" s="263"/>
      <c r="AE198" s="263"/>
      <c r="AF198" s="263"/>
      <c r="AG198" s="263"/>
      <c r="AH198" s="263"/>
      <c r="AI198" s="266"/>
      <c r="AJ198" s="49"/>
      <c r="AK198" s="49"/>
      <c r="AL198" s="49"/>
      <c r="AM198" s="49"/>
      <c r="AN198" s="64"/>
      <c r="AO198" s="49"/>
      <c r="AP198" s="49"/>
      <c r="AQ198" s="64"/>
      <c r="AR198" s="49"/>
      <c r="AS198" s="49"/>
      <c r="AT198" s="49"/>
      <c r="AU198" s="49"/>
      <c r="AV198" s="49"/>
      <c r="AW198" s="49"/>
      <c r="AX198" s="64"/>
      <c r="AY198" s="49"/>
      <c r="AZ198" s="49"/>
      <c r="BA198" s="49"/>
      <c r="BB198" s="49"/>
      <c r="BC198" s="49"/>
      <c r="BD198" s="49"/>
      <c r="BE198" s="49"/>
      <c r="BF198" s="49"/>
      <c r="BG198" s="49"/>
      <c r="BH198" s="49"/>
      <c r="BI198" s="49"/>
      <c r="BJ198" s="49"/>
      <c r="BK198" s="257" t="s">
        <v>1868</v>
      </c>
      <c r="BL198" s="266" t="s">
        <v>180</v>
      </c>
      <c r="BM198" s="257" t="s">
        <v>118</v>
      </c>
      <c r="BN198" s="265" t="s">
        <v>180</v>
      </c>
      <c r="BO198" s="265" t="s">
        <v>180</v>
      </c>
      <c r="BP198" s="257" t="s">
        <v>1869</v>
      </c>
      <c r="BQ198" s="257" t="s">
        <v>1870</v>
      </c>
      <c r="BR198" s="266"/>
      <c r="BS198" s="257" t="s">
        <v>119</v>
      </c>
      <c r="BT198" s="257"/>
      <c r="BU198" s="257" t="s">
        <v>1871</v>
      </c>
      <c r="BV198" s="257" t="s">
        <v>1872</v>
      </c>
      <c r="BW198" s="34"/>
      <c r="BX198" s="257" t="s">
        <v>1873</v>
      </c>
      <c r="BY198" s="257" t="s">
        <v>499</v>
      </c>
      <c r="BZ198" s="218"/>
    </row>
    <row r="199" spans="1:78" s="217" customFormat="1" ht="99.75" customHeight="1">
      <c r="A199" s="257">
        <v>198</v>
      </c>
      <c r="B199" s="10" t="s">
        <v>1874</v>
      </c>
      <c r="C199" s="257" t="s">
        <v>92</v>
      </c>
      <c r="D199" s="257" t="s">
        <v>125</v>
      </c>
      <c r="E199" s="257" t="s">
        <v>126</v>
      </c>
      <c r="F199" s="257"/>
      <c r="G199" s="257" t="s">
        <v>1875</v>
      </c>
      <c r="H199" s="257" t="s">
        <v>81</v>
      </c>
      <c r="I199" s="32"/>
      <c r="J199" s="158" t="s">
        <v>96</v>
      </c>
      <c r="K199" s="257" t="s">
        <v>96</v>
      </c>
      <c r="L199" s="257" t="s">
        <v>1876</v>
      </c>
      <c r="M199" s="258"/>
      <c r="N199" s="257"/>
      <c r="O199" s="260"/>
      <c r="P199" s="260"/>
      <c r="Q199" s="257" t="s">
        <v>114</v>
      </c>
      <c r="R199" s="257" t="s">
        <v>651</v>
      </c>
      <c r="S199" s="267" t="s">
        <v>415</v>
      </c>
      <c r="T199" s="158" t="s">
        <v>416</v>
      </c>
      <c r="U199" s="267" t="s">
        <v>116</v>
      </c>
      <c r="V199" s="266"/>
      <c r="W199" s="266"/>
      <c r="X199" s="263"/>
      <c r="Y199" s="263"/>
      <c r="Z199" s="263"/>
      <c r="AA199" s="263"/>
      <c r="AB199" s="266"/>
      <c r="AC199" s="263"/>
      <c r="AD199" s="263"/>
      <c r="AE199" s="263"/>
      <c r="AF199" s="263"/>
      <c r="AG199" s="263"/>
      <c r="AH199" s="263"/>
      <c r="AI199" s="266"/>
      <c r="AJ199" s="263"/>
      <c r="AK199" s="263"/>
      <c r="AL199" s="263"/>
      <c r="AM199" s="263"/>
      <c r="AN199" s="266"/>
      <c r="AO199" s="263"/>
      <c r="AP199" s="261"/>
      <c r="AQ199" s="266"/>
      <c r="AR199" s="45"/>
      <c r="AS199" s="4"/>
      <c r="AT199" s="4"/>
      <c r="AU199" s="4"/>
      <c r="AV199" s="4"/>
      <c r="AW199" s="4"/>
      <c r="AX199" s="34"/>
      <c r="AY199" s="4"/>
      <c r="AZ199" s="4"/>
      <c r="BA199" s="261"/>
      <c r="BB199" s="261"/>
      <c r="BC199" s="4"/>
      <c r="BD199" s="4"/>
      <c r="BE199" s="261"/>
      <c r="BF199" s="261"/>
      <c r="BG199" s="4"/>
      <c r="BH199" s="4"/>
      <c r="BI199" s="261"/>
      <c r="BJ199" s="261"/>
      <c r="BK199" s="257"/>
      <c r="BL199" s="266"/>
      <c r="BM199" s="266"/>
      <c r="BN199" s="266"/>
      <c r="BO199" s="266"/>
      <c r="BP199" s="266"/>
      <c r="BQ199" s="34"/>
      <c r="BR199" s="266"/>
      <c r="BS199" s="257" t="s">
        <v>416</v>
      </c>
      <c r="BT199" s="266"/>
      <c r="BU199" s="266"/>
      <c r="BV199" s="266"/>
      <c r="BW199" s="34"/>
      <c r="BX199" s="257" t="s">
        <v>1877</v>
      </c>
      <c r="BY199" s="34"/>
      <c r="BZ199" s="218"/>
    </row>
    <row r="200" spans="1:78" s="217" customFormat="1" ht="99.75" customHeight="1">
      <c r="A200" s="257">
        <v>199</v>
      </c>
      <c r="B200" s="10" t="s">
        <v>1878</v>
      </c>
      <c r="C200" s="257" t="s">
        <v>76</v>
      </c>
      <c r="D200" s="257" t="s">
        <v>125</v>
      </c>
      <c r="E200" s="257" t="s">
        <v>758</v>
      </c>
      <c r="F200" s="257" t="s">
        <v>1879</v>
      </c>
      <c r="G200" s="257" t="s">
        <v>1880</v>
      </c>
      <c r="H200" s="257" t="s">
        <v>81</v>
      </c>
      <c r="I200" s="32"/>
      <c r="J200" s="158" t="s">
        <v>96</v>
      </c>
      <c r="K200" s="257" t="s">
        <v>245</v>
      </c>
      <c r="L200" s="257" t="s">
        <v>1881</v>
      </c>
      <c r="M200" s="258">
        <v>39370</v>
      </c>
      <c r="N200" s="257"/>
      <c r="O200" s="260"/>
      <c r="P200" s="260"/>
      <c r="Q200" s="257" t="s">
        <v>8100</v>
      </c>
      <c r="R200" s="257"/>
      <c r="S200" s="267" t="s">
        <v>247</v>
      </c>
      <c r="T200" s="158" t="s">
        <v>86</v>
      </c>
      <c r="U200" s="257" t="s">
        <v>248</v>
      </c>
      <c r="V200" s="257"/>
      <c r="W200" s="257"/>
      <c r="X200" s="261"/>
      <c r="Y200" s="261"/>
      <c r="Z200" s="261"/>
      <c r="AA200" s="261"/>
      <c r="AB200" s="257"/>
      <c r="AC200" s="261"/>
      <c r="AD200" s="261"/>
      <c r="AE200" s="261"/>
      <c r="AF200" s="261"/>
      <c r="AG200" s="261"/>
      <c r="AH200" s="261"/>
      <c r="AI200" s="257"/>
      <c r="AJ200" s="261"/>
      <c r="AK200" s="261"/>
      <c r="AL200" s="261"/>
      <c r="AM200" s="261"/>
      <c r="AN200" s="257"/>
      <c r="AO200" s="261"/>
      <c r="AP200" s="261"/>
      <c r="AQ200" s="257"/>
      <c r="AR200" s="261"/>
      <c r="AS200" s="261"/>
      <c r="AT200" s="261"/>
      <c r="AU200" s="261"/>
      <c r="AV200" s="261"/>
      <c r="AW200" s="261"/>
      <c r="AX200" s="257"/>
      <c r="AY200" s="261"/>
      <c r="AZ200" s="261"/>
      <c r="BA200" s="261"/>
      <c r="BB200" s="261"/>
      <c r="BC200" s="261"/>
      <c r="BD200" s="261"/>
      <c r="BE200" s="261"/>
      <c r="BF200" s="261"/>
      <c r="BG200" s="261"/>
      <c r="BH200" s="261"/>
      <c r="BI200" s="261"/>
      <c r="BJ200" s="261"/>
      <c r="BK200" s="257"/>
      <c r="BL200" s="257"/>
      <c r="BM200" s="257"/>
      <c r="BN200" s="257"/>
      <c r="BO200" s="257"/>
      <c r="BP200" s="257"/>
      <c r="BQ200" s="257"/>
      <c r="BR200" s="257"/>
      <c r="BS200" s="257" t="s">
        <v>249</v>
      </c>
      <c r="BT200" s="257"/>
      <c r="BU200" s="257"/>
      <c r="BV200" s="257"/>
      <c r="BW200" s="257"/>
      <c r="BX200" s="257" t="s">
        <v>1882</v>
      </c>
      <c r="BY200" s="257" t="s">
        <v>247</v>
      </c>
      <c r="BZ200" s="218"/>
    </row>
    <row r="201" spans="1:78" s="217" customFormat="1" ht="99.75" customHeight="1">
      <c r="A201" s="257">
        <v>200</v>
      </c>
      <c r="B201" s="10" t="s">
        <v>1883</v>
      </c>
      <c r="C201" s="257" t="s">
        <v>76</v>
      </c>
      <c r="D201" s="257" t="s">
        <v>436</v>
      </c>
      <c r="E201" s="257" t="s">
        <v>1884</v>
      </c>
      <c r="F201" s="257"/>
      <c r="G201" s="257" t="s">
        <v>1884</v>
      </c>
      <c r="H201" s="257" t="s">
        <v>81</v>
      </c>
      <c r="I201" s="32" t="s">
        <v>1885</v>
      </c>
      <c r="J201" s="158" t="s">
        <v>96</v>
      </c>
      <c r="K201" s="257" t="s">
        <v>684</v>
      </c>
      <c r="L201" s="257" t="s">
        <v>1886</v>
      </c>
      <c r="M201" s="260">
        <v>1991</v>
      </c>
      <c r="N201" s="257"/>
      <c r="O201" s="260"/>
      <c r="P201" s="260"/>
      <c r="Q201" s="257" t="s">
        <v>8100</v>
      </c>
      <c r="R201" s="257"/>
      <c r="S201" s="267" t="s">
        <v>499</v>
      </c>
      <c r="T201" s="158" t="s">
        <v>86</v>
      </c>
      <c r="U201" s="267" t="s">
        <v>116</v>
      </c>
      <c r="V201" s="257"/>
      <c r="W201" s="257"/>
      <c r="X201" s="261"/>
      <c r="Y201" s="261"/>
      <c r="Z201" s="261"/>
      <c r="AA201" s="261"/>
      <c r="AB201" s="257"/>
      <c r="AC201" s="261"/>
      <c r="AD201" s="261"/>
      <c r="AE201" s="261"/>
      <c r="AF201" s="261"/>
      <c r="AG201" s="261"/>
      <c r="AH201" s="261"/>
      <c r="AI201" s="257"/>
      <c r="AJ201" s="261"/>
      <c r="AK201" s="261"/>
      <c r="AL201" s="261"/>
      <c r="AM201" s="261"/>
      <c r="AN201" s="257"/>
      <c r="AO201" s="261"/>
      <c r="AP201" s="261"/>
      <c r="AQ201" s="257"/>
      <c r="AR201" s="261"/>
      <c r="AS201" s="261"/>
      <c r="AT201" s="261"/>
      <c r="AU201" s="261"/>
      <c r="AV201" s="261"/>
      <c r="AW201" s="261"/>
      <c r="AX201" s="257"/>
      <c r="AY201" s="261"/>
      <c r="AZ201" s="261"/>
      <c r="BA201" s="261"/>
      <c r="BB201" s="261"/>
      <c r="BC201" s="261"/>
      <c r="BD201" s="261"/>
      <c r="BE201" s="261"/>
      <c r="BF201" s="261"/>
      <c r="BG201" s="261"/>
      <c r="BH201" s="261"/>
      <c r="BI201" s="261"/>
      <c r="BJ201" s="261"/>
      <c r="BK201" s="257"/>
      <c r="BL201" s="257"/>
      <c r="BM201" s="257"/>
      <c r="BN201" s="257"/>
      <c r="BO201" s="257"/>
      <c r="BP201" s="257"/>
      <c r="BQ201" s="257"/>
      <c r="BR201" s="257"/>
      <c r="BS201" s="257" t="s">
        <v>686</v>
      </c>
      <c r="BT201" s="257"/>
      <c r="BU201" s="257"/>
      <c r="BV201" s="257"/>
      <c r="BW201" s="257"/>
      <c r="BX201" s="257" t="s">
        <v>1887</v>
      </c>
      <c r="BY201" s="257" t="s">
        <v>499</v>
      </c>
      <c r="BZ201" s="218"/>
    </row>
    <row r="202" spans="1:78" s="217" customFormat="1" ht="99.75" customHeight="1">
      <c r="A202" s="257">
        <v>201</v>
      </c>
      <c r="B202" s="10" t="s">
        <v>1888</v>
      </c>
      <c r="C202" s="257" t="s">
        <v>92</v>
      </c>
      <c r="D202" s="257" t="s">
        <v>252</v>
      </c>
      <c r="E202" s="257" t="s">
        <v>1889</v>
      </c>
      <c r="F202" s="257"/>
      <c r="G202" s="257" t="s">
        <v>1890</v>
      </c>
      <c r="H202" s="257" t="s">
        <v>81</v>
      </c>
      <c r="I202" s="32"/>
      <c r="J202" s="158" t="s">
        <v>96</v>
      </c>
      <c r="K202" s="257" t="s">
        <v>96</v>
      </c>
      <c r="L202" s="257" t="s">
        <v>1891</v>
      </c>
      <c r="M202" s="258">
        <v>39814</v>
      </c>
      <c r="N202" s="257"/>
      <c r="O202" s="260"/>
      <c r="P202" s="260">
        <v>73</v>
      </c>
      <c r="Q202" s="257" t="s">
        <v>114</v>
      </c>
      <c r="R202" s="257" t="s">
        <v>177</v>
      </c>
      <c r="S202" s="267" t="s">
        <v>132</v>
      </c>
      <c r="T202" s="158" t="s">
        <v>1892</v>
      </c>
      <c r="U202" s="196" t="s">
        <v>101</v>
      </c>
      <c r="V202" s="266"/>
      <c r="W202" s="266"/>
      <c r="X202" s="263"/>
      <c r="Y202" s="263"/>
      <c r="Z202" s="263"/>
      <c r="AA202" s="263"/>
      <c r="AB202" s="266"/>
      <c r="AC202" s="263"/>
      <c r="AD202" s="263"/>
      <c r="AE202" s="263"/>
      <c r="AF202" s="263"/>
      <c r="AG202" s="263"/>
      <c r="AH202" s="263"/>
      <c r="AI202" s="266"/>
      <c r="AJ202" s="263"/>
      <c r="AK202" s="263"/>
      <c r="AL202" s="263"/>
      <c r="AM202" s="263"/>
      <c r="AN202" s="266"/>
      <c r="AO202" s="263"/>
      <c r="AP202" s="263"/>
      <c r="AQ202" s="266"/>
      <c r="AR202" s="261"/>
      <c r="AS202" s="4"/>
      <c r="AT202" s="4"/>
      <c r="AU202" s="4"/>
      <c r="AV202" s="4"/>
      <c r="AW202" s="4"/>
      <c r="AX202" s="34"/>
      <c r="AY202" s="4"/>
      <c r="AZ202" s="4"/>
      <c r="BA202" s="263"/>
      <c r="BB202" s="263"/>
      <c r="BC202" s="4"/>
      <c r="BD202" s="4"/>
      <c r="BE202" s="263"/>
      <c r="BF202" s="263"/>
      <c r="BG202" s="4"/>
      <c r="BH202" s="4"/>
      <c r="BI202" s="263"/>
      <c r="BJ202" s="263"/>
      <c r="BK202" s="257"/>
      <c r="BL202" s="266"/>
      <c r="BM202" s="266"/>
      <c r="BN202" s="266"/>
      <c r="BO202" s="266"/>
      <c r="BP202" s="266"/>
      <c r="BQ202" s="257" t="s">
        <v>102</v>
      </c>
      <c r="BR202" s="266"/>
      <c r="BS202" s="257" t="s">
        <v>1892</v>
      </c>
      <c r="BT202" s="266"/>
      <c r="BU202" s="266"/>
      <c r="BV202" s="266"/>
      <c r="BW202" s="34"/>
      <c r="BX202" s="257" t="s">
        <v>1893</v>
      </c>
      <c r="BY202" s="34"/>
      <c r="BZ202" s="218"/>
    </row>
    <row r="203" spans="1:78" s="217" customFormat="1" ht="267.75">
      <c r="A203" s="257">
        <v>202</v>
      </c>
      <c r="B203" s="101" t="s">
        <v>8519</v>
      </c>
      <c r="C203" s="69" t="s">
        <v>76</v>
      </c>
      <c r="D203" s="69" t="s">
        <v>77</v>
      </c>
      <c r="E203" s="69" t="s">
        <v>428</v>
      </c>
      <c r="F203" s="69" t="s">
        <v>8520</v>
      </c>
      <c r="G203" s="69" t="s">
        <v>8521</v>
      </c>
      <c r="H203" s="69" t="s">
        <v>81</v>
      </c>
      <c r="I203" s="130" t="s">
        <v>8522</v>
      </c>
      <c r="J203" s="267" t="s">
        <v>96</v>
      </c>
      <c r="K203" s="69" t="s">
        <v>8581</v>
      </c>
      <c r="L203" s="69" t="s">
        <v>8523</v>
      </c>
      <c r="M203" s="258">
        <v>38263</v>
      </c>
      <c r="N203" s="257">
        <v>1990</v>
      </c>
      <c r="O203" s="260"/>
      <c r="P203" s="260"/>
      <c r="Q203" s="69" t="s">
        <v>114</v>
      </c>
      <c r="R203" s="257"/>
      <c r="S203" s="267" t="s">
        <v>1371</v>
      </c>
      <c r="T203" s="267" t="s">
        <v>86</v>
      </c>
      <c r="U203" s="196" t="s">
        <v>3247</v>
      </c>
      <c r="V203" s="266"/>
      <c r="W203" s="266"/>
      <c r="X203" s="263"/>
      <c r="Y203" s="263"/>
      <c r="Z203" s="263"/>
      <c r="AA203" s="263"/>
      <c r="AB203" s="266"/>
      <c r="AC203" s="263"/>
      <c r="AD203" s="263"/>
      <c r="AE203" s="263"/>
      <c r="AF203" s="263"/>
      <c r="AG203" s="263"/>
      <c r="AH203" s="263"/>
      <c r="AI203" s="266"/>
      <c r="AJ203" s="263"/>
      <c r="AK203" s="263"/>
      <c r="AL203" s="263"/>
      <c r="AM203" s="263"/>
      <c r="AN203" s="266"/>
      <c r="AO203" s="263"/>
      <c r="AP203" s="263"/>
      <c r="AQ203" s="266"/>
      <c r="AR203" s="261"/>
      <c r="AS203" s="4"/>
      <c r="AT203" s="4"/>
      <c r="AU203" s="4"/>
      <c r="AV203" s="4"/>
      <c r="AW203" s="4"/>
      <c r="AX203" s="34"/>
      <c r="AY203" s="4"/>
      <c r="AZ203" s="4"/>
      <c r="BA203" s="263"/>
      <c r="BB203" s="263"/>
      <c r="BC203" s="4"/>
      <c r="BD203" s="4"/>
      <c r="BE203" s="263"/>
      <c r="BF203" s="263"/>
      <c r="BG203" s="4"/>
      <c r="BH203" s="4"/>
      <c r="BI203" s="263"/>
      <c r="BJ203" s="263"/>
      <c r="BK203" s="69" t="s">
        <v>8524</v>
      </c>
      <c r="BL203" s="144" t="s">
        <v>118</v>
      </c>
      <c r="BM203" s="144" t="s">
        <v>118</v>
      </c>
      <c r="BN203" s="144" t="s">
        <v>118</v>
      </c>
      <c r="BO203" s="144" t="s">
        <v>118</v>
      </c>
      <c r="BP203" s="69" t="s">
        <v>8525</v>
      </c>
      <c r="BQ203" s="69" t="s">
        <v>1052</v>
      </c>
      <c r="BR203" s="266"/>
      <c r="BS203" s="267" t="s">
        <v>86</v>
      </c>
      <c r="BT203" s="266"/>
      <c r="BU203" s="266"/>
      <c r="BV203" s="266"/>
      <c r="BW203" s="34"/>
      <c r="BX203" s="257" t="s">
        <v>8526</v>
      </c>
      <c r="BY203" s="144" t="s">
        <v>1371</v>
      </c>
      <c r="BZ203" s="218"/>
    </row>
    <row r="204" spans="1:78" s="217" customFormat="1" ht="409.5">
      <c r="A204" s="257">
        <v>203</v>
      </c>
      <c r="B204" s="101" t="s">
        <v>1894</v>
      </c>
      <c r="C204" s="257" t="s">
        <v>76</v>
      </c>
      <c r="D204" s="257" t="s">
        <v>77</v>
      </c>
      <c r="E204" s="69" t="s">
        <v>428</v>
      </c>
      <c r="F204" s="257" t="s">
        <v>1895</v>
      </c>
      <c r="G204" s="257" t="s">
        <v>1896</v>
      </c>
      <c r="H204" s="257" t="s">
        <v>81</v>
      </c>
      <c r="I204" s="32" t="s">
        <v>8478</v>
      </c>
      <c r="J204" s="158" t="s">
        <v>96</v>
      </c>
      <c r="K204" s="69" t="s">
        <v>8582</v>
      </c>
      <c r="L204" s="257" t="s">
        <v>1897</v>
      </c>
      <c r="M204" s="257" t="s">
        <v>1898</v>
      </c>
      <c r="N204" s="257">
        <v>1986</v>
      </c>
      <c r="O204" s="260"/>
      <c r="P204" s="260"/>
      <c r="Q204" s="257" t="s">
        <v>114</v>
      </c>
      <c r="R204" s="257"/>
      <c r="S204" s="267" t="s">
        <v>1371</v>
      </c>
      <c r="T204" s="267" t="s">
        <v>86</v>
      </c>
      <c r="U204" s="69" t="s">
        <v>3247</v>
      </c>
      <c r="V204" s="257"/>
      <c r="W204" s="257"/>
      <c r="X204" s="261"/>
      <c r="Y204" s="261"/>
      <c r="Z204" s="261"/>
      <c r="AA204" s="261"/>
      <c r="AB204" s="257"/>
      <c r="AC204" s="261"/>
      <c r="AD204" s="261"/>
      <c r="AE204" s="261"/>
      <c r="AF204" s="261"/>
      <c r="AG204" s="261"/>
      <c r="AH204" s="261"/>
      <c r="AI204" s="257"/>
      <c r="AJ204" s="261"/>
      <c r="AK204" s="261"/>
      <c r="AL204" s="261"/>
      <c r="AM204" s="261"/>
      <c r="AN204" s="257"/>
      <c r="AO204" s="261"/>
      <c r="AP204" s="261"/>
      <c r="AQ204" s="257"/>
      <c r="AR204" s="261"/>
      <c r="AS204" s="261"/>
      <c r="AT204" s="261"/>
      <c r="AU204" s="261"/>
      <c r="AV204" s="261"/>
      <c r="AW204" s="261"/>
      <c r="AX204" s="257"/>
      <c r="AY204" s="261"/>
      <c r="AZ204" s="261"/>
      <c r="BA204" s="261"/>
      <c r="BB204" s="261"/>
      <c r="BC204" s="261"/>
      <c r="BD204" s="261"/>
      <c r="BE204" s="261"/>
      <c r="BF204" s="261"/>
      <c r="BG204" s="261"/>
      <c r="BH204" s="261"/>
      <c r="BI204" s="261"/>
      <c r="BJ204" s="261"/>
      <c r="BK204" s="69" t="s">
        <v>8515</v>
      </c>
      <c r="BL204" s="266" t="s">
        <v>180</v>
      </c>
      <c r="BM204" s="265" t="s">
        <v>118</v>
      </c>
      <c r="BN204" s="257" t="s">
        <v>118</v>
      </c>
      <c r="BO204" s="257" t="s">
        <v>118</v>
      </c>
      <c r="BP204" s="69" t="s">
        <v>8516</v>
      </c>
      <c r="BQ204" s="69" t="s">
        <v>1052</v>
      </c>
      <c r="BR204" s="257"/>
      <c r="BS204" s="257" t="s">
        <v>88</v>
      </c>
      <c r="BT204" s="257"/>
      <c r="BU204" s="257"/>
      <c r="BV204" s="69" t="s">
        <v>8477</v>
      </c>
      <c r="BW204" s="257"/>
      <c r="BX204" s="257" t="s">
        <v>1900</v>
      </c>
      <c r="BY204" s="257" t="s">
        <v>1371</v>
      </c>
      <c r="BZ204" s="218"/>
    </row>
    <row r="205" spans="1:78" s="217" customFormat="1" ht="189.75" customHeight="1">
      <c r="A205" s="257">
        <v>204</v>
      </c>
      <c r="B205" s="10" t="s">
        <v>1901</v>
      </c>
      <c r="C205" s="257" t="s">
        <v>106</v>
      </c>
      <c r="D205" s="257" t="s">
        <v>125</v>
      </c>
      <c r="E205" s="257" t="s">
        <v>1902</v>
      </c>
      <c r="F205" s="257" t="s">
        <v>1903</v>
      </c>
      <c r="G205" s="257" t="s">
        <v>1902</v>
      </c>
      <c r="H205" s="69" t="s">
        <v>8072</v>
      </c>
      <c r="I205" s="32" t="s">
        <v>1904</v>
      </c>
      <c r="J205" s="158" t="s">
        <v>96</v>
      </c>
      <c r="K205" s="257" t="s">
        <v>1905</v>
      </c>
      <c r="L205" s="257" t="s">
        <v>1906</v>
      </c>
      <c r="M205" s="46">
        <v>22447</v>
      </c>
      <c r="N205" s="47">
        <v>22447</v>
      </c>
      <c r="O205" s="48"/>
      <c r="P205" s="48"/>
      <c r="Q205" s="257" t="s">
        <v>175</v>
      </c>
      <c r="R205" s="257" t="s">
        <v>1907</v>
      </c>
      <c r="S205" s="144" t="s">
        <v>177</v>
      </c>
      <c r="T205" s="158" t="s">
        <v>536</v>
      </c>
      <c r="U205" s="267" t="s">
        <v>116</v>
      </c>
      <c r="V205" s="32"/>
      <c r="W205" s="266"/>
      <c r="X205" s="49"/>
      <c r="Y205" s="49"/>
      <c r="Z205" s="49"/>
      <c r="AA205" s="49"/>
      <c r="AB205" s="64"/>
      <c r="AC205" s="49"/>
      <c r="AD205" s="263"/>
      <c r="AE205" s="263"/>
      <c r="AF205" s="263"/>
      <c r="AG205" s="263"/>
      <c r="AH205" s="263"/>
      <c r="AI205" s="266"/>
      <c r="AJ205" s="49"/>
      <c r="AK205" s="49"/>
      <c r="AL205" s="49"/>
      <c r="AM205" s="49"/>
      <c r="AN205" s="64"/>
      <c r="AO205" s="49"/>
      <c r="AP205" s="49"/>
      <c r="AQ205" s="64"/>
      <c r="AR205" s="49"/>
      <c r="AS205" s="49"/>
      <c r="AT205" s="49"/>
      <c r="AU205" s="49"/>
      <c r="AV205" s="49"/>
      <c r="AW205" s="49"/>
      <c r="AX205" s="64"/>
      <c r="AY205" s="49"/>
      <c r="AZ205" s="49"/>
      <c r="BA205" s="49"/>
      <c r="BB205" s="49"/>
      <c r="BC205" s="49"/>
      <c r="BD205" s="49"/>
      <c r="BE205" s="49"/>
      <c r="BF205" s="49"/>
      <c r="BG205" s="49"/>
      <c r="BH205" s="49"/>
      <c r="BI205" s="49"/>
      <c r="BJ205" s="49"/>
      <c r="BK205" s="265" t="s">
        <v>8349</v>
      </c>
      <c r="BL205" s="266" t="s">
        <v>180</v>
      </c>
      <c r="BM205" s="257" t="s">
        <v>118</v>
      </c>
      <c r="BN205" s="257"/>
      <c r="BO205" s="257" t="s">
        <v>118</v>
      </c>
      <c r="BP205" s="257" t="s">
        <v>8350</v>
      </c>
      <c r="BQ205" s="257" t="s">
        <v>102</v>
      </c>
      <c r="BR205" s="257" t="s">
        <v>1908</v>
      </c>
      <c r="BS205" s="257" t="s">
        <v>536</v>
      </c>
      <c r="BT205" s="257"/>
      <c r="BU205" s="257"/>
      <c r="BV205" s="257" t="s">
        <v>1909</v>
      </c>
      <c r="BW205" s="34"/>
      <c r="BX205" s="257" t="s">
        <v>1910</v>
      </c>
      <c r="BY205" s="257"/>
      <c r="BZ205" s="218"/>
    </row>
    <row r="206" spans="1:78" s="217" customFormat="1" ht="198" customHeight="1">
      <c r="A206" s="257">
        <v>205</v>
      </c>
      <c r="B206" s="10" t="s">
        <v>1911</v>
      </c>
      <c r="C206" s="257" t="s">
        <v>106</v>
      </c>
      <c r="D206" s="257" t="s">
        <v>125</v>
      </c>
      <c r="E206" s="257" t="s">
        <v>1912</v>
      </c>
      <c r="F206" s="257" t="s">
        <v>1913</v>
      </c>
      <c r="G206" s="257" t="s">
        <v>1914</v>
      </c>
      <c r="H206" s="257" t="s">
        <v>81</v>
      </c>
      <c r="I206" s="32" t="s">
        <v>1915</v>
      </c>
      <c r="J206" s="158" t="s">
        <v>96</v>
      </c>
      <c r="K206" s="257" t="s">
        <v>1916</v>
      </c>
      <c r="L206" s="257" t="s">
        <v>1917</v>
      </c>
      <c r="M206" s="257">
        <v>2000</v>
      </c>
      <c r="N206" s="257">
        <v>2018</v>
      </c>
      <c r="O206" s="260" t="s">
        <v>1918</v>
      </c>
      <c r="P206" s="58">
        <v>41.505000000000003</v>
      </c>
      <c r="Q206" s="257" t="s">
        <v>175</v>
      </c>
      <c r="R206" s="257" t="s">
        <v>755</v>
      </c>
      <c r="S206" s="267" t="s">
        <v>330</v>
      </c>
      <c r="T206" s="158" t="s">
        <v>536</v>
      </c>
      <c r="U206" s="196" t="s">
        <v>101</v>
      </c>
      <c r="V206" s="266"/>
      <c r="W206" s="266"/>
      <c r="X206" s="263"/>
      <c r="Y206" s="263"/>
      <c r="Z206" s="263"/>
      <c r="AA206" s="263"/>
      <c r="AB206" s="266"/>
      <c r="AC206" s="263"/>
      <c r="AD206" s="263"/>
      <c r="AE206" s="263"/>
      <c r="AF206" s="263"/>
      <c r="AG206" s="263"/>
      <c r="AH206" s="263"/>
      <c r="AI206" s="266"/>
      <c r="AJ206" s="263"/>
      <c r="AK206" s="263"/>
      <c r="AL206" s="263"/>
      <c r="AM206" s="263"/>
      <c r="AN206" s="266"/>
      <c r="AO206" s="263"/>
      <c r="AP206" s="261"/>
      <c r="AQ206" s="266"/>
      <c r="AR206" s="45"/>
      <c r="AS206" s="4"/>
      <c r="AT206" s="4"/>
      <c r="AU206" s="4"/>
      <c r="AV206" s="4"/>
      <c r="AW206" s="4"/>
      <c r="AX206" s="34"/>
      <c r="AY206" s="4"/>
      <c r="AZ206" s="4"/>
      <c r="BA206" s="261"/>
      <c r="BB206" s="261"/>
      <c r="BC206" s="4"/>
      <c r="BD206" s="4"/>
      <c r="BE206" s="261"/>
      <c r="BF206" s="261"/>
      <c r="BG206" s="4"/>
      <c r="BH206" s="4"/>
      <c r="BI206" s="261"/>
      <c r="BJ206" s="261"/>
      <c r="BK206" s="265" t="s">
        <v>1919</v>
      </c>
      <c r="BL206" s="265" t="s">
        <v>118</v>
      </c>
      <c r="BM206" s="265" t="s">
        <v>118</v>
      </c>
      <c r="BN206" s="84" t="s">
        <v>1920</v>
      </c>
      <c r="BO206" s="84" t="s">
        <v>1920</v>
      </c>
      <c r="BP206" s="265"/>
      <c r="BQ206" s="84" t="s">
        <v>1920</v>
      </c>
      <c r="BR206" s="265" t="s">
        <v>1921</v>
      </c>
      <c r="BS206" s="265" t="s">
        <v>1922</v>
      </c>
      <c r="BT206" s="84" t="s">
        <v>1920</v>
      </c>
      <c r="BU206" s="84" t="s">
        <v>1920</v>
      </c>
      <c r="BV206" s="265" t="s">
        <v>1923</v>
      </c>
      <c r="BW206" s="84" t="s">
        <v>1920</v>
      </c>
      <c r="BX206" s="257" t="s">
        <v>1924</v>
      </c>
      <c r="BY206" s="34"/>
      <c r="BZ206" s="218"/>
    </row>
    <row r="207" spans="1:78" s="217" customFormat="1" ht="272.25" customHeight="1">
      <c r="A207" s="257">
        <v>206</v>
      </c>
      <c r="B207" s="101" t="s">
        <v>7973</v>
      </c>
      <c r="C207" s="257" t="s">
        <v>106</v>
      </c>
      <c r="D207" s="257" t="s">
        <v>274</v>
      </c>
      <c r="E207" s="257" t="s">
        <v>695</v>
      </c>
      <c r="F207" s="257" t="s">
        <v>7974</v>
      </c>
      <c r="G207" s="257" t="s">
        <v>695</v>
      </c>
      <c r="H207" s="257" t="s">
        <v>81</v>
      </c>
      <c r="I207" s="32" t="s">
        <v>7975</v>
      </c>
      <c r="J207" s="158" t="s">
        <v>96</v>
      </c>
      <c r="K207" s="257" t="s">
        <v>96</v>
      </c>
      <c r="L207" s="257" t="s">
        <v>7976</v>
      </c>
      <c r="M207" s="257"/>
      <c r="N207" s="257">
        <v>2010</v>
      </c>
      <c r="O207" s="260" t="s">
        <v>7977</v>
      </c>
      <c r="P207" s="260" t="s">
        <v>7977</v>
      </c>
      <c r="Q207" s="257" t="s">
        <v>114</v>
      </c>
      <c r="R207" s="257" t="s">
        <v>144</v>
      </c>
      <c r="S207" s="267" t="s">
        <v>294</v>
      </c>
      <c r="T207" s="158" t="s">
        <v>312</v>
      </c>
      <c r="U207" s="69" t="s">
        <v>116</v>
      </c>
      <c r="V207" s="266"/>
      <c r="W207" s="266"/>
      <c r="X207" s="263"/>
      <c r="Y207" s="263"/>
      <c r="Z207" s="263"/>
      <c r="AA207" s="263"/>
      <c r="AB207" s="266"/>
      <c r="AC207" s="263"/>
      <c r="AD207" s="263"/>
      <c r="AE207" s="263"/>
      <c r="AF207" s="263"/>
      <c r="AG207" s="263"/>
      <c r="AH207" s="263"/>
      <c r="AI207" s="266"/>
      <c r="AJ207" s="263"/>
      <c r="AK207" s="263"/>
      <c r="AL207" s="263"/>
      <c r="AM207" s="263"/>
      <c r="AN207" s="266"/>
      <c r="AO207" s="263"/>
      <c r="AP207" s="261"/>
      <c r="AQ207" s="266"/>
      <c r="AR207" s="45"/>
      <c r="AS207" s="4"/>
      <c r="AT207" s="4"/>
      <c r="AU207" s="4"/>
      <c r="AV207" s="4"/>
      <c r="AW207" s="4"/>
      <c r="AX207" s="34"/>
      <c r="AY207" s="4"/>
      <c r="AZ207" s="4"/>
      <c r="BA207" s="261"/>
      <c r="BB207" s="261"/>
      <c r="BC207" s="4"/>
      <c r="BD207" s="4"/>
      <c r="BE207" s="261"/>
      <c r="BF207" s="261"/>
      <c r="BG207" s="4"/>
      <c r="BH207" s="4"/>
      <c r="BI207" s="261"/>
      <c r="BJ207" s="261"/>
      <c r="BK207" s="265" t="s">
        <v>8583</v>
      </c>
      <c r="BL207" s="266" t="s">
        <v>180</v>
      </c>
      <c r="BM207" s="265" t="s">
        <v>180</v>
      </c>
      <c r="BN207" s="265" t="s">
        <v>118</v>
      </c>
      <c r="BO207" s="265" t="s">
        <v>118</v>
      </c>
      <c r="BP207" s="264" t="s">
        <v>8584</v>
      </c>
      <c r="BQ207" s="265" t="s">
        <v>102</v>
      </c>
      <c r="BR207" s="265"/>
      <c r="BS207" s="265" t="s">
        <v>7978</v>
      </c>
      <c r="BT207" s="265" t="s">
        <v>7979</v>
      </c>
      <c r="BU207" s="84"/>
      <c r="BV207" s="265"/>
      <c r="BW207" s="84"/>
      <c r="BX207" s="257" t="s">
        <v>1319</v>
      </c>
      <c r="BY207" s="34"/>
      <c r="BZ207" s="218"/>
    </row>
    <row r="208" spans="1:78" s="217" customFormat="1" ht="99.75" customHeight="1">
      <c r="A208" s="257">
        <v>207</v>
      </c>
      <c r="B208" s="101" t="s">
        <v>1925</v>
      </c>
      <c r="C208" s="257" t="s">
        <v>92</v>
      </c>
      <c r="D208" s="257" t="s">
        <v>125</v>
      </c>
      <c r="E208" s="266" t="s">
        <v>1926</v>
      </c>
      <c r="F208" s="257"/>
      <c r="G208" s="257" t="s">
        <v>1927</v>
      </c>
      <c r="H208" s="257" t="s">
        <v>81</v>
      </c>
      <c r="I208" s="32"/>
      <c r="J208" s="158" t="s">
        <v>96</v>
      </c>
      <c r="K208" s="257" t="s">
        <v>96</v>
      </c>
      <c r="L208" s="257" t="s">
        <v>1928</v>
      </c>
      <c r="M208" s="258"/>
      <c r="N208" s="257"/>
      <c r="O208" s="260"/>
      <c r="P208" s="260"/>
      <c r="Q208" s="257" t="s">
        <v>114</v>
      </c>
      <c r="R208" s="257" t="s">
        <v>1929</v>
      </c>
      <c r="S208" s="267" t="s">
        <v>415</v>
      </c>
      <c r="T208" s="158" t="s">
        <v>416</v>
      </c>
      <c r="U208" s="196" t="s">
        <v>101</v>
      </c>
      <c r="V208" s="266"/>
      <c r="W208" s="266"/>
      <c r="X208" s="263"/>
      <c r="Y208" s="263"/>
      <c r="Z208" s="263"/>
      <c r="AA208" s="263"/>
      <c r="AB208" s="266"/>
      <c r="AC208" s="263"/>
      <c r="AD208" s="263"/>
      <c r="AE208" s="263"/>
      <c r="AF208" s="263"/>
      <c r="AG208" s="263"/>
      <c r="AH208" s="263"/>
      <c r="AI208" s="266"/>
      <c r="AJ208" s="263"/>
      <c r="AK208" s="263"/>
      <c r="AL208" s="263"/>
      <c r="AM208" s="263"/>
      <c r="AN208" s="266"/>
      <c r="AO208" s="263"/>
      <c r="AP208" s="261"/>
      <c r="AQ208" s="266"/>
      <c r="AR208" s="45"/>
      <c r="AS208" s="4"/>
      <c r="AT208" s="4"/>
      <c r="AU208" s="4"/>
      <c r="AV208" s="4"/>
      <c r="AW208" s="4"/>
      <c r="AX208" s="34"/>
      <c r="AY208" s="4"/>
      <c r="AZ208" s="4"/>
      <c r="BA208" s="261"/>
      <c r="BB208" s="261"/>
      <c r="BC208" s="4"/>
      <c r="BD208" s="4"/>
      <c r="BE208" s="261"/>
      <c r="BF208" s="261"/>
      <c r="BG208" s="4"/>
      <c r="BH208" s="4"/>
      <c r="BI208" s="261"/>
      <c r="BJ208" s="261"/>
      <c r="BK208" s="257"/>
      <c r="BL208" s="266"/>
      <c r="BM208" s="266"/>
      <c r="BN208" s="266"/>
      <c r="BO208" s="266"/>
      <c r="BP208" s="266"/>
      <c r="BQ208" s="266" t="s">
        <v>711</v>
      </c>
      <c r="BR208" s="266"/>
      <c r="BS208" s="257" t="s">
        <v>416</v>
      </c>
      <c r="BT208" s="266"/>
      <c r="BU208" s="266"/>
      <c r="BV208" s="266"/>
      <c r="BW208" s="34"/>
      <c r="BX208" s="257" t="s">
        <v>1930</v>
      </c>
      <c r="BY208" s="34"/>
      <c r="BZ208" s="218"/>
    </row>
    <row r="209" spans="1:78" s="217" customFormat="1" ht="99.75" customHeight="1">
      <c r="A209" s="257">
        <v>208</v>
      </c>
      <c r="B209" s="10" t="s">
        <v>1931</v>
      </c>
      <c r="C209" s="257" t="s">
        <v>92</v>
      </c>
      <c r="D209" s="257" t="s">
        <v>77</v>
      </c>
      <c r="E209" s="257" t="s">
        <v>1932</v>
      </c>
      <c r="F209" s="257"/>
      <c r="G209" s="257" t="s">
        <v>1933</v>
      </c>
      <c r="H209" s="257" t="s">
        <v>81</v>
      </c>
      <c r="I209" s="32"/>
      <c r="J209" s="158" t="s">
        <v>96</v>
      </c>
      <c r="K209" s="257" t="s">
        <v>96</v>
      </c>
      <c r="L209" s="257" t="s">
        <v>747</v>
      </c>
      <c r="M209" s="46">
        <v>43405</v>
      </c>
      <c r="N209" s="257"/>
      <c r="O209" s="260"/>
      <c r="P209" s="260"/>
      <c r="Q209" s="257" t="s">
        <v>114</v>
      </c>
      <c r="R209" s="257" t="s">
        <v>161</v>
      </c>
      <c r="S209" s="267" t="s">
        <v>162</v>
      </c>
      <c r="T209" s="158" t="s">
        <v>163</v>
      </c>
      <c r="U209" s="196" t="s">
        <v>101</v>
      </c>
      <c r="V209" s="266"/>
      <c r="W209" s="266"/>
      <c r="X209" s="263"/>
      <c r="Y209" s="263"/>
      <c r="Z209" s="263"/>
      <c r="AA209" s="263"/>
      <c r="AB209" s="266"/>
      <c r="AC209" s="263"/>
      <c r="AD209" s="263"/>
      <c r="AE209" s="263"/>
      <c r="AF209" s="263"/>
      <c r="AG209" s="263"/>
      <c r="AH209" s="263"/>
      <c r="AI209" s="266"/>
      <c r="AJ209" s="263"/>
      <c r="AK209" s="263"/>
      <c r="AL209" s="263"/>
      <c r="AM209" s="263"/>
      <c r="AN209" s="266"/>
      <c r="AO209" s="263"/>
      <c r="AP209" s="263"/>
      <c r="AQ209" s="257"/>
      <c r="AR209" s="45"/>
      <c r="AS209" s="4"/>
      <c r="AT209" s="4"/>
      <c r="AU209" s="4"/>
      <c r="AV209" s="4"/>
      <c r="AW209" s="4"/>
      <c r="AX209" s="34"/>
      <c r="AY209" s="4"/>
      <c r="AZ209" s="4"/>
      <c r="BA209" s="263"/>
      <c r="BB209" s="263"/>
      <c r="BC209" s="4"/>
      <c r="BD209" s="4"/>
      <c r="BE209" s="263"/>
      <c r="BF209" s="263"/>
      <c r="BG209" s="4"/>
      <c r="BH209" s="4"/>
      <c r="BI209" s="263"/>
      <c r="BJ209" s="263"/>
      <c r="BK209" s="257"/>
      <c r="BL209" s="266"/>
      <c r="BM209" s="266"/>
      <c r="BN209" s="266"/>
      <c r="BO209" s="266"/>
      <c r="BP209" s="266"/>
      <c r="BQ209" s="34"/>
      <c r="BR209" s="266"/>
      <c r="BS209" s="257" t="s">
        <v>163</v>
      </c>
      <c r="BT209" s="266"/>
      <c r="BU209" s="266"/>
      <c r="BV209" s="257" t="s">
        <v>1934</v>
      </c>
      <c r="BW209" s="34"/>
      <c r="BX209" s="257" t="s">
        <v>1935</v>
      </c>
      <c r="BY209" s="34"/>
      <c r="BZ209" s="218"/>
    </row>
    <row r="210" spans="1:78" s="217" customFormat="1" ht="99.75" customHeight="1">
      <c r="A210" s="257">
        <v>209</v>
      </c>
      <c r="B210" s="10" t="s">
        <v>1936</v>
      </c>
      <c r="C210" s="257" t="s">
        <v>92</v>
      </c>
      <c r="D210" s="257" t="s">
        <v>274</v>
      </c>
      <c r="E210" s="257" t="s">
        <v>93</v>
      </c>
      <c r="F210" s="257"/>
      <c r="G210" s="257" t="s">
        <v>1937</v>
      </c>
      <c r="H210" s="257" t="s">
        <v>81</v>
      </c>
      <c r="I210" s="32"/>
      <c r="J210" s="158" t="s">
        <v>130</v>
      </c>
      <c r="K210" s="257" t="s">
        <v>709</v>
      </c>
      <c r="L210" s="257" t="s">
        <v>1938</v>
      </c>
      <c r="M210" s="46"/>
      <c r="N210" s="266"/>
      <c r="O210" s="48"/>
      <c r="P210" s="48"/>
      <c r="Q210" s="257" t="s">
        <v>114</v>
      </c>
      <c r="R210" s="257" t="s">
        <v>828</v>
      </c>
      <c r="S210" s="267" t="s">
        <v>828</v>
      </c>
      <c r="T210" s="158" t="s">
        <v>1690</v>
      </c>
      <c r="U210" s="196" t="s">
        <v>101</v>
      </c>
      <c r="V210" s="266"/>
      <c r="W210" s="266"/>
      <c r="X210" s="263"/>
      <c r="Y210" s="263"/>
      <c r="Z210" s="263"/>
      <c r="AA210" s="263"/>
      <c r="AB210" s="266"/>
      <c r="AC210" s="263"/>
      <c r="AD210" s="263"/>
      <c r="AE210" s="263"/>
      <c r="AF210" s="263"/>
      <c r="AG210" s="263"/>
      <c r="AH210" s="263"/>
      <c r="AI210" s="266"/>
      <c r="AJ210" s="263"/>
      <c r="AK210" s="263"/>
      <c r="AL210" s="263"/>
      <c r="AM210" s="263"/>
      <c r="AN210" s="266" t="s">
        <v>1939</v>
      </c>
      <c r="AO210" s="263"/>
      <c r="AP210" s="263"/>
      <c r="AQ210" s="266"/>
      <c r="AR210" s="261"/>
      <c r="AS210" s="4"/>
      <c r="AT210" s="4"/>
      <c r="AU210" s="4"/>
      <c r="AV210" s="4"/>
      <c r="AW210" s="4"/>
      <c r="AX210" s="34"/>
      <c r="AY210" s="4"/>
      <c r="AZ210" s="4"/>
      <c r="BA210" s="263"/>
      <c r="BB210" s="263"/>
      <c r="BC210" s="4"/>
      <c r="BD210" s="4"/>
      <c r="BE210" s="263"/>
      <c r="BF210" s="263"/>
      <c r="BG210" s="4"/>
      <c r="BH210" s="4"/>
      <c r="BI210" s="263"/>
      <c r="BJ210" s="263"/>
      <c r="BK210" s="257"/>
      <c r="BL210" s="266"/>
      <c r="BM210" s="266"/>
      <c r="BN210" s="266"/>
      <c r="BO210" s="266"/>
      <c r="BP210" s="266"/>
      <c r="BQ210" s="266" t="s">
        <v>102</v>
      </c>
      <c r="BR210" s="266"/>
      <c r="BS210" s="257" t="s">
        <v>1690</v>
      </c>
      <c r="BT210" s="266"/>
      <c r="BU210" s="266"/>
      <c r="BV210" s="266"/>
      <c r="BW210" s="34"/>
      <c r="BX210" s="257" t="s">
        <v>1940</v>
      </c>
      <c r="BY210" s="34"/>
      <c r="BZ210" s="218"/>
    </row>
    <row r="211" spans="1:78" s="217" customFormat="1" ht="99.75" customHeight="1">
      <c r="A211" s="257">
        <v>210</v>
      </c>
      <c r="B211" s="10" t="s">
        <v>1941</v>
      </c>
      <c r="C211" s="257" t="s">
        <v>106</v>
      </c>
      <c r="D211" s="257" t="s">
        <v>93</v>
      </c>
      <c r="E211" s="257" t="s">
        <v>1942</v>
      </c>
      <c r="F211" s="257"/>
      <c r="G211" s="257" t="s">
        <v>1943</v>
      </c>
      <c r="H211" s="257" t="s">
        <v>81</v>
      </c>
      <c r="I211" s="32" t="s">
        <v>1944</v>
      </c>
      <c r="J211" s="158" t="s">
        <v>130</v>
      </c>
      <c r="K211" s="257" t="s">
        <v>129</v>
      </c>
      <c r="L211" s="257" t="s">
        <v>1945</v>
      </c>
      <c r="M211" s="46">
        <v>41760</v>
      </c>
      <c r="N211" s="266"/>
      <c r="O211" s="48"/>
      <c r="P211" s="48"/>
      <c r="Q211" s="257" t="s">
        <v>114</v>
      </c>
      <c r="R211" s="257" t="s">
        <v>1625</v>
      </c>
      <c r="S211" s="267" t="s">
        <v>1142</v>
      </c>
      <c r="T211" s="158" t="s">
        <v>1105</v>
      </c>
      <c r="U211" s="196" t="s">
        <v>101</v>
      </c>
      <c r="V211" s="266"/>
      <c r="W211" s="266"/>
      <c r="X211" s="263"/>
      <c r="Y211" s="263"/>
      <c r="Z211" s="263"/>
      <c r="AA211" s="263"/>
      <c r="AB211" s="266"/>
      <c r="AC211" s="263"/>
      <c r="AD211" s="263"/>
      <c r="AE211" s="263"/>
      <c r="AF211" s="263"/>
      <c r="AG211" s="263"/>
      <c r="AH211" s="263"/>
      <c r="AI211" s="266"/>
      <c r="AJ211" s="261" t="s">
        <v>565</v>
      </c>
      <c r="AK211" s="263"/>
      <c r="AL211" s="263"/>
      <c r="AM211" s="263"/>
      <c r="AN211" s="266"/>
      <c r="AO211" s="263"/>
      <c r="AP211" s="261"/>
      <c r="AQ211" s="90"/>
      <c r="AR211" s="96"/>
      <c r="AS211" s="4"/>
      <c r="AT211" s="4"/>
      <c r="AU211" s="4"/>
      <c r="AV211" s="4"/>
      <c r="AW211" s="4"/>
      <c r="AX211" s="34"/>
      <c r="AY211" s="4"/>
      <c r="AZ211" s="4"/>
      <c r="BA211" s="261"/>
      <c r="BB211" s="261"/>
      <c r="BC211" s="4"/>
      <c r="BD211" s="4"/>
      <c r="BE211" s="261"/>
      <c r="BF211" s="261"/>
      <c r="BG211" s="4"/>
      <c r="BH211" s="4"/>
      <c r="BI211" s="261"/>
      <c r="BJ211" s="261"/>
      <c r="BK211" s="257"/>
      <c r="BL211" s="266"/>
      <c r="BM211" s="266"/>
      <c r="BN211" s="266"/>
      <c r="BO211" s="266"/>
      <c r="BP211" s="266"/>
      <c r="BQ211" s="34"/>
      <c r="BR211" s="266"/>
      <c r="BS211" s="257" t="s">
        <v>1946</v>
      </c>
      <c r="BT211" s="266"/>
      <c r="BU211" s="257" t="s">
        <v>1947</v>
      </c>
      <c r="BV211" s="257" t="s">
        <v>1948</v>
      </c>
      <c r="BW211" s="34"/>
      <c r="BX211" s="257" t="s">
        <v>1949</v>
      </c>
      <c r="BY211" s="34"/>
      <c r="BZ211" s="218"/>
    </row>
    <row r="212" spans="1:78" s="217" customFormat="1" ht="99.75" customHeight="1">
      <c r="A212" s="257">
        <v>211</v>
      </c>
      <c r="B212" s="10" t="s">
        <v>1950</v>
      </c>
      <c r="C212" s="257" t="s">
        <v>106</v>
      </c>
      <c r="D212" s="257" t="s">
        <v>93</v>
      </c>
      <c r="E212" s="257" t="s">
        <v>419</v>
      </c>
      <c r="F212" s="266" t="s">
        <v>1951</v>
      </c>
      <c r="G212" s="257"/>
      <c r="H212" s="257" t="s">
        <v>81</v>
      </c>
      <c r="I212" s="32" t="s">
        <v>1952</v>
      </c>
      <c r="J212" s="158" t="s">
        <v>96</v>
      </c>
      <c r="K212" s="257" t="s">
        <v>96</v>
      </c>
      <c r="L212" s="266" t="s">
        <v>1953</v>
      </c>
      <c r="M212" s="97">
        <v>41426</v>
      </c>
      <c r="N212" s="98">
        <v>41427</v>
      </c>
      <c r="O212" s="48"/>
      <c r="P212" s="48"/>
      <c r="Q212" s="257" t="s">
        <v>114</v>
      </c>
      <c r="R212" s="257" t="s">
        <v>144</v>
      </c>
      <c r="S212" s="267" t="s">
        <v>195</v>
      </c>
      <c r="T212" s="158" t="s">
        <v>86</v>
      </c>
      <c r="U212" s="267" t="s">
        <v>116</v>
      </c>
      <c r="V212" s="35"/>
      <c r="W212" s="266"/>
      <c r="X212" s="49"/>
      <c r="Y212" s="49"/>
      <c r="Z212" s="49"/>
      <c r="AA212" s="49"/>
      <c r="AB212" s="50"/>
      <c r="AC212" s="49"/>
      <c r="AD212" s="263"/>
      <c r="AE212" s="263"/>
      <c r="AF212" s="263"/>
      <c r="AG212" s="263"/>
      <c r="AH212" s="263"/>
      <c r="AI212" s="266"/>
      <c r="AJ212" s="49"/>
      <c r="AK212" s="49"/>
      <c r="AL212" s="49"/>
      <c r="AM212" s="49"/>
      <c r="AN212" s="50"/>
      <c r="AO212" s="49"/>
      <c r="AP212" s="49"/>
      <c r="AQ212" s="50"/>
      <c r="AR212" s="49"/>
      <c r="AS212" s="49"/>
      <c r="AT212" s="49"/>
      <c r="AU212" s="49"/>
      <c r="AV212" s="49"/>
      <c r="AW212" s="49"/>
      <c r="AX212" s="50"/>
      <c r="AY212" s="49"/>
      <c r="AZ212" s="49"/>
      <c r="BA212" s="49"/>
      <c r="BB212" s="49"/>
      <c r="BC212" s="49"/>
      <c r="BD212" s="49"/>
      <c r="BE212" s="49"/>
      <c r="BF212" s="49"/>
      <c r="BG212" s="49"/>
      <c r="BH212" s="49"/>
      <c r="BI212" s="49"/>
      <c r="BJ212" s="49"/>
      <c r="BK212" s="257"/>
      <c r="BL212" s="266"/>
      <c r="BM212" s="266"/>
      <c r="BN212" s="257"/>
      <c r="BO212" s="257"/>
      <c r="BP212" s="266"/>
      <c r="BQ212" s="257"/>
      <c r="BR212" s="266"/>
      <c r="BS212" s="59" t="s">
        <v>86</v>
      </c>
      <c r="BT212" s="257"/>
      <c r="BU212" s="266"/>
      <c r="BV212" s="266"/>
      <c r="BW212" s="266"/>
      <c r="BX212" s="257" t="s">
        <v>1954</v>
      </c>
      <c r="BY212" s="257" t="s">
        <v>1955</v>
      </c>
      <c r="BZ212" s="218"/>
    </row>
    <row r="213" spans="1:78" s="217" customFormat="1" ht="171.75" customHeight="1">
      <c r="A213" s="257">
        <v>212</v>
      </c>
      <c r="B213" s="10" t="s">
        <v>1956</v>
      </c>
      <c r="C213" s="257" t="s">
        <v>106</v>
      </c>
      <c r="D213" s="257" t="s">
        <v>274</v>
      </c>
      <c r="E213" s="257" t="s">
        <v>419</v>
      </c>
      <c r="F213" s="257" t="s">
        <v>1957</v>
      </c>
      <c r="G213" s="257" t="s">
        <v>1958</v>
      </c>
      <c r="H213" s="257" t="s">
        <v>189</v>
      </c>
      <c r="I213" s="32" t="s">
        <v>1959</v>
      </c>
      <c r="J213" s="158" t="s">
        <v>96</v>
      </c>
      <c r="K213" s="257" t="s">
        <v>1960</v>
      </c>
      <c r="L213" s="257" t="s">
        <v>1961</v>
      </c>
      <c r="M213" s="258">
        <v>37802</v>
      </c>
      <c r="N213" s="259">
        <v>41213</v>
      </c>
      <c r="O213" s="260"/>
      <c r="P213" s="260"/>
      <c r="Q213" s="257" t="s">
        <v>114</v>
      </c>
      <c r="R213" s="257" t="s">
        <v>144</v>
      </c>
      <c r="S213" s="267" t="s">
        <v>195</v>
      </c>
      <c r="T213" s="158" t="s">
        <v>1060</v>
      </c>
      <c r="U213" s="257" t="s">
        <v>101</v>
      </c>
      <c r="V213" s="32"/>
      <c r="W213" s="257"/>
      <c r="X213" s="39">
        <v>2553708619</v>
      </c>
      <c r="Y213" s="39">
        <f>X213/10</f>
        <v>255370861.90000001</v>
      </c>
      <c r="Z213" s="39">
        <f>X213/13.5</f>
        <v>189163601.4074074</v>
      </c>
      <c r="AA213" s="39">
        <v>5172801.448306595</v>
      </c>
      <c r="AB213" s="260">
        <v>1434</v>
      </c>
      <c r="AC213" s="49">
        <v>21443186014</v>
      </c>
      <c r="AD213" s="49">
        <f>AC213/10</f>
        <v>2144318601.4000001</v>
      </c>
      <c r="AE213" s="49">
        <f>AC213/13.5</f>
        <v>1588384149.1851852</v>
      </c>
      <c r="AF213" s="49">
        <v>10246758.230594262</v>
      </c>
      <c r="AG213" s="263">
        <v>7465315821</v>
      </c>
      <c r="AH213" s="49">
        <v>0</v>
      </c>
      <c r="AI213" s="48">
        <v>1300</v>
      </c>
      <c r="AJ213" s="39">
        <v>1014700.76</v>
      </c>
      <c r="AK213" s="52">
        <v>32715236.030000001</v>
      </c>
      <c r="AL213" s="39">
        <v>33729936.789999999</v>
      </c>
      <c r="AM213" s="51">
        <v>694031.6211934156</v>
      </c>
      <c r="AN213" s="260">
        <v>1023</v>
      </c>
      <c r="AO213" s="52">
        <v>355415991</v>
      </c>
      <c r="AP213" s="4">
        <v>4058023987.5</v>
      </c>
      <c r="AQ213" s="53">
        <v>881</v>
      </c>
      <c r="AR213" s="52"/>
      <c r="AS213" s="52"/>
      <c r="AT213" s="57">
        <v>40789028176</v>
      </c>
      <c r="AU213" s="57">
        <v>176927.41</v>
      </c>
      <c r="AV213" s="39">
        <f>AR213+AT213</f>
        <v>40789028176</v>
      </c>
      <c r="AW213" s="39">
        <f>AS213+AU213</f>
        <v>176927.41</v>
      </c>
      <c r="AX213" s="54"/>
      <c r="AY213" s="52"/>
      <c r="AZ213" s="52"/>
      <c r="BA213" s="4">
        <v>4058023987.5</v>
      </c>
      <c r="BB213" s="4">
        <v>4058023987.5</v>
      </c>
      <c r="BC213" s="52"/>
      <c r="BD213" s="52"/>
      <c r="BE213" s="4">
        <v>4058023987.5</v>
      </c>
      <c r="BF213" s="4">
        <v>4058023987.5</v>
      </c>
      <c r="BG213" s="52"/>
      <c r="BH213" s="52"/>
      <c r="BI213" s="4">
        <v>4058023987.5</v>
      </c>
      <c r="BJ213" s="4">
        <v>4058023987.5</v>
      </c>
      <c r="BK213" s="69" t="s">
        <v>7958</v>
      </c>
      <c r="BL213" s="266" t="s">
        <v>180</v>
      </c>
      <c r="BM213" s="257"/>
      <c r="BN213" s="144" t="s">
        <v>180</v>
      </c>
      <c r="BO213" s="144" t="s">
        <v>180</v>
      </c>
      <c r="BP213" s="69" t="s">
        <v>7959</v>
      </c>
      <c r="BQ213" s="257" t="s">
        <v>1962</v>
      </c>
      <c r="BR213" s="257" t="s">
        <v>1963</v>
      </c>
      <c r="BS213" s="59" t="s">
        <v>1060</v>
      </c>
      <c r="BT213" s="257" t="s">
        <v>1661</v>
      </c>
      <c r="BU213" s="257"/>
      <c r="BV213" s="257" t="s">
        <v>1964</v>
      </c>
      <c r="BW213" s="38"/>
      <c r="BX213" s="257" t="s">
        <v>1965</v>
      </c>
      <c r="BY213" s="257"/>
      <c r="BZ213" s="218"/>
    </row>
    <row r="214" spans="1:78" s="217" customFormat="1" ht="99.75" customHeight="1">
      <c r="A214" s="257">
        <v>213</v>
      </c>
      <c r="B214" s="99" t="s">
        <v>1966</v>
      </c>
      <c r="C214" s="257" t="s">
        <v>106</v>
      </c>
      <c r="D214" s="257" t="s">
        <v>77</v>
      </c>
      <c r="E214" s="257" t="s">
        <v>78</v>
      </c>
      <c r="F214" s="266" t="s">
        <v>1967</v>
      </c>
      <c r="G214" s="257" t="s">
        <v>1968</v>
      </c>
      <c r="H214" s="257" t="s">
        <v>81</v>
      </c>
      <c r="I214" s="32" t="s">
        <v>1969</v>
      </c>
      <c r="J214" s="158" t="s">
        <v>96</v>
      </c>
      <c r="K214" s="257" t="s">
        <v>96</v>
      </c>
      <c r="L214" s="266" t="s">
        <v>1970</v>
      </c>
      <c r="M214" s="46">
        <v>31810</v>
      </c>
      <c r="N214" s="47">
        <v>31811</v>
      </c>
      <c r="O214" s="48"/>
      <c r="P214" s="48"/>
      <c r="Q214" s="257" t="s">
        <v>114</v>
      </c>
      <c r="R214" s="266" t="s">
        <v>144</v>
      </c>
      <c r="S214" s="267" t="s">
        <v>195</v>
      </c>
      <c r="T214" s="158" t="s">
        <v>86</v>
      </c>
      <c r="U214" s="267" t="s">
        <v>116</v>
      </c>
      <c r="V214" s="266" t="s">
        <v>116</v>
      </c>
      <c r="W214" s="266"/>
      <c r="X214" s="49"/>
      <c r="Y214" s="49"/>
      <c r="Z214" s="49"/>
      <c r="AA214" s="49"/>
      <c r="AB214" s="50"/>
      <c r="AC214" s="49"/>
      <c r="AD214" s="263"/>
      <c r="AE214" s="263"/>
      <c r="AF214" s="263"/>
      <c r="AG214" s="263"/>
      <c r="AH214" s="263"/>
      <c r="AI214" s="266"/>
      <c r="AJ214" s="49"/>
      <c r="AK214" s="49"/>
      <c r="AL214" s="49"/>
      <c r="AM214" s="49"/>
      <c r="AN214" s="50"/>
      <c r="AO214" s="49"/>
      <c r="AP214" s="49"/>
      <c r="AQ214" s="50"/>
      <c r="AR214" s="49"/>
      <c r="AS214" s="49"/>
      <c r="AT214" s="49"/>
      <c r="AU214" s="49"/>
      <c r="AV214" s="49"/>
      <c r="AW214" s="49"/>
      <c r="AX214" s="50"/>
      <c r="AY214" s="49"/>
      <c r="AZ214" s="49"/>
      <c r="BA214" s="49"/>
      <c r="BB214" s="49"/>
      <c r="BC214" s="49"/>
      <c r="BD214" s="49"/>
      <c r="BE214" s="49"/>
      <c r="BF214" s="49"/>
      <c r="BG214" s="49"/>
      <c r="BH214" s="49"/>
      <c r="BI214" s="49"/>
      <c r="BJ214" s="49"/>
      <c r="BK214" s="257"/>
      <c r="BL214" s="266"/>
      <c r="BM214" s="266"/>
      <c r="BN214" s="257"/>
      <c r="BO214" s="257"/>
      <c r="BP214" s="266"/>
      <c r="BQ214" s="257" t="s">
        <v>102</v>
      </c>
      <c r="BR214" s="266"/>
      <c r="BS214" s="257" t="s">
        <v>88</v>
      </c>
      <c r="BT214" s="257"/>
      <c r="BU214" s="266"/>
      <c r="BV214" s="266"/>
      <c r="BW214" s="266"/>
      <c r="BX214" s="257" t="s">
        <v>1971</v>
      </c>
      <c r="BY214" s="257"/>
      <c r="BZ214" s="218"/>
    </row>
    <row r="215" spans="1:78" s="217" customFormat="1" ht="272.25" customHeight="1">
      <c r="A215" s="257">
        <v>214</v>
      </c>
      <c r="B215" s="99" t="s">
        <v>1966</v>
      </c>
      <c r="C215" s="266" t="s">
        <v>76</v>
      </c>
      <c r="D215" s="257" t="s">
        <v>77</v>
      </c>
      <c r="E215" s="257" t="s">
        <v>78</v>
      </c>
      <c r="F215" s="266" t="s">
        <v>1967</v>
      </c>
      <c r="G215" s="257" t="s">
        <v>1968</v>
      </c>
      <c r="H215" s="257" t="s">
        <v>81</v>
      </c>
      <c r="I215" s="32" t="s">
        <v>1972</v>
      </c>
      <c r="J215" s="158" t="s">
        <v>1973</v>
      </c>
      <c r="K215" s="69" t="s">
        <v>1973</v>
      </c>
      <c r="L215" s="266"/>
      <c r="M215" s="46" t="s">
        <v>1974</v>
      </c>
      <c r="N215" s="48">
        <v>2002</v>
      </c>
      <c r="O215" s="48"/>
      <c r="P215" s="48"/>
      <c r="Q215" s="257" t="s">
        <v>114</v>
      </c>
      <c r="R215" s="266"/>
      <c r="S215" s="267" t="s">
        <v>476</v>
      </c>
      <c r="T215" s="158" t="s">
        <v>86</v>
      </c>
      <c r="U215" s="267" t="s">
        <v>116</v>
      </c>
      <c r="V215" s="266" t="s">
        <v>116</v>
      </c>
      <c r="W215" s="266"/>
      <c r="X215" s="49"/>
      <c r="Y215" s="49"/>
      <c r="Z215" s="49"/>
      <c r="AA215" s="49"/>
      <c r="AB215" s="50"/>
      <c r="AC215" s="49"/>
      <c r="AD215" s="263"/>
      <c r="AE215" s="263"/>
      <c r="AF215" s="263"/>
      <c r="AG215" s="263"/>
      <c r="AH215" s="263"/>
      <c r="AI215" s="266"/>
      <c r="AJ215" s="49"/>
      <c r="AK215" s="49"/>
      <c r="AL215" s="49"/>
      <c r="AM215" s="49"/>
      <c r="AN215" s="50"/>
      <c r="AO215" s="49"/>
      <c r="AP215" s="49"/>
      <c r="AQ215" s="50"/>
      <c r="AR215" s="49"/>
      <c r="AS215" s="49"/>
      <c r="AT215" s="49"/>
      <c r="AU215" s="49"/>
      <c r="AV215" s="49"/>
      <c r="AW215" s="49"/>
      <c r="AX215" s="50"/>
      <c r="AY215" s="49"/>
      <c r="AZ215" s="49"/>
      <c r="BA215" s="49"/>
      <c r="BB215" s="49"/>
      <c r="BC215" s="49"/>
      <c r="BD215" s="49"/>
      <c r="BE215" s="49"/>
      <c r="BF215" s="49"/>
      <c r="BG215" s="49"/>
      <c r="BH215" s="49"/>
      <c r="BI215" s="49"/>
      <c r="BJ215" s="49"/>
      <c r="BK215" s="257" t="s">
        <v>1975</v>
      </c>
      <c r="BL215" s="266"/>
      <c r="BM215" s="266"/>
      <c r="BN215" s="257"/>
      <c r="BO215" s="257"/>
      <c r="BP215" s="257" t="s">
        <v>1976</v>
      </c>
      <c r="BQ215" s="257" t="s">
        <v>102</v>
      </c>
      <c r="BR215" s="266"/>
      <c r="BS215" s="257" t="s">
        <v>88</v>
      </c>
      <c r="BT215" s="257"/>
      <c r="BU215" s="266"/>
      <c r="BV215" s="266"/>
      <c r="BW215" s="266"/>
      <c r="BX215" s="257" t="s">
        <v>1977</v>
      </c>
      <c r="BY215" s="257"/>
      <c r="BZ215" s="218"/>
    </row>
    <row r="216" spans="1:78" s="217" customFormat="1" ht="99.75" customHeight="1">
      <c r="A216" s="257">
        <v>215</v>
      </c>
      <c r="B216" s="10" t="s">
        <v>1978</v>
      </c>
      <c r="C216" s="257" t="s">
        <v>76</v>
      </c>
      <c r="D216" s="257" t="s">
        <v>204</v>
      </c>
      <c r="E216" s="257" t="s">
        <v>243</v>
      </c>
      <c r="F216" s="257" t="s">
        <v>1979</v>
      </c>
      <c r="G216" s="257" t="s">
        <v>1980</v>
      </c>
      <c r="H216" s="257" t="s">
        <v>81</v>
      </c>
      <c r="I216" s="32"/>
      <c r="J216" s="158" t="s">
        <v>96</v>
      </c>
      <c r="K216" s="257" t="s">
        <v>245</v>
      </c>
      <c r="L216" s="257" t="s">
        <v>1981</v>
      </c>
      <c r="M216" s="258">
        <v>32829</v>
      </c>
      <c r="N216" s="257"/>
      <c r="O216" s="260"/>
      <c r="P216" s="260"/>
      <c r="Q216" s="257" t="s">
        <v>8100</v>
      </c>
      <c r="R216" s="257"/>
      <c r="S216" s="267" t="s">
        <v>247</v>
      </c>
      <c r="T216" s="158" t="s">
        <v>86</v>
      </c>
      <c r="U216" s="267" t="s">
        <v>116</v>
      </c>
      <c r="V216" s="257"/>
      <c r="W216" s="257"/>
      <c r="X216" s="261"/>
      <c r="Y216" s="261"/>
      <c r="Z216" s="261"/>
      <c r="AA216" s="261"/>
      <c r="AB216" s="257"/>
      <c r="AC216" s="261"/>
      <c r="AD216" s="261"/>
      <c r="AE216" s="261"/>
      <c r="AF216" s="261"/>
      <c r="AG216" s="261"/>
      <c r="AH216" s="261"/>
      <c r="AI216" s="257"/>
      <c r="AJ216" s="261"/>
      <c r="AK216" s="261"/>
      <c r="AL216" s="261"/>
      <c r="AM216" s="261"/>
      <c r="AN216" s="257"/>
      <c r="AO216" s="261"/>
      <c r="AP216" s="261"/>
      <c r="AQ216" s="257"/>
      <c r="AR216" s="261"/>
      <c r="AS216" s="261"/>
      <c r="AT216" s="261"/>
      <c r="AU216" s="261"/>
      <c r="AV216" s="261"/>
      <c r="AW216" s="261"/>
      <c r="AX216" s="257"/>
      <c r="AY216" s="261"/>
      <c r="AZ216" s="261"/>
      <c r="BA216" s="261"/>
      <c r="BB216" s="261"/>
      <c r="BC216" s="261"/>
      <c r="BD216" s="261"/>
      <c r="BE216" s="261"/>
      <c r="BF216" s="261"/>
      <c r="BG216" s="261"/>
      <c r="BH216" s="261"/>
      <c r="BI216" s="261"/>
      <c r="BJ216" s="261"/>
      <c r="BK216" s="257"/>
      <c r="BL216" s="257"/>
      <c r="BM216" s="257"/>
      <c r="BN216" s="257"/>
      <c r="BO216" s="257"/>
      <c r="BP216" s="257"/>
      <c r="BQ216" s="257"/>
      <c r="BR216" s="257"/>
      <c r="BS216" s="257" t="s">
        <v>249</v>
      </c>
      <c r="BT216" s="257"/>
      <c r="BU216" s="257"/>
      <c r="BV216" s="257" t="s">
        <v>1982</v>
      </c>
      <c r="BW216" s="257"/>
      <c r="BX216" s="257" t="s">
        <v>1983</v>
      </c>
      <c r="BY216" s="257" t="s">
        <v>247</v>
      </c>
      <c r="BZ216" s="218"/>
    </row>
    <row r="217" spans="1:78" s="217" customFormat="1" ht="99.75" customHeight="1">
      <c r="A217" s="257">
        <v>216</v>
      </c>
      <c r="B217" s="10" t="s">
        <v>1984</v>
      </c>
      <c r="C217" s="257" t="s">
        <v>106</v>
      </c>
      <c r="D217" s="257" t="s">
        <v>125</v>
      </c>
      <c r="E217" s="257" t="s">
        <v>1985</v>
      </c>
      <c r="F217" s="257" t="s">
        <v>1986</v>
      </c>
      <c r="G217" s="257" t="s">
        <v>1987</v>
      </c>
      <c r="H217" s="257" t="s">
        <v>81</v>
      </c>
      <c r="I217" s="32" t="s">
        <v>1988</v>
      </c>
      <c r="J217" s="158" t="s">
        <v>130</v>
      </c>
      <c r="K217" s="257" t="s">
        <v>1989</v>
      </c>
      <c r="L217" s="257" t="s">
        <v>1990</v>
      </c>
      <c r="M217" s="258">
        <v>38714</v>
      </c>
      <c r="N217" s="259">
        <v>38714</v>
      </c>
      <c r="O217" s="260">
        <v>4192</v>
      </c>
      <c r="P217" s="260">
        <v>38345</v>
      </c>
      <c r="Q217" s="257" t="s">
        <v>114</v>
      </c>
      <c r="R217" s="257" t="s">
        <v>144</v>
      </c>
      <c r="S217" s="267" t="s">
        <v>195</v>
      </c>
      <c r="T217" s="158" t="s">
        <v>8402</v>
      </c>
      <c r="U217" s="257" t="s">
        <v>101</v>
      </c>
      <c r="V217" s="32" t="s">
        <v>1991</v>
      </c>
      <c r="W217" s="262">
        <v>18000000000</v>
      </c>
      <c r="X217" s="39"/>
      <c r="Y217" s="39"/>
      <c r="Z217" s="39"/>
      <c r="AA217" s="39"/>
      <c r="AB217" s="65"/>
      <c r="AC217" s="39"/>
      <c r="AD217" s="261"/>
      <c r="AE217" s="261"/>
      <c r="AF217" s="261"/>
      <c r="AG217" s="261"/>
      <c r="AH217" s="261"/>
      <c r="AI217" s="257"/>
      <c r="AJ217" s="39"/>
      <c r="AK217" s="39"/>
      <c r="AL217" s="39"/>
      <c r="AM217" s="39"/>
      <c r="AN217" s="65"/>
      <c r="AO217" s="39"/>
      <c r="AP217" s="39"/>
      <c r="AQ217" s="65"/>
      <c r="AR217" s="39"/>
      <c r="AS217" s="39"/>
      <c r="AT217" s="39"/>
      <c r="AU217" s="39"/>
      <c r="AV217" s="39"/>
      <c r="AW217" s="39"/>
      <c r="AX217" s="41"/>
      <c r="AY217" s="39"/>
      <c r="AZ217" s="39"/>
      <c r="BA217" s="39"/>
      <c r="BB217" s="39"/>
      <c r="BC217" s="39"/>
      <c r="BD217" s="39"/>
      <c r="BE217" s="39"/>
      <c r="BF217" s="39"/>
      <c r="BG217" s="39"/>
      <c r="BH217" s="39"/>
      <c r="BI217" s="39"/>
      <c r="BJ217" s="39"/>
      <c r="BK217" s="257" t="s">
        <v>1992</v>
      </c>
      <c r="BL217" s="257"/>
      <c r="BM217" s="257" t="s">
        <v>118</v>
      </c>
      <c r="BN217" s="266"/>
      <c r="BO217" s="266"/>
      <c r="BP217" s="257" t="s">
        <v>1993</v>
      </c>
      <c r="BQ217" s="257"/>
      <c r="BR217" s="257" t="s">
        <v>1994</v>
      </c>
      <c r="BS217" s="257" t="s">
        <v>8402</v>
      </c>
      <c r="BT217" s="257" t="s">
        <v>1995</v>
      </c>
      <c r="BU217" s="257"/>
      <c r="BV217" s="257" t="s">
        <v>1996</v>
      </c>
      <c r="BW217" s="38"/>
      <c r="BX217" s="257" t="s">
        <v>1997</v>
      </c>
      <c r="BY217" s="257"/>
      <c r="BZ217" s="222"/>
    </row>
    <row r="218" spans="1:78" s="217" customFormat="1" ht="1.5" customHeight="1">
      <c r="A218" s="257">
        <v>217</v>
      </c>
      <c r="B218" s="10" t="s">
        <v>1998</v>
      </c>
      <c r="C218" s="257" t="s">
        <v>106</v>
      </c>
      <c r="D218" s="257" t="s">
        <v>436</v>
      </c>
      <c r="E218" s="257" t="s">
        <v>1999</v>
      </c>
      <c r="F218" s="257" t="s">
        <v>2000</v>
      </c>
      <c r="G218" s="257" t="s">
        <v>2001</v>
      </c>
      <c r="H218" s="257" t="s">
        <v>81</v>
      </c>
      <c r="I218" s="32" t="s">
        <v>2002</v>
      </c>
      <c r="J218" s="158" t="s">
        <v>96</v>
      </c>
      <c r="K218" s="257" t="s">
        <v>2003</v>
      </c>
      <c r="L218" s="257" t="s">
        <v>2004</v>
      </c>
      <c r="M218" s="258">
        <v>29252</v>
      </c>
      <c r="N218" s="259">
        <v>29252</v>
      </c>
      <c r="O218" s="260"/>
      <c r="P218" s="260"/>
      <c r="Q218" s="257" t="s">
        <v>114</v>
      </c>
      <c r="R218" s="257" t="s">
        <v>144</v>
      </c>
      <c r="S218" s="267" t="s">
        <v>195</v>
      </c>
      <c r="T218" s="158" t="s">
        <v>914</v>
      </c>
      <c r="U218" s="257" t="s">
        <v>101</v>
      </c>
      <c r="V218" s="32" t="s">
        <v>2005</v>
      </c>
      <c r="W218" s="257"/>
      <c r="X218" s="39">
        <v>124456296</v>
      </c>
      <c r="Y218" s="39">
        <f>X218/10</f>
        <v>12445629.6</v>
      </c>
      <c r="Z218" s="39">
        <f>X218/13.5</f>
        <v>9218984.8888888881</v>
      </c>
      <c r="AA218" s="39">
        <v>252099.1249392319</v>
      </c>
      <c r="AB218" s="260">
        <v>19</v>
      </c>
      <c r="AC218" s="49">
        <v>593665391</v>
      </c>
      <c r="AD218" s="49">
        <f>AC218/10</f>
        <v>59366539.100000001</v>
      </c>
      <c r="AE218" s="49">
        <f>AC218/13.5</f>
        <v>43975214.148148149</v>
      </c>
      <c r="AF218" s="49">
        <v>283686.65586711781</v>
      </c>
      <c r="AG218" s="263">
        <v>22516322</v>
      </c>
      <c r="AH218" s="39">
        <v>16464472</v>
      </c>
      <c r="AI218" s="260">
        <v>24</v>
      </c>
      <c r="AJ218" s="39">
        <v>20529.79</v>
      </c>
      <c r="AK218" s="51"/>
      <c r="AL218" s="39">
        <v>20529.79</v>
      </c>
      <c r="AM218" s="51">
        <v>422.42366255144032</v>
      </c>
      <c r="AN218" s="260">
        <v>20</v>
      </c>
      <c r="AO218" s="52">
        <v>48347923</v>
      </c>
      <c r="AP218" s="51"/>
      <c r="AQ218" s="260">
        <v>22</v>
      </c>
      <c r="AR218" s="39"/>
      <c r="AS218" s="39"/>
      <c r="AT218" s="39"/>
      <c r="AU218" s="39"/>
      <c r="AV218" s="39"/>
      <c r="AW218" s="39"/>
      <c r="AX218" s="40"/>
      <c r="AY218" s="39"/>
      <c r="AZ218" s="39"/>
      <c r="BA218" s="51"/>
      <c r="BB218" s="51"/>
      <c r="BC218" s="39"/>
      <c r="BD218" s="39"/>
      <c r="BE218" s="51"/>
      <c r="BF218" s="51"/>
      <c r="BG218" s="39"/>
      <c r="BH218" s="39"/>
      <c r="BI218" s="51"/>
      <c r="BJ218" s="51"/>
      <c r="BK218" s="257" t="s">
        <v>2006</v>
      </c>
      <c r="BL218" s="257"/>
      <c r="BM218" s="257" t="s">
        <v>118</v>
      </c>
      <c r="BN218" s="265" t="s">
        <v>180</v>
      </c>
      <c r="BO218" s="265" t="s">
        <v>180</v>
      </c>
      <c r="BP218" s="257" t="s">
        <v>2007</v>
      </c>
      <c r="BQ218" s="257" t="s">
        <v>2008</v>
      </c>
      <c r="BR218" s="257" t="s">
        <v>2009</v>
      </c>
      <c r="BS218" s="257" t="s">
        <v>2010</v>
      </c>
      <c r="BT218" s="257" t="s">
        <v>2011</v>
      </c>
      <c r="BU218" s="257" t="s">
        <v>2012</v>
      </c>
      <c r="BV218" s="257" t="s">
        <v>2013</v>
      </c>
      <c r="BW218" s="38"/>
      <c r="BX218" s="257" t="s">
        <v>2014</v>
      </c>
      <c r="BY218" s="257"/>
      <c r="BZ218" s="218"/>
    </row>
    <row r="219" spans="1:78" s="217" customFormat="1" ht="99.75" customHeight="1">
      <c r="A219" s="257">
        <v>218</v>
      </c>
      <c r="B219" s="10" t="s">
        <v>2015</v>
      </c>
      <c r="C219" s="257" t="s">
        <v>92</v>
      </c>
      <c r="D219" s="267" t="s">
        <v>402</v>
      </c>
      <c r="E219" s="257" t="s">
        <v>2016</v>
      </c>
      <c r="F219" s="257"/>
      <c r="G219" s="257" t="s">
        <v>2017</v>
      </c>
      <c r="H219" s="257" t="s">
        <v>81</v>
      </c>
      <c r="I219" s="32"/>
      <c r="J219" s="158" t="s">
        <v>96</v>
      </c>
      <c r="K219" s="257" t="s">
        <v>2018</v>
      </c>
      <c r="L219" s="257" t="s">
        <v>2019</v>
      </c>
      <c r="M219" s="46"/>
      <c r="N219" s="266"/>
      <c r="O219" s="48"/>
      <c r="P219" s="48"/>
      <c r="Q219" s="257" t="s">
        <v>114</v>
      </c>
      <c r="R219" s="257" t="s">
        <v>1625</v>
      </c>
      <c r="S219" s="267" t="s">
        <v>1142</v>
      </c>
      <c r="T219" s="158" t="s">
        <v>2020</v>
      </c>
      <c r="U219" s="257" t="s">
        <v>101</v>
      </c>
      <c r="V219" s="266"/>
      <c r="W219" s="266"/>
      <c r="X219" s="263"/>
      <c r="Y219" s="263"/>
      <c r="Z219" s="263"/>
      <c r="AA219" s="263"/>
      <c r="AB219" s="266"/>
      <c r="AC219" s="263"/>
      <c r="AD219" s="263"/>
      <c r="AE219" s="263"/>
      <c r="AF219" s="263"/>
      <c r="AG219" s="263"/>
      <c r="AH219" s="263"/>
      <c r="AI219" s="266"/>
      <c r="AJ219" s="263"/>
      <c r="AK219" s="263"/>
      <c r="AL219" s="263"/>
      <c r="AM219" s="263"/>
      <c r="AN219" s="266"/>
      <c r="AO219" s="263"/>
      <c r="AP219" s="263"/>
      <c r="AQ219" s="90"/>
      <c r="AR219" s="45"/>
      <c r="AS219" s="4"/>
      <c r="AT219" s="4"/>
      <c r="AU219" s="4"/>
      <c r="AV219" s="4"/>
      <c r="AW219" s="4"/>
      <c r="AX219" s="34"/>
      <c r="AY219" s="4"/>
      <c r="AZ219" s="4"/>
      <c r="BA219" s="263"/>
      <c r="BB219" s="263"/>
      <c r="BC219" s="4"/>
      <c r="BD219" s="4"/>
      <c r="BE219" s="263"/>
      <c r="BF219" s="263"/>
      <c r="BG219" s="4"/>
      <c r="BH219" s="4"/>
      <c r="BI219" s="263"/>
      <c r="BJ219" s="263"/>
      <c r="BK219" s="257" t="s">
        <v>2021</v>
      </c>
      <c r="BL219" s="266"/>
      <c r="BM219" s="266"/>
      <c r="BN219" s="266"/>
      <c r="BO219" s="266"/>
      <c r="BP219" s="266"/>
      <c r="BQ219" s="34"/>
      <c r="BR219" s="266"/>
      <c r="BS219" s="257" t="s">
        <v>1946</v>
      </c>
      <c r="BT219" s="266"/>
      <c r="BU219" s="266"/>
      <c r="BV219" s="257" t="s">
        <v>2022</v>
      </c>
      <c r="BW219" s="34"/>
      <c r="BX219" s="257" t="s">
        <v>2023</v>
      </c>
      <c r="BY219" s="34"/>
      <c r="BZ219" s="218"/>
    </row>
    <row r="220" spans="1:78" s="217" customFormat="1" ht="99.75" customHeight="1">
      <c r="A220" s="257">
        <v>219</v>
      </c>
      <c r="B220" s="10" t="s">
        <v>2024</v>
      </c>
      <c r="C220" s="257" t="s">
        <v>106</v>
      </c>
      <c r="D220" s="257" t="s">
        <v>2025</v>
      </c>
      <c r="E220" s="257" t="s">
        <v>2026</v>
      </c>
      <c r="F220" s="257" t="s">
        <v>2027</v>
      </c>
      <c r="G220" s="257" t="s">
        <v>2028</v>
      </c>
      <c r="H220" s="266" t="s">
        <v>110</v>
      </c>
      <c r="I220" s="32" t="s">
        <v>2029</v>
      </c>
      <c r="J220" s="158" t="s">
        <v>96</v>
      </c>
      <c r="K220" s="257" t="s">
        <v>96</v>
      </c>
      <c r="L220" s="257" t="s">
        <v>2030</v>
      </c>
      <c r="M220" s="258">
        <v>41313</v>
      </c>
      <c r="N220" s="257">
        <v>2013</v>
      </c>
      <c r="O220" s="260">
        <v>9380</v>
      </c>
      <c r="P220" s="260">
        <v>40.107999999999997</v>
      </c>
      <c r="Q220" s="257" t="s">
        <v>114</v>
      </c>
      <c r="R220" s="257" t="s">
        <v>2031</v>
      </c>
      <c r="S220" s="144" t="s">
        <v>177</v>
      </c>
      <c r="T220" s="158" t="s">
        <v>2032</v>
      </c>
      <c r="U220" s="257" t="s">
        <v>101</v>
      </c>
      <c r="V220" s="32"/>
      <c r="W220" s="257"/>
      <c r="X220" s="39"/>
      <c r="Y220" s="39"/>
      <c r="Z220" s="39"/>
      <c r="AA220" s="39"/>
      <c r="AB220" s="65"/>
      <c r="AC220" s="49"/>
      <c r="AD220" s="263"/>
      <c r="AE220" s="263"/>
      <c r="AF220" s="49"/>
      <c r="AG220" s="263"/>
      <c r="AH220" s="261"/>
      <c r="AI220" s="257"/>
      <c r="AJ220" s="39"/>
      <c r="AK220" s="51"/>
      <c r="AL220" s="39"/>
      <c r="AM220" s="51"/>
      <c r="AN220" s="38"/>
      <c r="AO220" s="52"/>
      <c r="AP220" s="51"/>
      <c r="AQ220" s="40"/>
      <c r="AR220" s="39"/>
      <c r="AS220" s="39"/>
      <c r="AT220" s="39"/>
      <c r="AU220" s="39"/>
      <c r="AV220" s="39"/>
      <c r="AW220" s="39"/>
      <c r="AX220" s="40"/>
      <c r="AY220" s="39"/>
      <c r="AZ220" s="39"/>
      <c r="BA220" s="51"/>
      <c r="BB220" s="51"/>
      <c r="BC220" s="39"/>
      <c r="BD220" s="39"/>
      <c r="BE220" s="51"/>
      <c r="BF220" s="51"/>
      <c r="BG220" s="39"/>
      <c r="BH220" s="39"/>
      <c r="BI220" s="51"/>
      <c r="BJ220" s="51"/>
      <c r="BK220" s="257" t="s">
        <v>2033</v>
      </c>
      <c r="BL220" s="266" t="s">
        <v>180</v>
      </c>
      <c r="BM220" s="257" t="s">
        <v>180</v>
      </c>
      <c r="BN220" s="257"/>
      <c r="BO220" s="265"/>
      <c r="BP220" s="257"/>
      <c r="BQ220" s="257" t="s">
        <v>102</v>
      </c>
      <c r="BR220" s="257" t="s">
        <v>2034</v>
      </c>
      <c r="BS220" s="257" t="s">
        <v>2032</v>
      </c>
      <c r="BT220" s="257"/>
      <c r="BU220" s="257"/>
      <c r="BV220" s="257"/>
      <c r="BW220" s="38"/>
      <c r="BX220" s="257" t="s">
        <v>2035</v>
      </c>
      <c r="BY220" s="257"/>
      <c r="BZ220" s="218"/>
    </row>
    <row r="221" spans="1:78" s="217" customFormat="1" ht="99.75" customHeight="1">
      <c r="A221" s="257">
        <v>220</v>
      </c>
      <c r="B221" s="10" t="s">
        <v>2036</v>
      </c>
      <c r="C221" s="257" t="s">
        <v>106</v>
      </c>
      <c r="D221" s="69" t="s">
        <v>7497</v>
      </c>
      <c r="E221" s="257" t="s">
        <v>445</v>
      </c>
      <c r="F221" s="257"/>
      <c r="G221" s="257" t="s">
        <v>2037</v>
      </c>
      <c r="H221" s="257" t="s">
        <v>189</v>
      </c>
      <c r="I221" s="32" t="s">
        <v>2038</v>
      </c>
      <c r="J221" s="158" t="s">
        <v>130</v>
      </c>
      <c r="K221" s="257" t="s">
        <v>2039</v>
      </c>
      <c r="L221" s="257"/>
      <c r="M221" s="258">
        <v>4019</v>
      </c>
      <c r="N221" s="259">
        <v>39294</v>
      </c>
      <c r="O221" s="260"/>
      <c r="P221" s="260"/>
      <c r="Q221" s="257" t="s">
        <v>114</v>
      </c>
      <c r="R221" s="257" t="s">
        <v>628</v>
      </c>
      <c r="S221" s="267" t="s">
        <v>330</v>
      </c>
      <c r="T221" s="158" t="s">
        <v>196</v>
      </c>
      <c r="U221" s="257" t="s">
        <v>101</v>
      </c>
      <c r="V221" s="32"/>
      <c r="W221" s="257"/>
      <c r="X221" s="39"/>
      <c r="Y221" s="39"/>
      <c r="Z221" s="39"/>
      <c r="AA221" s="39"/>
      <c r="AB221" s="65"/>
      <c r="AC221" s="39"/>
      <c r="AD221" s="261"/>
      <c r="AE221" s="261"/>
      <c r="AF221" s="261"/>
      <c r="AG221" s="261"/>
      <c r="AH221" s="261"/>
      <c r="AI221" s="257"/>
      <c r="AJ221" s="39"/>
      <c r="AK221" s="39"/>
      <c r="AL221" s="39"/>
      <c r="AM221" s="39"/>
      <c r="AN221" s="65"/>
      <c r="AO221" s="39"/>
      <c r="AP221" s="39"/>
      <c r="AQ221" s="65"/>
      <c r="AR221" s="39"/>
      <c r="AS221" s="39"/>
      <c r="AT221" s="39"/>
      <c r="AU221" s="39"/>
      <c r="AV221" s="39"/>
      <c r="AW221" s="39"/>
      <c r="AX221" s="65"/>
      <c r="AY221" s="39"/>
      <c r="AZ221" s="39"/>
      <c r="BA221" s="39"/>
      <c r="BB221" s="39"/>
      <c r="BC221" s="39"/>
      <c r="BD221" s="39"/>
      <c r="BE221" s="39"/>
      <c r="BF221" s="39"/>
      <c r="BG221" s="39"/>
      <c r="BH221" s="39"/>
      <c r="BI221" s="39"/>
      <c r="BJ221" s="39"/>
      <c r="BK221" s="257"/>
      <c r="BL221" s="257"/>
      <c r="BM221" s="257"/>
      <c r="BN221" s="266"/>
      <c r="BO221" s="266"/>
      <c r="BP221" s="257"/>
      <c r="BQ221" s="257"/>
      <c r="BR221" s="257"/>
      <c r="BS221" s="257"/>
      <c r="BT221" s="257"/>
      <c r="BU221" s="257"/>
      <c r="BV221" s="257"/>
      <c r="BW221" s="38"/>
      <c r="BX221" s="257" t="s">
        <v>1154</v>
      </c>
      <c r="BY221" s="257"/>
      <c r="BZ221" s="219"/>
    </row>
    <row r="222" spans="1:78" s="217" customFormat="1" ht="409.5">
      <c r="A222" s="257">
        <v>221</v>
      </c>
      <c r="B222" s="10" t="s">
        <v>2040</v>
      </c>
      <c r="C222" s="257" t="s">
        <v>106</v>
      </c>
      <c r="D222" s="257" t="s">
        <v>2041</v>
      </c>
      <c r="E222" s="257" t="s">
        <v>2042</v>
      </c>
      <c r="F222" s="257" t="s">
        <v>2043</v>
      </c>
      <c r="G222" s="257" t="s">
        <v>2044</v>
      </c>
      <c r="H222" s="257" t="s">
        <v>81</v>
      </c>
      <c r="I222" s="32" t="s">
        <v>2045</v>
      </c>
      <c r="J222" s="158" t="s">
        <v>96</v>
      </c>
      <c r="K222" s="257" t="s">
        <v>2046</v>
      </c>
      <c r="L222" s="257" t="s">
        <v>2047</v>
      </c>
      <c r="M222" s="258">
        <v>42410</v>
      </c>
      <c r="N222" s="259">
        <v>42410</v>
      </c>
      <c r="O222" s="260">
        <v>2231</v>
      </c>
      <c r="P222" s="260">
        <v>40845</v>
      </c>
      <c r="Q222" s="257" t="s">
        <v>114</v>
      </c>
      <c r="R222" s="257" t="s">
        <v>144</v>
      </c>
      <c r="S222" s="267" t="s">
        <v>195</v>
      </c>
      <c r="T222" s="158" t="s">
        <v>914</v>
      </c>
      <c r="U222" s="257" t="s">
        <v>101</v>
      </c>
      <c r="V222" s="32" t="s">
        <v>2048</v>
      </c>
      <c r="W222" s="257" t="s">
        <v>2049</v>
      </c>
      <c r="X222" s="39"/>
      <c r="Y222" s="39"/>
      <c r="Z222" s="39"/>
      <c r="AA222" s="39"/>
      <c r="AB222" s="260"/>
      <c r="AC222" s="49">
        <v>270410643037</v>
      </c>
      <c r="AD222" s="49">
        <f t="shared" ref="AD222" si="17">AC222/10</f>
        <v>27041064303.700001</v>
      </c>
      <c r="AE222" s="49">
        <f t="shared" ref="AE222" si="18">AC222/13.5</f>
        <v>20030418002.740742</v>
      </c>
      <c r="AF222" s="49">
        <v>129217387.76927195</v>
      </c>
      <c r="AG222" s="263">
        <v>77400569398</v>
      </c>
      <c r="AH222" s="49">
        <v>49331406879</v>
      </c>
      <c r="AI222" s="48">
        <v>817</v>
      </c>
      <c r="AJ222" s="39">
        <v>13530130.08</v>
      </c>
      <c r="AK222" s="51"/>
      <c r="AL222" s="39">
        <v>13530130.08</v>
      </c>
      <c r="AM222" s="51">
        <v>278397.73827160493</v>
      </c>
      <c r="AN222" s="260">
        <v>314</v>
      </c>
      <c r="AO222" s="52">
        <v>27501377987</v>
      </c>
      <c r="AP222" s="51"/>
      <c r="AQ222" s="53">
        <v>27</v>
      </c>
      <c r="AR222" s="52"/>
      <c r="AS222" s="52"/>
      <c r="AT222" s="52"/>
      <c r="AU222" s="52"/>
      <c r="AV222" s="52"/>
      <c r="AW222" s="52"/>
      <c r="AX222" s="54"/>
      <c r="AY222" s="56">
        <v>75734310000000</v>
      </c>
      <c r="AZ222" s="52">
        <f>AY222/1084350.9177</f>
        <v>69842989.722034693</v>
      </c>
      <c r="BA222" s="51"/>
      <c r="BB222" s="51"/>
      <c r="BC222" s="56">
        <v>75734310000000</v>
      </c>
      <c r="BD222" s="52">
        <f>BC222/1084350.9177</f>
        <v>69842989.722034693</v>
      </c>
      <c r="BE222" s="51"/>
      <c r="BF222" s="51"/>
      <c r="BG222" s="56">
        <v>75734310000000</v>
      </c>
      <c r="BH222" s="52">
        <f>BG222/1084350.9177</f>
        <v>69842989.722034693</v>
      </c>
      <c r="BI222" s="51"/>
      <c r="BJ222" s="51"/>
      <c r="BK222" s="265" t="s">
        <v>8585</v>
      </c>
      <c r="BL222" s="257"/>
      <c r="BM222" s="257"/>
      <c r="BN222" s="265" t="s">
        <v>180</v>
      </c>
      <c r="BO222" s="265" t="s">
        <v>180</v>
      </c>
      <c r="BP222" s="69" t="s">
        <v>8586</v>
      </c>
      <c r="BQ222" s="257" t="s">
        <v>2050</v>
      </c>
      <c r="BR222" s="257" t="s">
        <v>2051</v>
      </c>
      <c r="BS222" s="257" t="s">
        <v>914</v>
      </c>
      <c r="BT222" s="257" t="s">
        <v>2052</v>
      </c>
      <c r="BU222" s="257" t="s">
        <v>2053</v>
      </c>
      <c r="BV222" s="257" t="s">
        <v>8587</v>
      </c>
      <c r="BW222" s="38"/>
      <c r="BX222" s="257" t="s">
        <v>2054</v>
      </c>
      <c r="BY222" s="257"/>
      <c r="BZ222" s="218"/>
    </row>
    <row r="223" spans="1:78" s="217" customFormat="1" ht="61.5" customHeight="1">
      <c r="A223" s="257">
        <v>222</v>
      </c>
      <c r="B223" s="10" t="s">
        <v>2055</v>
      </c>
      <c r="C223" s="257" t="s">
        <v>106</v>
      </c>
      <c r="D223" s="257" t="s">
        <v>252</v>
      </c>
      <c r="E223" s="257" t="s">
        <v>2056</v>
      </c>
      <c r="F223" s="257" t="s">
        <v>2057</v>
      </c>
      <c r="G223" s="257" t="s">
        <v>2058</v>
      </c>
      <c r="H223" s="262" t="s">
        <v>1431</v>
      </c>
      <c r="I223" s="32" t="s">
        <v>2059</v>
      </c>
      <c r="J223" s="158" t="s">
        <v>96</v>
      </c>
      <c r="K223" s="257" t="s">
        <v>2060</v>
      </c>
      <c r="L223" s="258" t="s">
        <v>2061</v>
      </c>
      <c r="M223" s="258">
        <v>11129</v>
      </c>
      <c r="N223" s="259">
        <v>39224</v>
      </c>
      <c r="O223" s="260"/>
      <c r="P223" s="260"/>
      <c r="Q223" s="257" t="s">
        <v>8100</v>
      </c>
      <c r="R223" s="258" t="s">
        <v>144</v>
      </c>
      <c r="S223" s="267" t="s">
        <v>195</v>
      </c>
      <c r="T223" s="158" t="s">
        <v>2062</v>
      </c>
      <c r="U223" s="257" t="s">
        <v>101</v>
      </c>
      <c r="V223" s="32" t="s">
        <v>2063</v>
      </c>
      <c r="W223" s="100">
        <v>29046932</v>
      </c>
      <c r="X223" s="39">
        <v>108327523139</v>
      </c>
      <c r="Y223" s="39">
        <f>X223/10</f>
        <v>10832752313.9</v>
      </c>
      <c r="Z223" s="39">
        <f>X223/13.5</f>
        <v>8024260973.2592592</v>
      </c>
      <c r="AA223" s="39">
        <v>219428624.08645275</v>
      </c>
      <c r="AB223" s="260">
        <v>18677</v>
      </c>
      <c r="AC223" s="49">
        <v>773952600402</v>
      </c>
      <c r="AD223" s="49">
        <f t="shared" ref="AD223:AD228" si="19">AC223/10</f>
        <v>77395260040.199997</v>
      </c>
      <c r="AE223" s="49">
        <f t="shared" ref="AE223:AE228" si="20">AC223/13.5</f>
        <v>57329822252</v>
      </c>
      <c r="AF223" s="49">
        <v>369838006.95854121</v>
      </c>
      <c r="AG223" s="263">
        <v>45719436668</v>
      </c>
      <c r="AH223" s="49">
        <v>-120701342358</v>
      </c>
      <c r="AI223" s="48">
        <v>15264</v>
      </c>
      <c r="AJ223" s="39">
        <v>19861620.100000001</v>
      </c>
      <c r="AK223" s="51"/>
      <c r="AL223" s="39">
        <v>19861620.100000001</v>
      </c>
      <c r="AM223" s="51">
        <v>408675.3106995885</v>
      </c>
      <c r="AN223" s="260">
        <v>15264</v>
      </c>
      <c r="AO223" s="52">
        <v>203077141698</v>
      </c>
      <c r="AP223" s="51"/>
      <c r="AQ223" s="53">
        <v>15264</v>
      </c>
      <c r="AR223" s="52"/>
      <c r="AS223" s="52"/>
      <c r="AT223" s="57">
        <v>4552609063857</v>
      </c>
      <c r="AU223" s="57">
        <v>10800796.15</v>
      </c>
      <c r="AV223" s="39">
        <f>AR223+AT223</f>
        <v>4552609063857</v>
      </c>
      <c r="AW223" s="39">
        <f>AS223+AU223</f>
        <v>10800796.15</v>
      </c>
      <c r="AX223" s="54"/>
      <c r="AY223" s="52"/>
      <c r="AZ223" s="52"/>
      <c r="BA223" s="51"/>
      <c r="BB223" s="51"/>
      <c r="BC223" s="52"/>
      <c r="BD223" s="52"/>
      <c r="BE223" s="51"/>
      <c r="BF223" s="51"/>
      <c r="BG223" s="52"/>
      <c r="BH223" s="52"/>
      <c r="BI223" s="51"/>
      <c r="BJ223" s="51"/>
      <c r="BK223" s="265" t="s">
        <v>2064</v>
      </c>
      <c r="BL223" s="266" t="s">
        <v>180</v>
      </c>
      <c r="BM223" s="265" t="s">
        <v>118</v>
      </c>
      <c r="BN223" s="265" t="s">
        <v>180</v>
      </c>
      <c r="BO223" s="265" t="s">
        <v>180</v>
      </c>
      <c r="BP223" s="257" t="s">
        <v>2065</v>
      </c>
      <c r="BQ223" s="257" t="s">
        <v>2066</v>
      </c>
      <c r="BR223" s="257" t="s">
        <v>2067</v>
      </c>
      <c r="BS223" s="265" t="s">
        <v>2068</v>
      </c>
      <c r="BT223" s="265" t="s">
        <v>2069</v>
      </c>
      <c r="BU223" s="80" t="s">
        <v>2070</v>
      </c>
      <c r="BV223" s="257" t="s">
        <v>2071</v>
      </c>
      <c r="BW223" s="38"/>
      <c r="BX223" s="257" t="s">
        <v>2072</v>
      </c>
      <c r="BY223" s="257"/>
      <c r="BZ223" s="218"/>
    </row>
    <row r="224" spans="1:78" s="217" customFormat="1" ht="408.75" customHeight="1">
      <c r="A224" s="257">
        <v>223</v>
      </c>
      <c r="B224" s="10" t="s">
        <v>2073</v>
      </c>
      <c r="C224" s="257" t="s">
        <v>106</v>
      </c>
      <c r="D224" s="257" t="s">
        <v>125</v>
      </c>
      <c r="E224" s="257" t="s">
        <v>2074</v>
      </c>
      <c r="F224" s="257" t="s">
        <v>2075</v>
      </c>
      <c r="G224" s="257" t="s">
        <v>2076</v>
      </c>
      <c r="H224" s="257" t="s">
        <v>81</v>
      </c>
      <c r="I224" s="32" t="s">
        <v>2077</v>
      </c>
      <c r="J224" s="158" t="s">
        <v>96</v>
      </c>
      <c r="K224" s="257" t="s">
        <v>96</v>
      </c>
      <c r="L224" s="257" t="s">
        <v>2078</v>
      </c>
      <c r="M224" s="258">
        <v>27513</v>
      </c>
      <c r="N224" s="259">
        <v>27513</v>
      </c>
      <c r="O224" s="260">
        <v>883</v>
      </c>
      <c r="P224" s="260">
        <v>1747</v>
      </c>
      <c r="Q224" s="257" t="s">
        <v>114</v>
      </c>
      <c r="R224" s="257" t="s">
        <v>2079</v>
      </c>
      <c r="S224" s="267" t="s">
        <v>8116</v>
      </c>
      <c r="T224" s="158" t="s">
        <v>914</v>
      </c>
      <c r="U224" s="257" t="s">
        <v>101</v>
      </c>
      <c r="V224" s="32" t="s">
        <v>2080</v>
      </c>
      <c r="W224" s="257"/>
      <c r="X224" s="261">
        <v>15140625548</v>
      </c>
      <c r="Y224" s="39">
        <f>X224/10</f>
        <v>1514062554.8</v>
      </c>
      <c r="Z224" s="39">
        <f>X224/13.5</f>
        <v>1121527818.3703704</v>
      </c>
      <c r="AA224" s="39">
        <v>30668906.068708476</v>
      </c>
      <c r="AB224" s="260">
        <v>2098</v>
      </c>
      <c r="AC224" s="49">
        <v>183266586980</v>
      </c>
      <c r="AD224" s="49">
        <f t="shared" si="19"/>
        <v>18326658698</v>
      </c>
      <c r="AE224" s="49">
        <f t="shared" si="20"/>
        <v>13575302739.25926</v>
      </c>
      <c r="AF224" s="49">
        <v>87575064.978878766</v>
      </c>
      <c r="AG224" s="263">
        <v>15965591085</v>
      </c>
      <c r="AH224" s="49">
        <v>3508493538</v>
      </c>
      <c r="AI224" s="48">
        <v>717</v>
      </c>
      <c r="AJ224" s="39">
        <v>9879309.7300000004</v>
      </c>
      <c r="AK224" s="52">
        <v>16133827.6</v>
      </c>
      <c r="AL224" s="39">
        <v>26013137.329999998</v>
      </c>
      <c r="AM224" s="51">
        <v>535249.73930041143</v>
      </c>
      <c r="AN224" s="260">
        <v>984</v>
      </c>
      <c r="AO224" s="52">
        <v>16797826193</v>
      </c>
      <c r="AP224" s="51"/>
      <c r="AQ224" s="53">
        <v>861</v>
      </c>
      <c r="AR224" s="52"/>
      <c r="AS224" s="52"/>
      <c r="AT224" s="52"/>
      <c r="AU224" s="52"/>
      <c r="AV224" s="52"/>
      <c r="AW224" s="52"/>
      <c r="AX224" s="54"/>
      <c r="AY224" s="52"/>
      <c r="AZ224" s="52"/>
      <c r="BA224" s="51"/>
      <c r="BB224" s="51"/>
      <c r="BC224" s="52"/>
      <c r="BD224" s="52"/>
      <c r="BE224" s="51"/>
      <c r="BF224" s="51"/>
      <c r="BG224" s="52"/>
      <c r="BH224" s="52"/>
      <c r="BI224" s="51"/>
      <c r="BJ224" s="51"/>
      <c r="BK224" s="264" t="s">
        <v>8588</v>
      </c>
      <c r="BL224" s="266" t="s">
        <v>180</v>
      </c>
      <c r="BM224" s="257" t="s">
        <v>118</v>
      </c>
      <c r="BN224" s="265" t="s">
        <v>180</v>
      </c>
      <c r="BO224" s="265" t="s">
        <v>180</v>
      </c>
      <c r="BP224" s="69" t="s">
        <v>8589</v>
      </c>
      <c r="BQ224" s="257" t="s">
        <v>2081</v>
      </c>
      <c r="BR224" s="257" t="s">
        <v>2082</v>
      </c>
      <c r="BS224" s="257" t="s">
        <v>914</v>
      </c>
      <c r="BT224" s="257" t="s">
        <v>2083</v>
      </c>
      <c r="BU224" s="257" t="s">
        <v>2084</v>
      </c>
      <c r="BV224" s="257" t="s">
        <v>2085</v>
      </c>
      <c r="BW224" s="38"/>
      <c r="BX224" s="69" t="s">
        <v>2086</v>
      </c>
      <c r="BY224" s="257" t="s">
        <v>2087</v>
      </c>
      <c r="BZ224" s="218"/>
    </row>
    <row r="225" spans="1:78" s="217" customFormat="1" ht="409.5" customHeight="1">
      <c r="A225" s="257">
        <v>224</v>
      </c>
      <c r="B225" s="101" t="s">
        <v>2088</v>
      </c>
      <c r="C225" s="257" t="s">
        <v>106</v>
      </c>
      <c r="D225" s="267" t="s">
        <v>402</v>
      </c>
      <c r="E225" s="257" t="s">
        <v>402</v>
      </c>
      <c r="F225" s="257" t="s">
        <v>2089</v>
      </c>
      <c r="G225" s="257" t="s">
        <v>2090</v>
      </c>
      <c r="H225" s="257" t="s">
        <v>81</v>
      </c>
      <c r="I225" s="32" t="s">
        <v>2091</v>
      </c>
      <c r="J225" s="158" t="s">
        <v>8473</v>
      </c>
      <c r="K225" s="257" t="s">
        <v>8471</v>
      </c>
      <c r="L225" s="257" t="s">
        <v>2092</v>
      </c>
      <c r="M225" s="258">
        <v>25603</v>
      </c>
      <c r="N225" s="259">
        <v>27030</v>
      </c>
      <c r="O225" s="260"/>
      <c r="P225" s="260"/>
      <c r="Q225" s="257" t="s">
        <v>114</v>
      </c>
      <c r="R225" s="257" t="s">
        <v>2093</v>
      </c>
      <c r="S225" s="267" t="s">
        <v>287</v>
      </c>
      <c r="T225" s="158" t="s">
        <v>8489</v>
      </c>
      <c r="U225" s="257" t="s">
        <v>101</v>
      </c>
      <c r="V225" s="32" t="s">
        <v>2094</v>
      </c>
      <c r="W225" s="257"/>
      <c r="X225" s="39">
        <v>18531562369</v>
      </c>
      <c r="Y225" s="39">
        <f>X225/10</f>
        <v>1853156236.9000001</v>
      </c>
      <c r="Z225" s="39">
        <f>X225/13.5</f>
        <v>1372708323.6296296</v>
      </c>
      <c r="AA225" s="39">
        <v>37537600.002025604</v>
      </c>
      <c r="AB225" s="260">
        <v>4590</v>
      </c>
      <c r="AC225" s="49">
        <v>53056919516</v>
      </c>
      <c r="AD225" s="49">
        <f t="shared" si="19"/>
        <v>5305691951.6000004</v>
      </c>
      <c r="AE225" s="49">
        <f t="shared" si="20"/>
        <v>3930142186.3703704</v>
      </c>
      <c r="AF225" s="49">
        <v>25353575.088403389</v>
      </c>
      <c r="AG225" s="263">
        <v>956238785</v>
      </c>
      <c r="AH225" s="49">
        <v>-1988705639</v>
      </c>
      <c r="AI225" s="48">
        <v>4589</v>
      </c>
      <c r="AJ225" s="39">
        <v>10137442.24</v>
      </c>
      <c r="AK225" s="52">
        <v>99506718.260000005</v>
      </c>
      <c r="AL225" s="39">
        <v>109644160.5</v>
      </c>
      <c r="AM225" s="51">
        <v>2256052.6851851852</v>
      </c>
      <c r="AN225" s="260">
        <v>4590</v>
      </c>
      <c r="AO225" s="52">
        <v>109622204400</v>
      </c>
      <c r="AP225" s="39">
        <v>16791771103.59</v>
      </c>
      <c r="AQ225" s="53">
        <v>4000</v>
      </c>
      <c r="AR225" s="52"/>
      <c r="AS225" s="52"/>
      <c r="AT225" s="57">
        <v>946789405194.5</v>
      </c>
      <c r="AU225" s="57">
        <v>1276558.24</v>
      </c>
      <c r="AV225" s="39">
        <f>AR225+AT225</f>
        <v>946789405194.5</v>
      </c>
      <c r="AW225" s="39">
        <f>AS225+AU225</f>
        <v>1276558.24</v>
      </c>
      <c r="AX225" s="54"/>
      <c r="AY225" s="52"/>
      <c r="AZ225" s="52"/>
      <c r="BA225" s="39">
        <v>16791771103.59</v>
      </c>
      <c r="BB225" s="39">
        <v>16791771103.59</v>
      </c>
      <c r="BC225" s="52"/>
      <c r="BD225" s="52"/>
      <c r="BE225" s="39">
        <v>16791771103.59</v>
      </c>
      <c r="BF225" s="39">
        <v>16791771103.59</v>
      </c>
      <c r="BG225" s="52"/>
      <c r="BH225" s="52"/>
      <c r="BI225" s="39">
        <v>16791771103.59</v>
      </c>
      <c r="BJ225" s="39">
        <v>16791771103.59</v>
      </c>
      <c r="BK225" s="264" t="s">
        <v>7962</v>
      </c>
      <c r="BL225" s="266" t="s">
        <v>180</v>
      </c>
      <c r="BM225" s="257" t="s">
        <v>118</v>
      </c>
      <c r="BN225" s="257"/>
      <c r="BO225" s="257" t="s">
        <v>118</v>
      </c>
      <c r="BP225" s="257" t="s">
        <v>2095</v>
      </c>
      <c r="BQ225" s="257" t="s">
        <v>2096</v>
      </c>
      <c r="BR225" s="257" t="s">
        <v>2097</v>
      </c>
      <c r="BS225" s="257" t="s">
        <v>2098</v>
      </c>
      <c r="BT225" s="257" t="s">
        <v>2099</v>
      </c>
      <c r="BU225" s="257" t="s">
        <v>2100</v>
      </c>
      <c r="BV225" s="69" t="s">
        <v>8590</v>
      </c>
      <c r="BW225" s="38" t="s">
        <v>194</v>
      </c>
      <c r="BX225" s="257" t="s">
        <v>2101</v>
      </c>
      <c r="BY225" s="257"/>
      <c r="BZ225" s="218"/>
    </row>
    <row r="226" spans="1:78" s="217" customFormat="1" ht="99.75" customHeight="1">
      <c r="A226" s="257">
        <v>225</v>
      </c>
      <c r="B226" s="10" t="s">
        <v>2102</v>
      </c>
      <c r="C226" s="257" t="s">
        <v>106</v>
      </c>
      <c r="D226" s="257" t="s">
        <v>441</v>
      </c>
      <c r="E226" s="257" t="s">
        <v>441</v>
      </c>
      <c r="F226" s="257" t="s">
        <v>2103</v>
      </c>
      <c r="G226" s="257" t="s">
        <v>2104</v>
      </c>
      <c r="H226" s="257" t="s">
        <v>81</v>
      </c>
      <c r="I226" s="32" t="s">
        <v>2105</v>
      </c>
      <c r="J226" s="158" t="s">
        <v>96</v>
      </c>
      <c r="K226" s="257" t="s">
        <v>96</v>
      </c>
      <c r="L226" s="257" t="s">
        <v>2106</v>
      </c>
      <c r="M226" s="258">
        <v>27395</v>
      </c>
      <c r="N226" s="259">
        <v>27395</v>
      </c>
      <c r="O226" s="260"/>
      <c r="P226" s="260"/>
      <c r="Q226" s="257" t="s">
        <v>114</v>
      </c>
      <c r="R226" s="257" t="s">
        <v>144</v>
      </c>
      <c r="S226" s="267" t="s">
        <v>195</v>
      </c>
      <c r="T226" s="267" t="s">
        <v>2107</v>
      </c>
      <c r="U226" s="257" t="s">
        <v>101</v>
      </c>
      <c r="V226" s="32"/>
      <c r="W226" s="257"/>
      <c r="X226" s="39">
        <v>51466383</v>
      </c>
      <c r="Y226" s="39">
        <f>X226/10</f>
        <v>5146638.3</v>
      </c>
      <c r="Z226" s="39">
        <f>X226/13.5</f>
        <v>3812324.6666666665</v>
      </c>
      <c r="AA226" s="39">
        <v>104250.49222168206</v>
      </c>
      <c r="AB226" s="260">
        <v>203</v>
      </c>
      <c r="AC226" s="49">
        <v>574500000</v>
      </c>
      <c r="AD226" s="49">
        <f t="shared" si="19"/>
        <v>57450000</v>
      </c>
      <c r="AE226" s="49">
        <f t="shared" si="20"/>
        <v>42555555.555555552</v>
      </c>
      <c r="AF226" s="49">
        <v>274528.35598371469</v>
      </c>
      <c r="AG226" s="263">
        <v>35747762</v>
      </c>
      <c r="AH226" s="49">
        <v>7300000</v>
      </c>
      <c r="AI226" s="48">
        <v>305</v>
      </c>
      <c r="AJ226" s="39">
        <v>18117.009999999998</v>
      </c>
      <c r="AK226" s="52">
        <v>15505241.25</v>
      </c>
      <c r="AL226" s="39">
        <v>15523358.26</v>
      </c>
      <c r="AM226" s="51">
        <v>319410.6637860082</v>
      </c>
      <c r="AN226" s="260">
        <v>307</v>
      </c>
      <c r="AO226" s="52">
        <v>162955256</v>
      </c>
      <c r="AP226" s="39">
        <v>1218137234.04</v>
      </c>
      <c r="AQ226" s="53">
        <v>262</v>
      </c>
      <c r="AR226" s="52"/>
      <c r="AS226" s="52"/>
      <c r="AT226" s="57">
        <v>78717656732.770004</v>
      </c>
      <c r="AU226" s="57">
        <v>240674.89</v>
      </c>
      <c r="AV226" s="39">
        <f>AR226+AT226</f>
        <v>78717656732.770004</v>
      </c>
      <c r="AW226" s="39">
        <f>AS226+AU226</f>
        <v>240674.89</v>
      </c>
      <c r="AX226" s="54"/>
      <c r="AY226" s="52"/>
      <c r="AZ226" s="52"/>
      <c r="BA226" s="39">
        <v>1218137234.04</v>
      </c>
      <c r="BB226" s="39">
        <v>1218137234.04</v>
      </c>
      <c r="BC226" s="52"/>
      <c r="BD226" s="52"/>
      <c r="BE226" s="39">
        <v>1218137234.04</v>
      </c>
      <c r="BF226" s="39">
        <v>1218137234.04</v>
      </c>
      <c r="BG226" s="52"/>
      <c r="BH226" s="52"/>
      <c r="BI226" s="39">
        <v>1218137234.04</v>
      </c>
      <c r="BJ226" s="39">
        <v>1218137234.04</v>
      </c>
      <c r="BK226" s="265" t="s">
        <v>2108</v>
      </c>
      <c r="BL226" s="266" t="s">
        <v>180</v>
      </c>
      <c r="BM226" s="265" t="s">
        <v>118</v>
      </c>
      <c r="BN226" s="257"/>
      <c r="BO226" s="257"/>
      <c r="BP226" s="257" t="s">
        <v>2109</v>
      </c>
      <c r="BQ226" s="257" t="s">
        <v>240</v>
      </c>
      <c r="BR226" s="257"/>
      <c r="BS226" s="257" t="s">
        <v>2110</v>
      </c>
      <c r="BT226" s="257" t="s">
        <v>2111</v>
      </c>
      <c r="BU226" s="257" t="s">
        <v>2112</v>
      </c>
      <c r="BV226" s="257"/>
      <c r="BW226" s="38"/>
      <c r="BX226" s="257" t="s">
        <v>2113</v>
      </c>
      <c r="BY226" s="257"/>
      <c r="BZ226" s="218"/>
    </row>
    <row r="227" spans="1:78" s="217" customFormat="1" ht="189.75" customHeight="1">
      <c r="A227" s="257">
        <v>226</v>
      </c>
      <c r="B227" s="10" t="s">
        <v>8483</v>
      </c>
      <c r="C227" s="257" t="s">
        <v>106</v>
      </c>
      <c r="D227" s="257" t="s">
        <v>617</v>
      </c>
      <c r="E227" s="257" t="s">
        <v>8484</v>
      </c>
      <c r="F227" s="257" t="s">
        <v>8485</v>
      </c>
      <c r="G227" s="257" t="s">
        <v>8486</v>
      </c>
      <c r="H227" s="257" t="s">
        <v>189</v>
      </c>
      <c r="I227" s="32" t="s">
        <v>8487</v>
      </c>
      <c r="J227" s="158" t="s">
        <v>96</v>
      </c>
      <c r="K227" s="257" t="s">
        <v>96</v>
      </c>
      <c r="L227" s="257" t="s">
        <v>8488</v>
      </c>
      <c r="M227" s="258">
        <v>32487</v>
      </c>
      <c r="N227" s="260">
        <v>2009</v>
      </c>
      <c r="O227" s="260"/>
      <c r="P227" s="260"/>
      <c r="Q227" s="69" t="s">
        <v>114</v>
      </c>
      <c r="R227" s="69" t="s">
        <v>1071</v>
      </c>
      <c r="S227" s="267" t="s">
        <v>287</v>
      </c>
      <c r="T227" s="267" t="s">
        <v>8489</v>
      </c>
      <c r="U227" s="69" t="s">
        <v>101</v>
      </c>
      <c r="V227" s="32"/>
      <c r="W227" s="257"/>
      <c r="X227" s="39"/>
      <c r="Y227" s="39"/>
      <c r="Z227" s="39"/>
      <c r="AA227" s="39"/>
      <c r="AB227" s="260"/>
      <c r="AC227" s="49"/>
      <c r="AD227" s="49"/>
      <c r="AE227" s="49"/>
      <c r="AF227" s="49"/>
      <c r="AG227" s="263"/>
      <c r="AH227" s="49"/>
      <c r="AI227" s="48"/>
      <c r="AJ227" s="39"/>
      <c r="AK227" s="52"/>
      <c r="AL227" s="39"/>
      <c r="AM227" s="51"/>
      <c r="AN227" s="260"/>
      <c r="AO227" s="52"/>
      <c r="AP227" s="39"/>
      <c r="AQ227" s="53"/>
      <c r="AR227" s="52"/>
      <c r="AS227" s="52"/>
      <c r="AT227" s="57"/>
      <c r="AU227" s="57"/>
      <c r="AV227" s="39"/>
      <c r="AW227" s="39"/>
      <c r="AX227" s="54"/>
      <c r="AY227" s="52"/>
      <c r="AZ227" s="52"/>
      <c r="BA227" s="39"/>
      <c r="BB227" s="39"/>
      <c r="BC227" s="52"/>
      <c r="BD227" s="52"/>
      <c r="BE227" s="39"/>
      <c r="BF227" s="39"/>
      <c r="BG227" s="52"/>
      <c r="BH227" s="52"/>
      <c r="BI227" s="39"/>
      <c r="BJ227" s="39"/>
      <c r="BK227" s="264" t="s">
        <v>8490</v>
      </c>
      <c r="BL227" s="266"/>
      <c r="BM227" s="265"/>
      <c r="BN227" s="69" t="s">
        <v>180</v>
      </c>
      <c r="BO227" s="69" t="s">
        <v>180</v>
      </c>
      <c r="BP227" s="69" t="s">
        <v>8491</v>
      </c>
      <c r="BQ227" s="257"/>
      <c r="BR227" s="257" t="s">
        <v>8492</v>
      </c>
      <c r="BS227" s="267" t="s">
        <v>8489</v>
      </c>
      <c r="BT227" s="257"/>
      <c r="BU227" s="257"/>
      <c r="BV227" s="257" t="s">
        <v>8493</v>
      </c>
      <c r="BW227" s="38"/>
      <c r="BX227" s="257" t="s">
        <v>8494</v>
      </c>
      <c r="BY227" s="257"/>
      <c r="BZ227" s="218"/>
    </row>
    <row r="228" spans="1:78" s="217" customFormat="1" ht="99.75" customHeight="1">
      <c r="A228" s="257">
        <v>227</v>
      </c>
      <c r="B228" s="10" t="s">
        <v>2114</v>
      </c>
      <c r="C228" s="257" t="s">
        <v>106</v>
      </c>
      <c r="D228" s="69" t="s">
        <v>2425</v>
      </c>
      <c r="E228" s="257" t="s">
        <v>1737</v>
      </c>
      <c r="F228" s="257" t="s">
        <v>2115</v>
      </c>
      <c r="G228" s="257" t="s">
        <v>2116</v>
      </c>
      <c r="H228" s="257" t="s">
        <v>81</v>
      </c>
      <c r="I228" s="32" t="s">
        <v>2117</v>
      </c>
      <c r="J228" s="158" t="s">
        <v>96</v>
      </c>
      <c r="K228" s="257" t="s">
        <v>96</v>
      </c>
      <c r="L228" s="257" t="s">
        <v>2118</v>
      </c>
      <c r="M228" s="258">
        <v>27061</v>
      </c>
      <c r="N228" s="259">
        <v>27061</v>
      </c>
      <c r="O228" s="260"/>
      <c r="P228" s="260"/>
      <c r="Q228" s="257" t="s">
        <v>114</v>
      </c>
      <c r="R228" s="257" t="s">
        <v>1625</v>
      </c>
      <c r="S228" s="267" t="s">
        <v>1142</v>
      </c>
      <c r="T228" s="158" t="s">
        <v>1105</v>
      </c>
      <c r="U228" s="257" t="s">
        <v>101</v>
      </c>
      <c r="V228" s="32" t="s">
        <v>2119</v>
      </c>
      <c r="W228" s="257"/>
      <c r="X228" s="39">
        <v>3758175</v>
      </c>
      <c r="Y228" s="39">
        <f>X228/10</f>
        <v>375817.5</v>
      </c>
      <c r="Z228" s="39">
        <f>X228/13.5</f>
        <v>278383.33333333331</v>
      </c>
      <c r="AA228" s="39">
        <v>7612.5729217306753</v>
      </c>
      <c r="AB228" s="260">
        <v>6</v>
      </c>
      <c r="AC228" s="49">
        <v>10192030</v>
      </c>
      <c r="AD228" s="49">
        <f t="shared" si="19"/>
        <v>1019203</v>
      </c>
      <c r="AE228" s="49">
        <f t="shared" si="20"/>
        <v>754965.18518518517</v>
      </c>
      <c r="AF228" s="49">
        <v>4870.3241776095729</v>
      </c>
      <c r="AG228" s="263">
        <v>-4957027</v>
      </c>
      <c r="AH228" s="49">
        <v>0</v>
      </c>
      <c r="AI228" s="48">
        <v>5</v>
      </c>
      <c r="AJ228" s="39">
        <v>568.16</v>
      </c>
      <c r="AK228" s="51"/>
      <c r="AL228" s="39">
        <v>568.16</v>
      </c>
      <c r="AM228" s="51">
        <v>11.690534979423868</v>
      </c>
      <c r="AN228" s="260">
        <v>4</v>
      </c>
      <c r="AO228" s="52">
        <v>367950000</v>
      </c>
      <c r="AP228" s="51"/>
      <c r="AQ228" s="53">
        <v>32</v>
      </c>
      <c r="AR228" s="52"/>
      <c r="AS228" s="52"/>
      <c r="AT228" s="52"/>
      <c r="AU228" s="52"/>
      <c r="AV228" s="52"/>
      <c r="AW228" s="52"/>
      <c r="AX228" s="54"/>
      <c r="AY228" s="52"/>
      <c r="AZ228" s="52"/>
      <c r="BA228" s="51"/>
      <c r="BB228" s="51"/>
      <c r="BC228" s="52"/>
      <c r="BD228" s="52"/>
      <c r="BE228" s="51"/>
      <c r="BF228" s="51"/>
      <c r="BG228" s="52"/>
      <c r="BH228" s="52"/>
      <c r="BI228" s="51"/>
      <c r="BJ228" s="51"/>
      <c r="BK228" s="257" t="s">
        <v>2120</v>
      </c>
      <c r="BL228" s="266" t="s">
        <v>180</v>
      </c>
      <c r="BM228" s="257" t="s">
        <v>180</v>
      </c>
      <c r="BN228" s="257"/>
      <c r="BO228" s="257"/>
      <c r="BP228" s="257"/>
      <c r="BQ228" s="257"/>
      <c r="BR228" s="257" t="s">
        <v>2121</v>
      </c>
      <c r="BS228" s="257" t="s">
        <v>2122</v>
      </c>
      <c r="BT228" s="257"/>
      <c r="BU228" s="257"/>
      <c r="BV228" s="257" t="s">
        <v>2123</v>
      </c>
      <c r="BW228" s="38"/>
      <c r="BX228" s="257" t="s">
        <v>2124</v>
      </c>
      <c r="BY228" s="257"/>
      <c r="BZ228" s="218"/>
    </row>
    <row r="229" spans="1:78" s="217" customFormat="1" ht="99.75" customHeight="1">
      <c r="A229" s="257">
        <v>228</v>
      </c>
      <c r="B229" s="10" t="s">
        <v>2125</v>
      </c>
      <c r="C229" s="257" t="s">
        <v>106</v>
      </c>
      <c r="D229" s="257" t="s">
        <v>274</v>
      </c>
      <c r="E229" s="257" t="s">
        <v>833</v>
      </c>
      <c r="F229" s="257" t="s">
        <v>2126</v>
      </c>
      <c r="G229" s="257" t="s">
        <v>833</v>
      </c>
      <c r="H229" s="257" t="s">
        <v>81</v>
      </c>
      <c r="I229" s="32" t="s">
        <v>2127</v>
      </c>
      <c r="J229" s="158" t="s">
        <v>954</v>
      </c>
      <c r="K229" s="257" t="s">
        <v>709</v>
      </c>
      <c r="L229" s="257" t="s">
        <v>2128</v>
      </c>
      <c r="M229" s="258">
        <v>38938</v>
      </c>
      <c r="N229" s="259">
        <v>40094</v>
      </c>
      <c r="O229" s="260">
        <v>4727</v>
      </c>
      <c r="P229" s="260">
        <v>38496</v>
      </c>
      <c r="Q229" s="257" t="s">
        <v>114</v>
      </c>
      <c r="R229" s="257" t="s">
        <v>2129</v>
      </c>
      <c r="S229" s="267" t="s">
        <v>133</v>
      </c>
      <c r="T229" s="158" t="s">
        <v>312</v>
      </c>
      <c r="U229" s="257" t="s">
        <v>101</v>
      </c>
      <c r="V229" s="32"/>
      <c r="W229" s="257"/>
      <c r="X229" s="39"/>
      <c r="Y229" s="39"/>
      <c r="Z229" s="39"/>
      <c r="AA229" s="39"/>
      <c r="AB229" s="65"/>
      <c r="AC229" s="39"/>
      <c r="AD229" s="261"/>
      <c r="AE229" s="261"/>
      <c r="AF229" s="261"/>
      <c r="AG229" s="261"/>
      <c r="AH229" s="261"/>
      <c r="AI229" s="257"/>
      <c r="AJ229" s="39"/>
      <c r="AK229" s="39"/>
      <c r="AL229" s="39"/>
      <c r="AM229" s="39"/>
      <c r="AN229" s="65"/>
      <c r="AO229" s="39"/>
      <c r="AP229" s="39"/>
      <c r="AQ229" s="65"/>
      <c r="AR229" s="39"/>
      <c r="AS229" s="39"/>
      <c r="AT229" s="39"/>
      <c r="AU229" s="39"/>
      <c r="AV229" s="39"/>
      <c r="AW229" s="39"/>
      <c r="AX229" s="65"/>
      <c r="AY229" s="39"/>
      <c r="AZ229" s="39"/>
      <c r="BA229" s="39"/>
      <c r="BB229" s="39"/>
      <c r="BC229" s="39"/>
      <c r="BD229" s="39"/>
      <c r="BE229" s="39"/>
      <c r="BF229" s="39"/>
      <c r="BG229" s="39"/>
      <c r="BH229" s="39"/>
      <c r="BI229" s="39"/>
      <c r="BJ229" s="39"/>
      <c r="BK229" s="257" t="s">
        <v>1691</v>
      </c>
      <c r="BL229" s="266" t="s">
        <v>180</v>
      </c>
      <c r="BM229" s="257" t="s">
        <v>118</v>
      </c>
      <c r="BN229" s="257"/>
      <c r="BO229" s="257"/>
      <c r="BP229" s="265" t="s">
        <v>1692</v>
      </c>
      <c r="BQ229" s="257" t="s">
        <v>240</v>
      </c>
      <c r="BR229" s="257"/>
      <c r="BS229" s="257" t="s">
        <v>2130</v>
      </c>
      <c r="BT229" s="257"/>
      <c r="BU229" s="257"/>
      <c r="BV229" s="257" t="s">
        <v>2131</v>
      </c>
      <c r="BW229" s="38"/>
      <c r="BX229" s="257" t="s">
        <v>2132</v>
      </c>
      <c r="BY229" s="257" t="s">
        <v>155</v>
      </c>
      <c r="BZ229" s="218"/>
    </row>
    <row r="230" spans="1:78" s="217" customFormat="1" ht="99.75" customHeight="1">
      <c r="A230" s="257">
        <v>229</v>
      </c>
      <c r="B230" s="10" t="s">
        <v>2133</v>
      </c>
      <c r="C230" s="257" t="s">
        <v>106</v>
      </c>
      <c r="D230" s="257" t="s">
        <v>274</v>
      </c>
      <c r="E230" s="257" t="s">
        <v>833</v>
      </c>
      <c r="F230" s="257" t="s">
        <v>2134</v>
      </c>
      <c r="G230" s="257" t="s">
        <v>833</v>
      </c>
      <c r="H230" s="257" t="s">
        <v>81</v>
      </c>
      <c r="I230" s="32" t="s">
        <v>2135</v>
      </c>
      <c r="J230" s="158" t="s">
        <v>96</v>
      </c>
      <c r="K230" s="257" t="s">
        <v>2136</v>
      </c>
      <c r="L230" s="257" t="s">
        <v>2137</v>
      </c>
      <c r="M230" s="258">
        <v>37289</v>
      </c>
      <c r="N230" s="259">
        <v>37289</v>
      </c>
      <c r="O230" s="260">
        <v>1602</v>
      </c>
      <c r="P230" s="260">
        <v>38496</v>
      </c>
      <c r="Q230" s="257" t="s">
        <v>114</v>
      </c>
      <c r="R230" s="257" t="s">
        <v>1817</v>
      </c>
      <c r="S230" s="267" t="s">
        <v>311</v>
      </c>
      <c r="T230" s="158" t="s">
        <v>312</v>
      </c>
      <c r="U230" s="267" t="s">
        <v>116</v>
      </c>
      <c r="V230" s="32" t="s">
        <v>2138</v>
      </c>
      <c r="W230" s="257" t="s">
        <v>2139</v>
      </c>
      <c r="X230" s="261">
        <v>2645501722</v>
      </c>
      <c r="Y230" s="39">
        <f>X230/10</f>
        <v>264550172.19999999</v>
      </c>
      <c r="Z230" s="39">
        <f>X230/13.5</f>
        <v>195963090.51851851</v>
      </c>
      <c r="AA230" s="39">
        <v>5358737.8909415007</v>
      </c>
      <c r="AB230" s="260">
        <v>861</v>
      </c>
      <c r="AC230" s="49">
        <v>16116328204</v>
      </c>
      <c r="AD230" s="49">
        <f>AC230/10</f>
        <v>1611632820.4000001</v>
      </c>
      <c r="AE230" s="49">
        <f>AC230/13.5</f>
        <v>1193802089.1851852</v>
      </c>
      <c r="AF230" s="49">
        <v>7701286.4862281866</v>
      </c>
      <c r="AG230" s="263">
        <v>3649670955</v>
      </c>
      <c r="AH230" s="39">
        <v>1044394001</v>
      </c>
      <c r="AI230" s="260">
        <v>742</v>
      </c>
      <c r="AJ230" s="39">
        <v>432946.81</v>
      </c>
      <c r="AK230" s="52">
        <v>36735701.590000004</v>
      </c>
      <c r="AL230" s="39">
        <v>37168648.400000006</v>
      </c>
      <c r="AM230" s="51">
        <v>764787.00411522645</v>
      </c>
      <c r="AN230" s="260">
        <v>752</v>
      </c>
      <c r="AO230" s="52">
        <v>1098482290</v>
      </c>
      <c r="AP230" s="39">
        <v>2999950814</v>
      </c>
      <c r="AQ230" s="53">
        <v>799</v>
      </c>
      <c r="AR230" s="52"/>
      <c r="AS230" s="52"/>
      <c r="AT230" s="57">
        <v>21396780650</v>
      </c>
      <c r="AU230" s="57">
        <v>86312.87</v>
      </c>
      <c r="AV230" s="39">
        <f>AR230+AT230</f>
        <v>21396780650</v>
      </c>
      <c r="AW230" s="39">
        <f>AS230+AU230</f>
        <v>86312.87</v>
      </c>
      <c r="AX230" s="54"/>
      <c r="AY230" s="52"/>
      <c r="AZ230" s="52"/>
      <c r="BA230" s="39">
        <v>2999950814</v>
      </c>
      <c r="BB230" s="39">
        <v>2999950814</v>
      </c>
      <c r="BC230" s="52"/>
      <c r="BD230" s="52"/>
      <c r="BE230" s="39">
        <v>2999950814</v>
      </c>
      <c r="BF230" s="39">
        <v>2999950814</v>
      </c>
      <c r="BG230" s="52"/>
      <c r="BH230" s="52"/>
      <c r="BI230" s="39">
        <v>2999950814</v>
      </c>
      <c r="BJ230" s="39">
        <v>2999950814</v>
      </c>
      <c r="BK230" s="257" t="s">
        <v>2140</v>
      </c>
      <c r="BL230" s="257"/>
      <c r="BM230" s="257" t="s">
        <v>118</v>
      </c>
      <c r="BN230" s="257"/>
      <c r="BO230" s="257" t="s">
        <v>118</v>
      </c>
      <c r="BP230" s="257" t="s">
        <v>2141</v>
      </c>
      <c r="BQ230" s="257" t="s">
        <v>2142</v>
      </c>
      <c r="BR230" s="257"/>
      <c r="BS230" s="257" t="s">
        <v>2130</v>
      </c>
      <c r="BT230" s="257"/>
      <c r="BU230" s="257" t="s">
        <v>2143</v>
      </c>
      <c r="BV230" s="262" t="s">
        <v>2144</v>
      </c>
      <c r="BW230" s="38"/>
      <c r="BX230" s="257" t="s">
        <v>2145</v>
      </c>
      <c r="BY230" s="257"/>
      <c r="BZ230" s="218"/>
    </row>
    <row r="231" spans="1:78" s="217" customFormat="1" ht="99.75" customHeight="1">
      <c r="A231" s="257">
        <v>230</v>
      </c>
      <c r="B231" s="10" t="s">
        <v>2146</v>
      </c>
      <c r="C231" s="257" t="s">
        <v>106</v>
      </c>
      <c r="D231" s="257" t="s">
        <v>274</v>
      </c>
      <c r="E231" s="257" t="s">
        <v>833</v>
      </c>
      <c r="F231" s="257" t="s">
        <v>2134</v>
      </c>
      <c r="G231" s="257" t="s">
        <v>833</v>
      </c>
      <c r="H231" s="257" t="s">
        <v>81</v>
      </c>
      <c r="I231" s="32" t="s">
        <v>2147</v>
      </c>
      <c r="J231" s="158" t="s">
        <v>954</v>
      </c>
      <c r="K231" s="257" t="s">
        <v>2148</v>
      </c>
      <c r="L231" s="257" t="s">
        <v>2149</v>
      </c>
      <c r="M231" s="258">
        <v>38938</v>
      </c>
      <c r="N231" s="259">
        <v>40210</v>
      </c>
      <c r="O231" s="260">
        <v>4726</v>
      </c>
      <c r="P231" s="260">
        <v>38496</v>
      </c>
      <c r="Q231" s="257" t="s">
        <v>114</v>
      </c>
      <c r="R231" s="257" t="s">
        <v>2150</v>
      </c>
      <c r="S231" s="267" t="s">
        <v>145</v>
      </c>
      <c r="T231" s="158" t="s">
        <v>312</v>
      </c>
      <c r="U231" s="257" t="s">
        <v>101</v>
      </c>
      <c r="V231" s="32"/>
      <c r="W231" s="257"/>
      <c r="X231" s="39"/>
      <c r="Y231" s="39"/>
      <c r="Z231" s="39"/>
      <c r="AA231" s="39"/>
      <c r="AB231" s="65"/>
      <c r="AC231" s="39"/>
      <c r="AD231" s="261"/>
      <c r="AE231" s="261"/>
      <c r="AF231" s="261"/>
      <c r="AG231" s="261"/>
      <c r="AH231" s="261"/>
      <c r="AI231" s="257"/>
      <c r="AJ231" s="39"/>
      <c r="AK231" s="39"/>
      <c r="AL231" s="39"/>
      <c r="AM231" s="39"/>
      <c r="AN231" s="65"/>
      <c r="AO231" s="39"/>
      <c r="AP231" s="39"/>
      <c r="AQ231" s="65"/>
      <c r="AR231" s="39"/>
      <c r="AS231" s="39"/>
      <c r="AT231" s="39"/>
      <c r="AU231" s="39"/>
      <c r="AV231" s="39"/>
      <c r="AW231" s="39"/>
      <c r="AX231" s="65"/>
      <c r="AY231" s="39"/>
      <c r="AZ231" s="39"/>
      <c r="BA231" s="39"/>
      <c r="BB231" s="39"/>
      <c r="BC231" s="39"/>
      <c r="BD231" s="39"/>
      <c r="BE231" s="39"/>
      <c r="BF231" s="39"/>
      <c r="BG231" s="39"/>
      <c r="BH231" s="39"/>
      <c r="BI231" s="39"/>
      <c r="BJ231" s="39"/>
      <c r="BK231" s="257" t="s">
        <v>1691</v>
      </c>
      <c r="BL231" s="266" t="s">
        <v>180</v>
      </c>
      <c r="BM231" s="257" t="s">
        <v>118</v>
      </c>
      <c r="BN231" s="257"/>
      <c r="BO231" s="257" t="s">
        <v>118</v>
      </c>
      <c r="BP231" s="265" t="s">
        <v>1692</v>
      </c>
      <c r="BQ231" s="257" t="s">
        <v>102</v>
      </c>
      <c r="BR231" s="257"/>
      <c r="BS231" s="257" t="s">
        <v>2130</v>
      </c>
      <c r="BT231" s="257" t="s">
        <v>118</v>
      </c>
      <c r="BU231" s="257"/>
      <c r="BV231" s="262" t="s">
        <v>2151</v>
      </c>
      <c r="BW231" s="38"/>
      <c r="BX231" s="257" t="s">
        <v>1729</v>
      </c>
      <c r="BY231" s="257"/>
      <c r="BZ231" s="218"/>
    </row>
    <row r="232" spans="1:78" s="217" customFormat="1" ht="99.75" customHeight="1">
      <c r="A232" s="257">
        <v>231</v>
      </c>
      <c r="B232" s="10" t="s">
        <v>2152</v>
      </c>
      <c r="C232" s="257" t="s">
        <v>106</v>
      </c>
      <c r="D232" s="257" t="s">
        <v>274</v>
      </c>
      <c r="E232" s="257" t="s">
        <v>833</v>
      </c>
      <c r="F232" s="257" t="s">
        <v>2134</v>
      </c>
      <c r="G232" s="257" t="s">
        <v>833</v>
      </c>
      <c r="H232" s="266" t="s">
        <v>110</v>
      </c>
      <c r="I232" s="32" t="s">
        <v>2153</v>
      </c>
      <c r="J232" s="158" t="s">
        <v>954</v>
      </c>
      <c r="K232" s="257" t="s">
        <v>2154</v>
      </c>
      <c r="L232" s="257" t="s">
        <v>2155</v>
      </c>
      <c r="M232" s="258">
        <v>4884</v>
      </c>
      <c r="N232" s="259">
        <v>40290</v>
      </c>
      <c r="O232" s="260">
        <v>7301</v>
      </c>
      <c r="P232" s="260">
        <v>39408</v>
      </c>
      <c r="Q232" s="257" t="s">
        <v>114</v>
      </c>
      <c r="R232" s="257" t="s">
        <v>2156</v>
      </c>
      <c r="S232" s="267" t="s">
        <v>761</v>
      </c>
      <c r="T232" s="158" t="s">
        <v>312</v>
      </c>
      <c r="U232" s="257" t="s">
        <v>101</v>
      </c>
      <c r="V232" s="32"/>
      <c r="W232" s="257"/>
      <c r="X232" s="39"/>
      <c r="Y232" s="39"/>
      <c r="Z232" s="39"/>
      <c r="AA232" s="39"/>
      <c r="AB232" s="65"/>
      <c r="AC232" s="39"/>
      <c r="AD232" s="261"/>
      <c r="AE232" s="261"/>
      <c r="AF232" s="261"/>
      <c r="AG232" s="261"/>
      <c r="AH232" s="261"/>
      <c r="AI232" s="257"/>
      <c r="AJ232" s="39"/>
      <c r="AK232" s="39"/>
      <c r="AL232" s="39"/>
      <c r="AM232" s="39"/>
      <c r="AN232" s="65"/>
      <c r="AO232" s="39"/>
      <c r="AP232" s="39"/>
      <c r="AQ232" s="65"/>
      <c r="AR232" s="39"/>
      <c r="AS232" s="39"/>
      <c r="AT232" s="39"/>
      <c r="AU232" s="39"/>
      <c r="AV232" s="39"/>
      <c r="AW232" s="39"/>
      <c r="AX232" s="65"/>
      <c r="AY232" s="39"/>
      <c r="AZ232" s="39"/>
      <c r="BA232" s="39"/>
      <c r="BB232" s="39"/>
      <c r="BC232" s="39"/>
      <c r="BD232" s="39"/>
      <c r="BE232" s="39"/>
      <c r="BF232" s="39"/>
      <c r="BG232" s="39"/>
      <c r="BH232" s="39"/>
      <c r="BI232" s="39"/>
      <c r="BJ232" s="39"/>
      <c r="BK232" s="257" t="s">
        <v>1691</v>
      </c>
      <c r="BL232" s="266" t="s">
        <v>180</v>
      </c>
      <c r="BM232" s="257" t="s">
        <v>118</v>
      </c>
      <c r="BN232" s="257"/>
      <c r="BO232" s="257" t="s">
        <v>118</v>
      </c>
      <c r="BP232" s="265" t="s">
        <v>1692</v>
      </c>
      <c r="BQ232" s="257" t="s">
        <v>102</v>
      </c>
      <c r="BR232" s="257"/>
      <c r="BS232" s="257" t="s">
        <v>2130</v>
      </c>
      <c r="BT232" s="257" t="s">
        <v>118</v>
      </c>
      <c r="BU232" s="257" t="s">
        <v>2157</v>
      </c>
      <c r="BV232" s="257" t="s">
        <v>2158</v>
      </c>
      <c r="BW232" s="38"/>
      <c r="BX232" s="257" t="s">
        <v>1729</v>
      </c>
      <c r="BY232" s="257"/>
      <c r="BZ232" s="218"/>
    </row>
    <row r="233" spans="1:78" s="217" customFormat="1" ht="99.75" customHeight="1">
      <c r="A233" s="257">
        <v>232</v>
      </c>
      <c r="B233" s="10" t="s">
        <v>2159</v>
      </c>
      <c r="C233" s="257" t="s">
        <v>106</v>
      </c>
      <c r="D233" s="257" t="s">
        <v>274</v>
      </c>
      <c r="E233" s="257" t="s">
        <v>2160</v>
      </c>
      <c r="F233" s="257" t="s">
        <v>2161</v>
      </c>
      <c r="G233" s="257" t="s">
        <v>2162</v>
      </c>
      <c r="H233" s="266" t="s">
        <v>110</v>
      </c>
      <c r="I233" s="32" t="s">
        <v>2163</v>
      </c>
      <c r="J233" s="158" t="s">
        <v>96</v>
      </c>
      <c r="K233" s="257" t="s">
        <v>96</v>
      </c>
      <c r="L233" s="257" t="s">
        <v>2164</v>
      </c>
      <c r="M233" s="258">
        <v>39338</v>
      </c>
      <c r="N233" s="259">
        <v>39338</v>
      </c>
      <c r="O233" s="260">
        <v>5588</v>
      </c>
      <c r="P233" s="260">
        <v>38768</v>
      </c>
      <c r="Q233" s="257" t="s">
        <v>114</v>
      </c>
      <c r="R233" s="257" t="s">
        <v>2165</v>
      </c>
      <c r="S233" s="267" t="s">
        <v>277</v>
      </c>
      <c r="T233" s="158" t="s">
        <v>1060</v>
      </c>
      <c r="U233" s="257" t="s">
        <v>101</v>
      </c>
      <c r="V233" s="32"/>
      <c r="W233" s="257"/>
      <c r="X233" s="39"/>
      <c r="Y233" s="39"/>
      <c r="Z233" s="39"/>
      <c r="AA233" s="39"/>
      <c r="AB233" s="65"/>
      <c r="AC233" s="39"/>
      <c r="AD233" s="261"/>
      <c r="AE233" s="261"/>
      <c r="AF233" s="261"/>
      <c r="AG233" s="261"/>
      <c r="AH233" s="261"/>
      <c r="AI233" s="257"/>
      <c r="AJ233" s="39"/>
      <c r="AK233" s="39"/>
      <c r="AL233" s="39"/>
      <c r="AM233" s="39"/>
      <c r="AN233" s="65"/>
      <c r="AO233" s="39"/>
      <c r="AP233" s="39"/>
      <c r="AQ233" s="65"/>
      <c r="AR233" s="39"/>
      <c r="AS233" s="39"/>
      <c r="AT233" s="39"/>
      <c r="AU233" s="39"/>
      <c r="AV233" s="39"/>
      <c r="AW233" s="39"/>
      <c r="AX233" s="65"/>
      <c r="AY233" s="39"/>
      <c r="AZ233" s="39"/>
      <c r="BA233" s="39"/>
      <c r="BB233" s="39"/>
      <c r="BC233" s="39"/>
      <c r="BD233" s="39"/>
      <c r="BE233" s="39"/>
      <c r="BF233" s="39"/>
      <c r="BG233" s="39"/>
      <c r="BH233" s="39"/>
      <c r="BI233" s="39"/>
      <c r="BJ233" s="39"/>
      <c r="BK233" s="257"/>
      <c r="BL233" s="257"/>
      <c r="BM233" s="257"/>
      <c r="BN233" s="257"/>
      <c r="BO233" s="257"/>
      <c r="BP233" s="257"/>
      <c r="BQ233" s="257" t="s">
        <v>240</v>
      </c>
      <c r="BR233" s="257"/>
      <c r="BS233" s="257" t="s">
        <v>2166</v>
      </c>
      <c r="BT233" s="257" t="s">
        <v>118</v>
      </c>
      <c r="BU233" s="257"/>
      <c r="BV233" s="257" t="s">
        <v>2167</v>
      </c>
      <c r="BW233" s="38"/>
      <c r="BX233" s="257" t="s">
        <v>2168</v>
      </c>
      <c r="BY233" s="257"/>
      <c r="BZ233" s="218"/>
    </row>
    <row r="234" spans="1:78" s="217" customFormat="1" ht="99.75" customHeight="1">
      <c r="A234" s="257">
        <v>233</v>
      </c>
      <c r="B234" s="10" t="s">
        <v>2169</v>
      </c>
      <c r="C234" s="257" t="s">
        <v>106</v>
      </c>
      <c r="D234" s="257" t="s">
        <v>274</v>
      </c>
      <c r="E234" s="257" t="s">
        <v>2170</v>
      </c>
      <c r="F234" s="257" t="s">
        <v>2171</v>
      </c>
      <c r="G234" s="257" t="s">
        <v>2172</v>
      </c>
      <c r="H234" s="257" t="s">
        <v>81</v>
      </c>
      <c r="I234" s="32" t="s">
        <v>2173</v>
      </c>
      <c r="J234" s="158" t="s">
        <v>96</v>
      </c>
      <c r="K234" s="257" t="s">
        <v>96</v>
      </c>
      <c r="L234" s="257" t="s">
        <v>2174</v>
      </c>
      <c r="M234" s="258">
        <v>42657</v>
      </c>
      <c r="N234" s="259">
        <v>42657</v>
      </c>
      <c r="O234" s="260">
        <v>2486</v>
      </c>
      <c r="P234" s="260">
        <v>41009</v>
      </c>
      <c r="Q234" s="257" t="s">
        <v>8100</v>
      </c>
      <c r="R234" s="257" t="s">
        <v>144</v>
      </c>
      <c r="S234" s="267" t="s">
        <v>195</v>
      </c>
      <c r="T234" s="158" t="s">
        <v>914</v>
      </c>
      <c r="U234" s="257" t="s">
        <v>101</v>
      </c>
      <c r="V234" s="32" t="s">
        <v>2175</v>
      </c>
      <c r="W234" s="257"/>
      <c r="X234" s="39"/>
      <c r="Y234" s="39"/>
      <c r="Z234" s="39"/>
      <c r="AA234" s="39"/>
      <c r="AB234" s="65"/>
      <c r="AC234" s="39"/>
      <c r="AD234" s="261"/>
      <c r="AE234" s="261"/>
      <c r="AF234" s="261"/>
      <c r="AG234" s="261"/>
      <c r="AH234" s="261"/>
      <c r="AI234" s="257"/>
      <c r="AJ234" s="39"/>
      <c r="AK234" s="39"/>
      <c r="AL234" s="39"/>
      <c r="AM234" s="39"/>
      <c r="AN234" s="65"/>
      <c r="AO234" s="39"/>
      <c r="AP234" s="39"/>
      <c r="AQ234" s="65"/>
      <c r="AR234" s="39"/>
      <c r="AS234" s="39"/>
      <c r="AT234" s="39"/>
      <c r="AU234" s="39"/>
      <c r="AV234" s="39"/>
      <c r="AW234" s="39"/>
      <c r="AX234" s="65"/>
      <c r="AY234" s="39"/>
      <c r="AZ234" s="39"/>
      <c r="BA234" s="39"/>
      <c r="BB234" s="39"/>
      <c r="BC234" s="39"/>
      <c r="BD234" s="39"/>
      <c r="BE234" s="39"/>
      <c r="BF234" s="39"/>
      <c r="BG234" s="39"/>
      <c r="BH234" s="39"/>
      <c r="BI234" s="39"/>
      <c r="BJ234" s="39"/>
      <c r="BK234" s="257"/>
      <c r="BL234" s="257"/>
      <c r="BM234" s="257"/>
      <c r="BN234" s="257"/>
      <c r="BO234" s="257"/>
      <c r="BP234" s="257"/>
      <c r="BQ234" s="257" t="s">
        <v>2176</v>
      </c>
      <c r="BR234" s="257"/>
      <c r="BS234" s="257" t="s">
        <v>914</v>
      </c>
      <c r="BT234" s="257"/>
      <c r="BU234" s="257"/>
      <c r="BV234" s="257"/>
      <c r="BW234" s="38"/>
      <c r="BX234" s="257" t="s">
        <v>2177</v>
      </c>
      <c r="BY234" s="257"/>
      <c r="BZ234" s="218"/>
    </row>
    <row r="235" spans="1:78" s="217" customFormat="1" ht="149.25" customHeight="1">
      <c r="A235" s="257">
        <v>234</v>
      </c>
      <c r="B235" s="10" t="s">
        <v>2178</v>
      </c>
      <c r="C235" s="257" t="s">
        <v>106</v>
      </c>
      <c r="D235" s="257" t="s">
        <v>125</v>
      </c>
      <c r="E235" s="257" t="s">
        <v>719</v>
      </c>
      <c r="F235" s="257" t="s">
        <v>2179</v>
      </c>
      <c r="G235" s="257" t="s">
        <v>2180</v>
      </c>
      <c r="H235" s="257" t="s">
        <v>81</v>
      </c>
      <c r="I235" s="32" t="s">
        <v>2181</v>
      </c>
      <c r="J235" s="158" t="s">
        <v>96</v>
      </c>
      <c r="K235" s="257" t="s">
        <v>96</v>
      </c>
      <c r="L235" s="257" t="s">
        <v>2182</v>
      </c>
      <c r="M235" s="258">
        <v>41789</v>
      </c>
      <c r="N235" s="259">
        <v>41789</v>
      </c>
      <c r="O235" s="260">
        <v>487</v>
      </c>
      <c r="P235" s="260" t="s">
        <v>2183</v>
      </c>
      <c r="Q235" s="257" t="s">
        <v>114</v>
      </c>
      <c r="R235" s="257" t="s">
        <v>2184</v>
      </c>
      <c r="S235" s="267" t="s">
        <v>132</v>
      </c>
      <c r="T235" s="158" t="s">
        <v>962</v>
      </c>
      <c r="U235" s="257" t="s">
        <v>101</v>
      </c>
      <c r="V235" s="32"/>
      <c r="W235" s="257"/>
      <c r="X235" s="39"/>
      <c r="Y235" s="39"/>
      <c r="Z235" s="39"/>
      <c r="AA235" s="39"/>
      <c r="AB235" s="65"/>
      <c r="AC235" s="39"/>
      <c r="AD235" s="261"/>
      <c r="AE235" s="261"/>
      <c r="AF235" s="261"/>
      <c r="AG235" s="261"/>
      <c r="AH235" s="261"/>
      <c r="AI235" s="257"/>
      <c r="AJ235" s="39"/>
      <c r="AK235" s="39"/>
      <c r="AL235" s="39"/>
      <c r="AM235" s="39"/>
      <c r="AN235" s="65"/>
      <c r="AO235" s="39"/>
      <c r="AP235" s="39"/>
      <c r="AQ235" s="65"/>
      <c r="AR235" s="39"/>
      <c r="AS235" s="39"/>
      <c r="AT235" s="57">
        <v>6451437318.0299997</v>
      </c>
      <c r="AU235" s="57">
        <v>23181.49</v>
      </c>
      <c r="AV235" s="39">
        <f t="shared" ref="AV235:AW237" si="21">AR235+AT235</f>
        <v>6451437318.0299997</v>
      </c>
      <c r="AW235" s="39">
        <f t="shared" si="21"/>
        <v>23181.49</v>
      </c>
      <c r="AX235" s="65"/>
      <c r="AY235" s="39"/>
      <c r="AZ235" s="39"/>
      <c r="BA235" s="39"/>
      <c r="BB235" s="39"/>
      <c r="BC235" s="39"/>
      <c r="BD235" s="39"/>
      <c r="BE235" s="39"/>
      <c r="BF235" s="39"/>
      <c r="BG235" s="39"/>
      <c r="BH235" s="39"/>
      <c r="BI235" s="39"/>
      <c r="BJ235" s="39"/>
      <c r="BK235" s="257" t="s">
        <v>2185</v>
      </c>
      <c r="BL235" s="266" t="s">
        <v>180</v>
      </c>
      <c r="BM235" s="257" t="s">
        <v>118</v>
      </c>
      <c r="BN235" s="257"/>
      <c r="BO235" s="257"/>
      <c r="BP235" s="257" t="s">
        <v>2186</v>
      </c>
      <c r="BQ235" s="257" t="s">
        <v>2187</v>
      </c>
      <c r="BR235" s="257" t="s">
        <v>2188</v>
      </c>
      <c r="BS235" s="257" t="s">
        <v>2189</v>
      </c>
      <c r="BT235" s="257"/>
      <c r="BU235" s="257" t="s">
        <v>1463</v>
      </c>
      <c r="BV235" s="262" t="s">
        <v>2190</v>
      </c>
      <c r="BW235" s="38"/>
      <c r="BX235" s="257" t="s">
        <v>2191</v>
      </c>
      <c r="BY235" s="257" t="s">
        <v>2192</v>
      </c>
      <c r="BZ235" s="218"/>
    </row>
    <row r="236" spans="1:78" s="217" customFormat="1" ht="315.75" customHeight="1">
      <c r="A236" s="257">
        <v>235</v>
      </c>
      <c r="B236" s="101" t="s">
        <v>2193</v>
      </c>
      <c r="C236" s="257" t="s">
        <v>106</v>
      </c>
      <c r="D236" s="257" t="s">
        <v>125</v>
      </c>
      <c r="E236" s="257" t="s">
        <v>2194</v>
      </c>
      <c r="F236" s="257" t="s">
        <v>2195</v>
      </c>
      <c r="G236" s="257" t="s">
        <v>2196</v>
      </c>
      <c r="H236" s="257" t="s">
        <v>81</v>
      </c>
      <c r="I236" s="32" t="s">
        <v>2197</v>
      </c>
      <c r="J236" s="158" t="s">
        <v>96</v>
      </c>
      <c r="K236" s="257" t="s">
        <v>96</v>
      </c>
      <c r="L236" s="257" t="s">
        <v>2198</v>
      </c>
      <c r="M236" s="258">
        <v>41410</v>
      </c>
      <c r="N236" s="259">
        <v>41410</v>
      </c>
      <c r="O236" s="260">
        <v>2624</v>
      </c>
      <c r="P236" s="260">
        <v>41061</v>
      </c>
      <c r="Q236" s="257" t="s">
        <v>114</v>
      </c>
      <c r="R236" s="257" t="s">
        <v>144</v>
      </c>
      <c r="S236" s="267" t="s">
        <v>195</v>
      </c>
      <c r="T236" s="158" t="s">
        <v>258</v>
      </c>
      <c r="U236" s="267" t="s">
        <v>116</v>
      </c>
      <c r="V236" s="32"/>
      <c r="W236" s="257"/>
      <c r="X236" s="39">
        <v>10684183646</v>
      </c>
      <c r="Y236" s="39">
        <f>X236/10</f>
        <v>1068418364.6</v>
      </c>
      <c r="Z236" s="39">
        <f>X236/13.5</f>
        <v>791421010.81481481</v>
      </c>
      <c r="AA236" s="39">
        <v>21641921.175660346</v>
      </c>
      <c r="AB236" s="260">
        <v>187</v>
      </c>
      <c r="AC236" s="49">
        <v>21631644297</v>
      </c>
      <c r="AD236" s="49">
        <f>AC236/10</f>
        <v>2163164429.6999998</v>
      </c>
      <c r="AE236" s="49">
        <f>AC236/13.5</f>
        <v>1602344022</v>
      </c>
      <c r="AF236" s="49">
        <v>10336814.179425426</v>
      </c>
      <c r="AG236" s="263">
        <v>3291223758</v>
      </c>
      <c r="AH236" s="49">
        <v>1723197403</v>
      </c>
      <c r="AI236" s="48">
        <v>186</v>
      </c>
      <c r="AJ236" s="39">
        <v>513262.69</v>
      </c>
      <c r="AK236" s="52">
        <v>139592967.94999999</v>
      </c>
      <c r="AL236" s="39">
        <v>140106230.63999999</v>
      </c>
      <c r="AM236" s="51">
        <v>2882844.2518518516</v>
      </c>
      <c r="AN236" s="260">
        <v>185</v>
      </c>
      <c r="AO236" s="52">
        <v>48287126</v>
      </c>
      <c r="AP236" s="39">
        <v>882699609.17000008</v>
      </c>
      <c r="AQ236" s="53">
        <v>101</v>
      </c>
      <c r="AR236" s="52"/>
      <c r="AS236" s="52"/>
      <c r="AT236" s="57">
        <v>12893862150.73</v>
      </c>
      <c r="AU236" s="57">
        <v>47677.46</v>
      </c>
      <c r="AV236" s="39">
        <f t="shared" si="21"/>
        <v>12893862150.73</v>
      </c>
      <c r="AW236" s="39">
        <f t="shared" si="21"/>
        <v>47677.46</v>
      </c>
      <c r="AX236" s="54"/>
      <c r="AY236" s="52"/>
      <c r="AZ236" s="52"/>
      <c r="BA236" s="39">
        <v>882699609.17000008</v>
      </c>
      <c r="BB236" s="39">
        <v>882699609.17000008</v>
      </c>
      <c r="BC236" s="52"/>
      <c r="BD236" s="52"/>
      <c r="BE236" s="39">
        <v>882699609.17000008</v>
      </c>
      <c r="BF236" s="39">
        <v>882699609.17000008</v>
      </c>
      <c r="BG236" s="52"/>
      <c r="BH236" s="52"/>
      <c r="BI236" s="39">
        <v>882699609.17000008</v>
      </c>
      <c r="BJ236" s="39">
        <v>882699609.17000008</v>
      </c>
      <c r="BK236" s="69" t="s">
        <v>8393</v>
      </c>
      <c r="BL236" s="257"/>
      <c r="BM236" s="257" t="s">
        <v>118</v>
      </c>
      <c r="BN236" s="257"/>
      <c r="BO236" s="69" t="s">
        <v>118</v>
      </c>
      <c r="BP236" s="69" t="s">
        <v>8394</v>
      </c>
      <c r="BQ236" s="257" t="s">
        <v>240</v>
      </c>
      <c r="BR236" s="257"/>
      <c r="BS236" s="257" t="s">
        <v>2199</v>
      </c>
      <c r="BT236" s="257"/>
      <c r="BU236" s="257" t="s">
        <v>2200</v>
      </c>
      <c r="BV236" s="262" t="s">
        <v>2201</v>
      </c>
      <c r="BW236" s="38"/>
      <c r="BX236" s="69" t="s">
        <v>8395</v>
      </c>
      <c r="BY236" s="257"/>
      <c r="BZ236" s="218"/>
    </row>
    <row r="237" spans="1:78" s="217" customFormat="1" ht="99.75" customHeight="1">
      <c r="A237" s="257">
        <v>236</v>
      </c>
      <c r="B237" s="10" t="s">
        <v>2202</v>
      </c>
      <c r="C237" s="257" t="s">
        <v>106</v>
      </c>
      <c r="D237" s="257" t="s">
        <v>125</v>
      </c>
      <c r="E237" s="257" t="s">
        <v>2203</v>
      </c>
      <c r="F237" s="257" t="s">
        <v>2204</v>
      </c>
      <c r="G237" s="257" t="s">
        <v>2205</v>
      </c>
      <c r="H237" s="257" t="s">
        <v>81</v>
      </c>
      <c r="I237" s="32" t="s">
        <v>2206</v>
      </c>
      <c r="J237" s="158" t="s">
        <v>96</v>
      </c>
      <c r="K237" s="257" t="s">
        <v>96</v>
      </c>
      <c r="L237" s="257" t="s">
        <v>2207</v>
      </c>
      <c r="M237" s="258">
        <v>41982</v>
      </c>
      <c r="N237" s="259">
        <v>41982</v>
      </c>
      <c r="O237" s="260">
        <v>1523</v>
      </c>
      <c r="P237" s="260">
        <v>40558</v>
      </c>
      <c r="Q237" s="257" t="s">
        <v>114</v>
      </c>
      <c r="R237" s="257" t="s">
        <v>329</v>
      </c>
      <c r="S237" s="267" t="s">
        <v>330</v>
      </c>
      <c r="T237" s="158" t="s">
        <v>258</v>
      </c>
      <c r="U237" s="267" t="s">
        <v>116</v>
      </c>
      <c r="V237" s="32" t="s">
        <v>2208</v>
      </c>
      <c r="W237" s="257" t="s">
        <v>2209</v>
      </c>
      <c r="X237" s="39">
        <v>64470483</v>
      </c>
      <c r="Y237" s="39">
        <f>X237/10</f>
        <v>6447048.2999999998</v>
      </c>
      <c r="Z237" s="39">
        <f>X237/13.5</f>
        <v>4775591.333333333</v>
      </c>
      <c r="AA237" s="39">
        <v>130591.64438502674</v>
      </c>
      <c r="AB237" s="260">
        <v>146</v>
      </c>
      <c r="AC237" s="49">
        <v>221758962</v>
      </c>
      <c r="AD237" s="49">
        <f>AC237/10</f>
        <v>22175896.199999999</v>
      </c>
      <c r="AE237" s="49">
        <f>AC237/13.5</f>
        <v>16426589.777777778</v>
      </c>
      <c r="AF237" s="49">
        <v>105968.88296347269</v>
      </c>
      <c r="AG237" s="263">
        <v>8687948</v>
      </c>
      <c r="AH237" s="49">
        <v>0</v>
      </c>
      <c r="AI237" s="48">
        <v>97</v>
      </c>
      <c r="AJ237" s="39">
        <v>8705.11</v>
      </c>
      <c r="AK237" s="52">
        <v>7982896.7999999998</v>
      </c>
      <c r="AL237" s="39">
        <v>7991601.9100000001</v>
      </c>
      <c r="AM237" s="51">
        <v>164436.25329218106</v>
      </c>
      <c r="AN237" s="260">
        <v>105</v>
      </c>
      <c r="AO237" s="52">
        <v>10155757</v>
      </c>
      <c r="AP237" s="39">
        <v>606373659.08999991</v>
      </c>
      <c r="AQ237" s="53">
        <v>105</v>
      </c>
      <c r="AR237" s="52"/>
      <c r="AS237" s="52"/>
      <c r="AT237" s="57">
        <v>9935059297.2900009</v>
      </c>
      <c r="AU237" s="57">
        <v>45538.71</v>
      </c>
      <c r="AV237" s="39">
        <f t="shared" si="21"/>
        <v>9935059297.2900009</v>
      </c>
      <c r="AW237" s="39">
        <f t="shared" si="21"/>
        <v>45538.71</v>
      </c>
      <c r="AX237" s="54"/>
      <c r="AY237" s="52"/>
      <c r="AZ237" s="52"/>
      <c r="BA237" s="39">
        <v>606373659.08999991</v>
      </c>
      <c r="BB237" s="39">
        <v>606373659.08999991</v>
      </c>
      <c r="BC237" s="52"/>
      <c r="BD237" s="52"/>
      <c r="BE237" s="39">
        <v>606373659.08999991</v>
      </c>
      <c r="BF237" s="39">
        <v>606373659.08999991</v>
      </c>
      <c r="BG237" s="52"/>
      <c r="BH237" s="52"/>
      <c r="BI237" s="39">
        <v>606373659.08999991</v>
      </c>
      <c r="BJ237" s="39">
        <v>606373659.08999991</v>
      </c>
      <c r="BK237" s="257" t="s">
        <v>2210</v>
      </c>
      <c r="BL237" s="266" t="s">
        <v>180</v>
      </c>
      <c r="BM237" s="257" t="s">
        <v>118</v>
      </c>
      <c r="BN237" s="257"/>
      <c r="BO237" s="257"/>
      <c r="BP237" s="257"/>
      <c r="BQ237" s="257" t="s">
        <v>102</v>
      </c>
      <c r="BR237" s="257"/>
      <c r="BS237" s="257" t="s">
        <v>2211</v>
      </c>
      <c r="BT237" s="257"/>
      <c r="BU237" s="257"/>
      <c r="BV237" s="257"/>
      <c r="BW237" s="38"/>
      <c r="BX237" s="257" t="s">
        <v>2212</v>
      </c>
      <c r="BY237" s="257"/>
      <c r="BZ237" s="218"/>
    </row>
    <row r="238" spans="1:78" s="217" customFormat="1" ht="99.75" customHeight="1">
      <c r="A238" s="257">
        <v>237</v>
      </c>
      <c r="B238" s="101" t="s">
        <v>8194</v>
      </c>
      <c r="C238" s="257" t="s">
        <v>106</v>
      </c>
      <c r="D238" s="257" t="s">
        <v>125</v>
      </c>
      <c r="E238" s="262" t="s">
        <v>1457</v>
      </c>
      <c r="F238" s="262" t="s">
        <v>2213</v>
      </c>
      <c r="G238" s="262" t="s">
        <v>1457</v>
      </c>
      <c r="H238" s="257" t="s">
        <v>81</v>
      </c>
      <c r="I238" s="102" t="s">
        <v>2214</v>
      </c>
      <c r="J238" s="158" t="s">
        <v>96</v>
      </c>
      <c r="K238" s="257" t="s">
        <v>2215</v>
      </c>
      <c r="L238" s="262" t="s">
        <v>2216</v>
      </c>
      <c r="M238" s="262"/>
      <c r="N238" s="259"/>
      <c r="O238" s="260"/>
      <c r="P238" s="260">
        <v>41732</v>
      </c>
      <c r="Q238" s="257" t="s">
        <v>114</v>
      </c>
      <c r="R238" s="262" t="s">
        <v>144</v>
      </c>
      <c r="S238" s="267" t="s">
        <v>145</v>
      </c>
      <c r="T238" s="158" t="s">
        <v>8402</v>
      </c>
      <c r="U238" s="257" t="s">
        <v>101</v>
      </c>
      <c r="V238" s="262"/>
      <c r="W238" s="262"/>
      <c r="X238" s="261"/>
      <c r="Y238" s="261"/>
      <c r="Z238" s="261"/>
      <c r="AA238" s="261"/>
      <c r="AB238" s="262"/>
      <c r="AC238" s="261"/>
      <c r="AD238" s="261"/>
      <c r="AE238" s="261"/>
      <c r="AF238" s="261"/>
      <c r="AG238" s="261"/>
      <c r="AH238" s="261"/>
      <c r="AI238" s="262"/>
      <c r="AJ238" s="261"/>
      <c r="AK238" s="56">
        <v>20763.59</v>
      </c>
      <c r="AL238" s="39">
        <v>20763.59</v>
      </c>
      <c r="AM238" s="51">
        <v>427.23436213991766</v>
      </c>
      <c r="AN238" s="262"/>
      <c r="AO238" s="261"/>
      <c r="AP238" s="261"/>
      <c r="AQ238" s="262"/>
      <c r="AR238" s="261"/>
      <c r="AS238" s="261"/>
      <c r="AT238" s="261"/>
      <c r="AU238" s="261"/>
      <c r="AV238" s="261"/>
      <c r="AW238" s="261"/>
      <c r="AX238" s="260"/>
      <c r="AY238" s="261"/>
      <c r="AZ238" s="261"/>
      <c r="BA238" s="261"/>
      <c r="BB238" s="261"/>
      <c r="BC238" s="261"/>
      <c r="BD238" s="261"/>
      <c r="BE238" s="261"/>
      <c r="BF238" s="261"/>
      <c r="BG238" s="261"/>
      <c r="BH238" s="261"/>
      <c r="BI238" s="261"/>
      <c r="BJ238" s="261"/>
      <c r="BK238" s="262" t="s">
        <v>2217</v>
      </c>
      <c r="BL238" s="262"/>
      <c r="BM238" s="262"/>
      <c r="BN238" s="257"/>
      <c r="BO238" s="257"/>
      <c r="BP238" s="262" t="s">
        <v>2218</v>
      </c>
      <c r="BQ238" s="262" t="s">
        <v>240</v>
      </c>
      <c r="BR238" s="262"/>
      <c r="BS238" s="262" t="s">
        <v>8414</v>
      </c>
      <c r="BT238" s="262"/>
      <c r="BU238" s="262"/>
      <c r="BV238" s="262" t="s">
        <v>2219</v>
      </c>
      <c r="BW238" s="262"/>
      <c r="BX238" s="257" t="s">
        <v>2220</v>
      </c>
      <c r="BY238" s="257"/>
      <c r="BZ238" s="218"/>
    </row>
    <row r="239" spans="1:78" s="217" customFormat="1" ht="99.75" customHeight="1">
      <c r="A239" s="257">
        <v>238</v>
      </c>
      <c r="B239" s="101" t="s">
        <v>8293</v>
      </c>
      <c r="C239" s="257" t="s">
        <v>92</v>
      </c>
      <c r="D239" s="257" t="s">
        <v>125</v>
      </c>
      <c r="E239" s="257" t="s">
        <v>2221</v>
      </c>
      <c r="F239" s="257"/>
      <c r="G239" s="257" t="s">
        <v>2222</v>
      </c>
      <c r="H239" s="69" t="s">
        <v>8070</v>
      </c>
      <c r="I239" s="32" t="s">
        <v>2223</v>
      </c>
      <c r="J239" s="158" t="s">
        <v>96</v>
      </c>
      <c r="K239" s="257" t="s">
        <v>2224</v>
      </c>
      <c r="L239" s="257" t="s">
        <v>2225</v>
      </c>
      <c r="M239" s="46"/>
      <c r="N239" s="266"/>
      <c r="O239" s="48"/>
      <c r="P239" s="48"/>
      <c r="Q239" s="257" t="s">
        <v>114</v>
      </c>
      <c r="R239" s="257" t="s">
        <v>2226</v>
      </c>
      <c r="S239" s="144" t="s">
        <v>177</v>
      </c>
      <c r="T239" s="158" t="s">
        <v>1518</v>
      </c>
      <c r="U239" s="257" t="s">
        <v>101</v>
      </c>
      <c r="V239" s="266"/>
      <c r="W239" s="266"/>
      <c r="X239" s="263"/>
      <c r="Y239" s="263"/>
      <c r="Z239" s="263"/>
      <c r="AA239" s="263"/>
      <c r="AB239" s="266"/>
      <c r="AC239" s="263"/>
      <c r="AD239" s="263"/>
      <c r="AE239" s="263"/>
      <c r="AF239" s="263"/>
      <c r="AG239" s="263"/>
      <c r="AH239" s="263"/>
      <c r="AI239" s="266"/>
      <c r="AJ239" s="263"/>
      <c r="AK239" s="263"/>
      <c r="AL239" s="263"/>
      <c r="AM239" s="263"/>
      <c r="AN239" s="266"/>
      <c r="AO239" s="263"/>
      <c r="AP239" s="263"/>
      <c r="AQ239" s="266"/>
      <c r="AR239" s="45"/>
      <c r="AS239" s="103"/>
      <c r="AT239" s="4"/>
      <c r="AU239" s="4"/>
      <c r="AV239" s="103"/>
      <c r="AW239" s="103"/>
      <c r="AX239" s="104"/>
      <c r="AY239" s="103"/>
      <c r="AZ239" s="103"/>
      <c r="BA239" s="263"/>
      <c r="BB239" s="263"/>
      <c r="BC239" s="103"/>
      <c r="BD239" s="103"/>
      <c r="BE239" s="263"/>
      <c r="BF239" s="263"/>
      <c r="BG239" s="103"/>
      <c r="BH239" s="103"/>
      <c r="BI239" s="263"/>
      <c r="BJ239" s="263"/>
      <c r="BK239" s="266"/>
      <c r="BL239" s="265"/>
      <c r="BM239" s="265"/>
      <c r="BN239" s="265"/>
      <c r="BO239" s="265"/>
      <c r="BP239" s="266"/>
      <c r="BQ239" s="104"/>
      <c r="BR239" s="104"/>
      <c r="BS239" s="266"/>
      <c r="BT239" s="104"/>
      <c r="BU239" s="257"/>
      <c r="BV239" s="104"/>
      <c r="BW239" s="104"/>
      <c r="BX239" s="257" t="s">
        <v>2227</v>
      </c>
      <c r="BY239" s="104"/>
      <c r="BZ239" s="218"/>
    </row>
    <row r="240" spans="1:78" s="217" customFormat="1" ht="99.75" customHeight="1">
      <c r="A240" s="257">
        <v>239</v>
      </c>
      <c r="B240" s="42" t="s">
        <v>2228</v>
      </c>
      <c r="C240" s="257" t="s">
        <v>106</v>
      </c>
      <c r="D240" s="257" t="s">
        <v>125</v>
      </c>
      <c r="E240" s="262" t="s">
        <v>1309</v>
      </c>
      <c r="F240" s="265" t="s">
        <v>2229</v>
      </c>
      <c r="G240" s="265" t="s">
        <v>2230</v>
      </c>
      <c r="H240" s="257" t="s">
        <v>81</v>
      </c>
      <c r="I240" s="32" t="s">
        <v>2231</v>
      </c>
      <c r="J240" s="158" t="s">
        <v>96</v>
      </c>
      <c r="K240" s="257" t="s">
        <v>96</v>
      </c>
      <c r="L240" s="265" t="s">
        <v>2232</v>
      </c>
      <c r="M240" s="77">
        <v>41555</v>
      </c>
      <c r="N240" s="78">
        <v>41555</v>
      </c>
      <c r="O240" s="53">
        <v>463</v>
      </c>
      <c r="P240" s="260" t="s">
        <v>2233</v>
      </c>
      <c r="Q240" s="257" t="s">
        <v>114</v>
      </c>
      <c r="R240" s="257" t="s">
        <v>2234</v>
      </c>
      <c r="S240" s="144" t="s">
        <v>177</v>
      </c>
      <c r="T240" s="158" t="s">
        <v>8402</v>
      </c>
      <c r="U240" s="267" t="s">
        <v>116</v>
      </c>
      <c r="V240" s="32" t="s">
        <v>2235</v>
      </c>
      <c r="W240" s="265" t="s">
        <v>2236</v>
      </c>
      <c r="X240" s="52"/>
      <c r="Y240" s="52"/>
      <c r="Z240" s="52"/>
      <c r="AA240" s="52"/>
      <c r="AB240" s="75"/>
      <c r="AC240" s="52"/>
      <c r="AD240" s="60"/>
      <c r="AE240" s="60"/>
      <c r="AF240" s="60"/>
      <c r="AG240" s="60"/>
      <c r="AH240" s="60"/>
      <c r="AI240" s="265"/>
      <c r="AJ240" s="52"/>
      <c r="AK240" s="52"/>
      <c r="AL240" s="52"/>
      <c r="AM240" s="52"/>
      <c r="AN240" s="75"/>
      <c r="AO240" s="52"/>
      <c r="AP240" s="52"/>
      <c r="AQ240" s="75"/>
      <c r="AR240" s="52"/>
      <c r="AS240" s="52"/>
      <c r="AT240" s="52"/>
      <c r="AU240" s="52"/>
      <c r="AV240" s="52"/>
      <c r="AW240" s="52"/>
      <c r="AX240" s="70"/>
      <c r="AY240" s="52"/>
      <c r="AZ240" s="52"/>
      <c r="BA240" s="52"/>
      <c r="BB240" s="52"/>
      <c r="BC240" s="52"/>
      <c r="BD240" s="52"/>
      <c r="BE240" s="52"/>
      <c r="BF240" s="52"/>
      <c r="BG240" s="52"/>
      <c r="BH240" s="52"/>
      <c r="BI240" s="52"/>
      <c r="BJ240" s="52"/>
      <c r="BK240" s="265"/>
      <c r="BL240" s="265"/>
      <c r="BM240" s="265"/>
      <c r="BN240" s="257"/>
      <c r="BO240" s="257"/>
      <c r="BP240" s="265"/>
      <c r="BQ240" s="257" t="s">
        <v>240</v>
      </c>
      <c r="BR240" s="265"/>
      <c r="BS240" s="265" t="s">
        <v>8402</v>
      </c>
      <c r="BT240" s="257"/>
      <c r="BU240" s="265"/>
      <c r="BV240" s="265"/>
      <c r="BW240" s="84"/>
      <c r="BX240" s="257" t="s">
        <v>2237</v>
      </c>
      <c r="BY240" s="257" t="s">
        <v>790</v>
      </c>
      <c r="BZ240" s="219"/>
    </row>
    <row r="241" spans="1:78" s="217" customFormat="1" ht="409.5">
      <c r="A241" s="257">
        <v>240</v>
      </c>
      <c r="B241" s="101" t="s">
        <v>2238</v>
      </c>
      <c r="C241" s="257" t="s">
        <v>106</v>
      </c>
      <c r="D241" s="257" t="s">
        <v>125</v>
      </c>
      <c r="E241" s="257" t="s">
        <v>2239</v>
      </c>
      <c r="F241" s="257" t="s">
        <v>2240</v>
      </c>
      <c r="G241" s="257" t="s">
        <v>2241</v>
      </c>
      <c r="H241" s="257" t="s">
        <v>81</v>
      </c>
      <c r="I241" s="32" t="s">
        <v>2242</v>
      </c>
      <c r="J241" s="158" t="s">
        <v>96</v>
      </c>
      <c r="K241" s="257" t="s">
        <v>96</v>
      </c>
      <c r="L241" s="257" t="s">
        <v>2243</v>
      </c>
      <c r="M241" s="258">
        <v>42467</v>
      </c>
      <c r="N241" s="259">
        <v>42467</v>
      </c>
      <c r="O241" s="260">
        <v>2293</v>
      </c>
      <c r="P241" s="260" t="s">
        <v>2244</v>
      </c>
      <c r="Q241" s="257" t="s">
        <v>8100</v>
      </c>
      <c r="R241" s="257" t="s">
        <v>144</v>
      </c>
      <c r="S241" s="267" t="s">
        <v>195</v>
      </c>
      <c r="T241" s="158" t="s">
        <v>914</v>
      </c>
      <c r="U241" s="257" t="s">
        <v>101</v>
      </c>
      <c r="V241" s="32" t="s">
        <v>2245</v>
      </c>
      <c r="W241" s="257"/>
      <c r="X241" s="39"/>
      <c r="Y241" s="39"/>
      <c r="Z241" s="39"/>
      <c r="AA241" s="39"/>
      <c r="AB241" s="260"/>
      <c r="AC241" s="49">
        <v>170072541367</v>
      </c>
      <c r="AD241" s="49">
        <f>AC241/10</f>
        <v>17007254136.700001</v>
      </c>
      <c r="AE241" s="49">
        <f>AC241/13.5</f>
        <v>12597966027.185184</v>
      </c>
      <c r="AF241" s="49">
        <v>81270209.189651549</v>
      </c>
      <c r="AG241" s="263">
        <v>119761354463</v>
      </c>
      <c r="AH241" s="49">
        <v>92825081544</v>
      </c>
      <c r="AI241" s="48">
        <v>1465</v>
      </c>
      <c r="AJ241" s="39">
        <v>18395223.390000001</v>
      </c>
      <c r="AK241" s="51"/>
      <c r="AL241" s="39">
        <v>18395223.390000001</v>
      </c>
      <c r="AM241" s="51">
        <v>378502.5388888889</v>
      </c>
      <c r="AN241" s="260">
        <v>2963</v>
      </c>
      <c r="AO241" s="52">
        <v>6984347833</v>
      </c>
      <c r="AP241" s="51"/>
      <c r="AQ241" s="53">
        <v>2280</v>
      </c>
      <c r="AR241" s="52"/>
      <c r="AS241" s="52"/>
      <c r="AT241" s="52"/>
      <c r="AU241" s="52"/>
      <c r="AV241" s="52"/>
      <c r="AW241" s="52"/>
      <c r="AX241" s="54"/>
      <c r="AY241" s="52"/>
      <c r="AZ241" s="52"/>
      <c r="BA241" s="51"/>
      <c r="BB241" s="51"/>
      <c r="BC241" s="52"/>
      <c r="BD241" s="52"/>
      <c r="BE241" s="51"/>
      <c r="BF241" s="51"/>
      <c r="BG241" s="52"/>
      <c r="BH241" s="52"/>
      <c r="BI241" s="51"/>
      <c r="BJ241" s="51"/>
      <c r="BK241" s="264" t="s">
        <v>8457</v>
      </c>
      <c r="BL241" s="257" t="s">
        <v>118</v>
      </c>
      <c r="BM241" s="257" t="s">
        <v>118</v>
      </c>
      <c r="BN241" s="265" t="s">
        <v>180</v>
      </c>
      <c r="BO241" s="265" t="s">
        <v>180</v>
      </c>
      <c r="BP241" s="69" t="s">
        <v>8458</v>
      </c>
      <c r="BQ241" s="257" t="s">
        <v>2246</v>
      </c>
      <c r="BR241" s="257"/>
      <c r="BS241" s="265" t="s">
        <v>914</v>
      </c>
      <c r="BT241" s="257" t="s">
        <v>2247</v>
      </c>
      <c r="BU241" s="257"/>
      <c r="BV241" s="257" t="s">
        <v>2248</v>
      </c>
      <c r="BW241" s="38"/>
      <c r="BX241" s="69" t="s">
        <v>8459</v>
      </c>
      <c r="BY241" s="257"/>
      <c r="BZ241" s="218"/>
    </row>
    <row r="242" spans="1:78" s="217" customFormat="1" ht="99.75" customHeight="1">
      <c r="A242" s="257">
        <v>241</v>
      </c>
      <c r="B242" s="10" t="s">
        <v>2249</v>
      </c>
      <c r="C242" s="257" t="s">
        <v>92</v>
      </c>
      <c r="D242" s="257" t="s">
        <v>157</v>
      </c>
      <c r="E242" s="257" t="s">
        <v>2250</v>
      </c>
      <c r="F242" s="257"/>
      <c r="G242" s="257" t="s">
        <v>2251</v>
      </c>
      <c r="H242" s="257" t="s">
        <v>81</v>
      </c>
      <c r="I242" s="32"/>
      <c r="J242" s="158" t="s">
        <v>96</v>
      </c>
      <c r="K242" s="257" t="s">
        <v>96</v>
      </c>
      <c r="L242" s="257" t="s">
        <v>2252</v>
      </c>
      <c r="M242" s="258">
        <v>25235</v>
      </c>
      <c r="N242" s="257"/>
      <c r="O242" s="260"/>
      <c r="P242" s="260"/>
      <c r="Q242" s="257" t="s">
        <v>114</v>
      </c>
      <c r="R242" s="257" t="s">
        <v>2253</v>
      </c>
      <c r="S242" s="267" t="s">
        <v>294</v>
      </c>
      <c r="T242" s="158" t="s">
        <v>295</v>
      </c>
      <c r="U242" s="257" t="s">
        <v>101</v>
      </c>
      <c r="V242" s="266"/>
      <c r="W242" s="266"/>
      <c r="X242" s="263"/>
      <c r="Y242" s="263"/>
      <c r="Z242" s="263"/>
      <c r="AA242" s="263"/>
      <c r="AB242" s="266"/>
      <c r="AC242" s="263"/>
      <c r="AD242" s="263"/>
      <c r="AE242" s="263"/>
      <c r="AF242" s="261" t="s">
        <v>2254</v>
      </c>
      <c r="AG242" s="263"/>
      <c r="AH242" s="263"/>
      <c r="AI242" s="266"/>
      <c r="AJ242" s="263"/>
      <c r="AK242" s="263"/>
      <c r="AL242" s="263"/>
      <c r="AM242" s="263"/>
      <c r="AN242" s="266"/>
      <c r="AO242" s="263"/>
      <c r="AP242" s="263"/>
      <c r="AQ242" s="266"/>
      <c r="AR242" s="96"/>
      <c r="AS242" s="4"/>
      <c r="AT242" s="4"/>
      <c r="AU242" s="4"/>
      <c r="AV242" s="4"/>
      <c r="AW242" s="4"/>
      <c r="AX242" s="34"/>
      <c r="AY242" s="4"/>
      <c r="AZ242" s="4"/>
      <c r="BA242" s="263"/>
      <c r="BB242" s="263"/>
      <c r="BC242" s="4"/>
      <c r="BD242" s="4"/>
      <c r="BE242" s="263"/>
      <c r="BF242" s="263"/>
      <c r="BG242" s="4"/>
      <c r="BH242" s="4"/>
      <c r="BI242" s="263"/>
      <c r="BJ242" s="263"/>
      <c r="BK242" s="257"/>
      <c r="BL242" s="266"/>
      <c r="BM242" s="266"/>
      <c r="BN242" s="266"/>
      <c r="BO242" s="266"/>
      <c r="BP242" s="266"/>
      <c r="BQ242" s="34"/>
      <c r="BR242" s="266"/>
      <c r="BS242" s="266"/>
      <c r="BT242" s="266"/>
      <c r="BU242" s="266"/>
      <c r="BV242" s="266"/>
      <c r="BW242" s="34"/>
      <c r="BX242" s="257"/>
      <c r="BY242" s="34"/>
      <c r="BZ242" s="218"/>
    </row>
    <row r="243" spans="1:78" s="217" customFormat="1" ht="218.25" customHeight="1">
      <c r="A243" s="257">
        <v>242</v>
      </c>
      <c r="B243" s="10" t="s">
        <v>2255</v>
      </c>
      <c r="C243" s="257" t="s">
        <v>106</v>
      </c>
      <c r="D243" s="257" t="s">
        <v>125</v>
      </c>
      <c r="E243" s="257" t="s">
        <v>1065</v>
      </c>
      <c r="F243" s="257" t="s">
        <v>2256</v>
      </c>
      <c r="G243" s="257" t="s">
        <v>2257</v>
      </c>
      <c r="H243" s="266" t="s">
        <v>110</v>
      </c>
      <c r="I243" s="32" t="s">
        <v>2258</v>
      </c>
      <c r="J243" s="158" t="s">
        <v>96</v>
      </c>
      <c r="K243" s="257" t="s">
        <v>2259</v>
      </c>
      <c r="L243" s="257" t="s">
        <v>2260</v>
      </c>
      <c r="M243" s="258">
        <v>32509</v>
      </c>
      <c r="N243" s="259">
        <v>39978</v>
      </c>
      <c r="O243" s="260">
        <v>6796</v>
      </c>
      <c r="P243" s="260">
        <v>39220</v>
      </c>
      <c r="Q243" s="257" t="s">
        <v>114</v>
      </c>
      <c r="R243" s="257" t="s">
        <v>1071</v>
      </c>
      <c r="S243" s="267" t="s">
        <v>287</v>
      </c>
      <c r="T243" s="158" t="s">
        <v>8402</v>
      </c>
      <c r="U243" s="257" t="s">
        <v>101</v>
      </c>
      <c r="V243" s="32"/>
      <c r="W243" s="257"/>
      <c r="X243" s="39">
        <v>4796207074</v>
      </c>
      <c r="Y243" s="39">
        <f>X243/10</f>
        <v>479620707.39999998</v>
      </c>
      <c r="Z243" s="39">
        <f>X243/13.5</f>
        <v>355274598.07407409</v>
      </c>
      <c r="AA243" s="39">
        <v>9715214.45875871</v>
      </c>
      <c r="AB243" s="260">
        <v>378</v>
      </c>
      <c r="AC243" s="49">
        <v>41383021767</v>
      </c>
      <c r="AD243" s="49">
        <f>AC243/10</f>
        <v>4138302176.6999998</v>
      </c>
      <c r="AE243" s="49">
        <f>AC243/13.5</f>
        <v>3065409019.7777777</v>
      </c>
      <c r="AF243" s="49">
        <v>19775131.299099721</v>
      </c>
      <c r="AG243" s="263">
        <v>1516832570</v>
      </c>
      <c r="AH243" s="49">
        <v>1233846500</v>
      </c>
      <c r="AI243" s="48">
        <v>353</v>
      </c>
      <c r="AJ243" s="39">
        <v>3105408.46</v>
      </c>
      <c r="AK243" s="51"/>
      <c r="AL243" s="39">
        <v>3105408.46</v>
      </c>
      <c r="AM243" s="51">
        <v>63897.293415637854</v>
      </c>
      <c r="AN243" s="260">
        <v>417</v>
      </c>
      <c r="AO243" s="52">
        <v>93265401501</v>
      </c>
      <c r="AP243" s="39">
        <v>7852727868</v>
      </c>
      <c r="AQ243" s="53">
        <v>488</v>
      </c>
      <c r="AR243" s="52"/>
      <c r="AS243" s="52"/>
      <c r="AT243" s="57">
        <v>296179557756</v>
      </c>
      <c r="AU243" s="57">
        <v>1488535.39</v>
      </c>
      <c r="AV243" s="39">
        <f>AR243+AT243</f>
        <v>296179557756</v>
      </c>
      <c r="AW243" s="39">
        <f>AS243+AU243</f>
        <v>1488535.39</v>
      </c>
      <c r="AX243" s="70"/>
      <c r="AY243" s="52"/>
      <c r="AZ243" s="52"/>
      <c r="BA243" s="39">
        <v>7852727868</v>
      </c>
      <c r="BB243" s="39">
        <v>7852727868</v>
      </c>
      <c r="BC243" s="52"/>
      <c r="BD243" s="52"/>
      <c r="BE243" s="39">
        <v>7852727868</v>
      </c>
      <c r="BF243" s="39">
        <v>7852727868</v>
      </c>
      <c r="BG243" s="52"/>
      <c r="BH243" s="52"/>
      <c r="BI243" s="39">
        <v>7852727868</v>
      </c>
      <c r="BJ243" s="39">
        <v>7852727868</v>
      </c>
      <c r="BK243" s="257" t="s">
        <v>2261</v>
      </c>
      <c r="BL243" s="266" t="s">
        <v>180</v>
      </c>
      <c r="BM243" s="257" t="s">
        <v>180</v>
      </c>
      <c r="BN243" s="265"/>
      <c r="BO243" s="265"/>
      <c r="BP243" s="257"/>
      <c r="BQ243" s="257" t="s">
        <v>519</v>
      </c>
      <c r="BR243" s="257" t="s">
        <v>2262</v>
      </c>
      <c r="BS243" s="257" t="s">
        <v>8402</v>
      </c>
      <c r="BT243" s="257"/>
      <c r="BU243" s="257" t="s">
        <v>1009</v>
      </c>
      <c r="BV243" s="257" t="s">
        <v>2263</v>
      </c>
      <c r="BW243" s="38"/>
      <c r="BX243" s="257" t="s">
        <v>2264</v>
      </c>
      <c r="BY243" s="257"/>
      <c r="BZ243" s="218"/>
    </row>
    <row r="244" spans="1:78" s="217" customFormat="1" ht="135.75" customHeight="1">
      <c r="A244" s="257">
        <v>243</v>
      </c>
      <c r="B244" s="10" t="s">
        <v>2265</v>
      </c>
      <c r="C244" s="257" t="s">
        <v>106</v>
      </c>
      <c r="D244" s="257" t="s">
        <v>1064</v>
      </c>
      <c r="E244" s="257" t="s">
        <v>1065</v>
      </c>
      <c r="F244" s="257" t="s">
        <v>2266</v>
      </c>
      <c r="G244" s="257" t="s">
        <v>2267</v>
      </c>
      <c r="H244" s="266" t="s">
        <v>110</v>
      </c>
      <c r="I244" s="32" t="s">
        <v>2268</v>
      </c>
      <c r="J244" s="158" t="s">
        <v>96</v>
      </c>
      <c r="K244" s="257" t="s">
        <v>2269</v>
      </c>
      <c r="L244" s="257" t="s">
        <v>2270</v>
      </c>
      <c r="M244" s="258">
        <v>17830</v>
      </c>
      <c r="N244" s="259">
        <v>40180</v>
      </c>
      <c r="O244" s="260">
        <v>7786</v>
      </c>
      <c r="P244" s="260">
        <v>39544</v>
      </c>
      <c r="Q244" s="257" t="s">
        <v>114</v>
      </c>
      <c r="R244" s="257" t="s">
        <v>2271</v>
      </c>
      <c r="S244" s="267" t="s">
        <v>8109</v>
      </c>
      <c r="T244" s="158" t="s">
        <v>8402</v>
      </c>
      <c r="U244" s="267" t="s">
        <v>116</v>
      </c>
      <c r="V244" s="32"/>
      <c r="W244" s="257"/>
      <c r="X244" s="261">
        <v>21565770427</v>
      </c>
      <c r="Y244" s="39">
        <f>X244/10</f>
        <v>2156577042.6999998</v>
      </c>
      <c r="Z244" s="39">
        <f>X244/13.5</f>
        <v>1597464476.074074</v>
      </c>
      <c r="AA244" s="39">
        <v>43683702.858126722</v>
      </c>
      <c r="AB244" s="260">
        <v>2658</v>
      </c>
      <c r="AC244" s="39">
        <v>14529371974</v>
      </c>
      <c r="AD244" s="49">
        <f>AC244/10</f>
        <v>1452937197.4000001</v>
      </c>
      <c r="AE244" s="49">
        <f>AC244/13.5</f>
        <v>1076249775.8518519</v>
      </c>
      <c r="AF244" s="49">
        <v>6942949.6979949158</v>
      </c>
      <c r="AG244" s="261">
        <v>1766253202</v>
      </c>
      <c r="AH244" s="49">
        <v>0</v>
      </c>
      <c r="AI244" s="48">
        <v>2658</v>
      </c>
      <c r="AJ244" s="39">
        <v>10971562.9</v>
      </c>
      <c r="AK244" s="52">
        <v>6512585.9699999997</v>
      </c>
      <c r="AL244" s="39">
        <v>17484148.870000001</v>
      </c>
      <c r="AM244" s="51">
        <v>359756.14958847739</v>
      </c>
      <c r="AN244" s="260">
        <v>2685</v>
      </c>
      <c r="AO244" s="52">
        <v>376144742521</v>
      </c>
      <c r="AP244" s="39">
        <v>9223532545</v>
      </c>
      <c r="AQ244" s="53">
        <v>2490</v>
      </c>
      <c r="AR244" s="52"/>
      <c r="AS244" s="52"/>
      <c r="AT244" s="57">
        <v>590042896447.75</v>
      </c>
      <c r="AU244" s="57">
        <v>2804095.64</v>
      </c>
      <c r="AV244" s="39">
        <f>AR244+AT244</f>
        <v>590042896447.75</v>
      </c>
      <c r="AW244" s="39">
        <f>AS244+AU244</f>
        <v>2804095.64</v>
      </c>
      <c r="AX244" s="70"/>
      <c r="AY244" s="52"/>
      <c r="AZ244" s="52"/>
      <c r="BA244" s="39">
        <v>9223532545</v>
      </c>
      <c r="BB244" s="39">
        <v>9223532545</v>
      </c>
      <c r="BC244" s="52"/>
      <c r="BD244" s="52"/>
      <c r="BE244" s="39">
        <v>9223532545</v>
      </c>
      <c r="BF244" s="39">
        <v>9223532545</v>
      </c>
      <c r="BG244" s="52"/>
      <c r="BH244" s="52"/>
      <c r="BI244" s="39">
        <v>9223532545</v>
      </c>
      <c r="BJ244" s="39">
        <v>9223532545</v>
      </c>
      <c r="BK244" s="264" t="s">
        <v>2272</v>
      </c>
      <c r="BL244" s="257"/>
      <c r="BM244" s="257"/>
      <c r="BN244" s="257" t="s">
        <v>180</v>
      </c>
      <c r="BO244" s="257" t="s">
        <v>180</v>
      </c>
      <c r="BP244" s="257" t="s">
        <v>2273</v>
      </c>
      <c r="BQ244" s="257" t="s">
        <v>519</v>
      </c>
      <c r="BR244" s="257" t="s">
        <v>2274</v>
      </c>
      <c r="BS244" s="257" t="s">
        <v>8402</v>
      </c>
      <c r="BT244" s="257"/>
      <c r="BU244" s="257" t="s">
        <v>1009</v>
      </c>
      <c r="BV244" s="257" t="s">
        <v>2275</v>
      </c>
      <c r="BW244" s="38" t="s">
        <v>2276</v>
      </c>
      <c r="BX244" s="257" t="s">
        <v>2277</v>
      </c>
      <c r="BY244" s="257"/>
      <c r="BZ244" s="218"/>
    </row>
    <row r="245" spans="1:78" s="217" customFormat="1" ht="99.75" customHeight="1">
      <c r="A245" s="257">
        <v>244</v>
      </c>
      <c r="B245" s="101" t="s">
        <v>8294</v>
      </c>
      <c r="C245" s="257" t="s">
        <v>92</v>
      </c>
      <c r="D245" s="257" t="s">
        <v>274</v>
      </c>
      <c r="E245" s="257" t="s">
        <v>283</v>
      </c>
      <c r="F245" s="257"/>
      <c r="G245" s="257" t="s">
        <v>2278</v>
      </c>
      <c r="H245" s="69" t="s">
        <v>8070</v>
      </c>
      <c r="I245" s="32"/>
      <c r="J245" s="158" t="s">
        <v>96</v>
      </c>
      <c r="K245" s="257" t="s">
        <v>96</v>
      </c>
      <c r="L245" s="257" t="s">
        <v>2279</v>
      </c>
      <c r="M245" s="46"/>
      <c r="N245" s="266"/>
      <c r="O245" s="48"/>
      <c r="P245" s="48"/>
      <c r="Q245" s="257" t="s">
        <v>114</v>
      </c>
      <c r="R245" s="257" t="s">
        <v>1226</v>
      </c>
      <c r="S245" s="144" t="s">
        <v>177</v>
      </c>
      <c r="T245" s="158" t="s">
        <v>1518</v>
      </c>
      <c r="U245" s="257" t="s">
        <v>101</v>
      </c>
      <c r="V245" s="266"/>
      <c r="W245" s="266"/>
      <c r="X245" s="263"/>
      <c r="Y245" s="263"/>
      <c r="Z245" s="263"/>
      <c r="AA245" s="263"/>
      <c r="AB245" s="266"/>
      <c r="AC245" s="263"/>
      <c r="AD245" s="263"/>
      <c r="AE245" s="263"/>
      <c r="AF245" s="263"/>
      <c r="AG245" s="263"/>
      <c r="AH245" s="263"/>
      <c r="AI245" s="266"/>
      <c r="AJ245" s="263"/>
      <c r="AK245" s="263"/>
      <c r="AL245" s="263"/>
      <c r="AM245" s="263"/>
      <c r="AN245" s="266"/>
      <c r="AO245" s="263"/>
      <c r="AP245" s="261" t="s">
        <v>103</v>
      </c>
      <c r="AQ245" s="266"/>
      <c r="AR245" s="261" t="s">
        <v>2280</v>
      </c>
      <c r="AS245" s="4"/>
      <c r="AT245" s="4"/>
      <c r="AU245" s="4"/>
      <c r="AV245" s="4"/>
      <c r="AW245" s="4"/>
      <c r="AX245" s="34"/>
      <c r="AY245" s="4"/>
      <c r="AZ245" s="4"/>
      <c r="BA245" s="261" t="s">
        <v>103</v>
      </c>
      <c r="BB245" s="261" t="s">
        <v>103</v>
      </c>
      <c r="BC245" s="4"/>
      <c r="BD245" s="4"/>
      <c r="BE245" s="261" t="s">
        <v>103</v>
      </c>
      <c r="BF245" s="261" t="s">
        <v>103</v>
      </c>
      <c r="BG245" s="4"/>
      <c r="BH245" s="4"/>
      <c r="BI245" s="261" t="s">
        <v>103</v>
      </c>
      <c r="BJ245" s="261" t="s">
        <v>103</v>
      </c>
      <c r="BK245" s="257"/>
      <c r="BL245" s="266"/>
      <c r="BM245" s="266"/>
      <c r="BN245" s="266"/>
      <c r="BO245" s="266"/>
      <c r="BP245" s="266"/>
      <c r="BQ245" s="34"/>
      <c r="BR245" s="266"/>
      <c r="BS245" s="266"/>
      <c r="BT245" s="266"/>
      <c r="BU245" s="266"/>
      <c r="BV245" s="266"/>
      <c r="BW245" s="34"/>
      <c r="BX245" s="257"/>
      <c r="BY245" s="34"/>
      <c r="BZ245" s="218"/>
    </row>
    <row r="246" spans="1:78" s="217" customFormat="1" ht="119.25" customHeight="1">
      <c r="A246" s="257">
        <v>245</v>
      </c>
      <c r="B246" s="10" t="s">
        <v>2281</v>
      </c>
      <c r="C246" s="257" t="s">
        <v>106</v>
      </c>
      <c r="D246" s="257" t="s">
        <v>185</v>
      </c>
      <c r="E246" s="257" t="s">
        <v>185</v>
      </c>
      <c r="F246" s="266"/>
      <c r="G246" s="257"/>
      <c r="H246" s="69" t="s">
        <v>8071</v>
      </c>
      <c r="I246" s="32"/>
      <c r="J246" s="158" t="s">
        <v>96</v>
      </c>
      <c r="K246" s="257" t="s">
        <v>2282</v>
      </c>
      <c r="L246" s="257" t="s">
        <v>2283</v>
      </c>
      <c r="M246" s="46">
        <v>27674</v>
      </c>
      <c r="N246" s="47"/>
      <c r="O246" s="48"/>
      <c r="P246" s="48"/>
      <c r="Q246" s="257" t="s">
        <v>114</v>
      </c>
      <c r="R246" s="257" t="s">
        <v>311</v>
      </c>
      <c r="S246" s="267" t="s">
        <v>311</v>
      </c>
      <c r="T246" s="267" t="s">
        <v>8402</v>
      </c>
      <c r="U246" s="267" t="s">
        <v>116</v>
      </c>
      <c r="V246" s="35"/>
      <c r="W246" s="266"/>
      <c r="X246" s="49"/>
      <c r="Y246" s="261"/>
      <c r="Z246" s="261"/>
      <c r="AA246" s="261"/>
      <c r="AB246" s="262"/>
      <c r="AC246" s="261"/>
      <c r="AD246" s="261"/>
      <c r="AE246" s="261"/>
      <c r="AF246" s="261"/>
      <c r="AG246" s="261"/>
      <c r="AH246" s="263"/>
      <c r="AI246" s="266"/>
      <c r="AJ246" s="49"/>
      <c r="AK246" s="49"/>
      <c r="AL246" s="49"/>
      <c r="AM246" s="49"/>
      <c r="AN246" s="64"/>
      <c r="AO246" s="49"/>
      <c r="AP246" s="49"/>
      <c r="AQ246" s="64"/>
      <c r="AR246" s="49"/>
      <c r="AS246" s="49"/>
      <c r="AT246" s="49"/>
      <c r="AU246" s="49"/>
      <c r="AV246" s="49"/>
      <c r="AW246" s="49"/>
      <c r="AX246" s="64"/>
      <c r="AY246" s="49"/>
      <c r="AZ246" s="49"/>
      <c r="BA246" s="49"/>
      <c r="BB246" s="49"/>
      <c r="BC246" s="49"/>
      <c r="BD246" s="49"/>
      <c r="BE246" s="49"/>
      <c r="BF246" s="49"/>
      <c r="BG246" s="49"/>
      <c r="BH246" s="49"/>
      <c r="BI246" s="49"/>
      <c r="BJ246" s="49"/>
      <c r="BK246" s="257"/>
      <c r="BL246" s="266"/>
      <c r="BM246" s="266"/>
      <c r="BN246" s="257"/>
      <c r="BO246" s="257"/>
      <c r="BP246" s="266"/>
      <c r="BQ246" s="257"/>
      <c r="BR246" s="257" t="s">
        <v>2284</v>
      </c>
      <c r="BS246" s="257" t="s">
        <v>8309</v>
      </c>
      <c r="BT246" s="257"/>
      <c r="BU246" s="266"/>
      <c r="BV246" s="266"/>
      <c r="BW246" s="34"/>
      <c r="BX246" s="257" t="s">
        <v>2285</v>
      </c>
      <c r="BY246" s="257"/>
      <c r="BZ246" s="218"/>
    </row>
    <row r="247" spans="1:78" s="217" customFormat="1" ht="141.75">
      <c r="A247" s="257">
        <v>246</v>
      </c>
      <c r="B247" s="10" t="s">
        <v>2286</v>
      </c>
      <c r="C247" s="257" t="s">
        <v>106</v>
      </c>
      <c r="D247" s="257" t="s">
        <v>252</v>
      </c>
      <c r="E247" s="257" t="s">
        <v>2287</v>
      </c>
      <c r="F247" s="257" t="s">
        <v>2288</v>
      </c>
      <c r="G247" s="257" t="s">
        <v>2289</v>
      </c>
      <c r="H247" s="257" t="s">
        <v>189</v>
      </c>
      <c r="I247" s="32" t="s">
        <v>2290</v>
      </c>
      <c r="J247" s="158" t="s">
        <v>96</v>
      </c>
      <c r="K247" s="257" t="s">
        <v>96</v>
      </c>
      <c r="L247" s="257" t="s">
        <v>2291</v>
      </c>
      <c r="M247" s="258">
        <v>34944</v>
      </c>
      <c r="N247" s="259">
        <v>39202</v>
      </c>
      <c r="O247" s="260"/>
      <c r="P247" s="260"/>
      <c r="Q247" s="257" t="s">
        <v>114</v>
      </c>
      <c r="R247" s="257" t="s">
        <v>144</v>
      </c>
      <c r="S247" s="267" t="s">
        <v>195</v>
      </c>
      <c r="T247" s="158" t="s">
        <v>196</v>
      </c>
      <c r="U247" s="257" t="s">
        <v>101</v>
      </c>
      <c r="V247" s="32"/>
      <c r="W247" s="257"/>
      <c r="X247" s="39">
        <v>817152312</v>
      </c>
      <c r="Y247" s="39">
        <f>X247/10</f>
        <v>81715231.200000003</v>
      </c>
      <c r="Z247" s="39">
        <f>X247/13.5</f>
        <v>60529800.888888888</v>
      </c>
      <c r="AA247" s="39">
        <v>1655226.6893534274</v>
      </c>
      <c r="AB247" s="260">
        <v>10</v>
      </c>
      <c r="AC247" s="39">
        <v>953587860</v>
      </c>
      <c r="AD247" s="49">
        <f>AC247/10</f>
        <v>95358786</v>
      </c>
      <c r="AE247" s="49">
        <f>AC247/13.5</f>
        <v>70636137.777777776</v>
      </c>
      <c r="AF247" s="49">
        <v>455677.81982911867</v>
      </c>
      <c r="AG247" s="261">
        <v>372799640</v>
      </c>
      <c r="AH247" s="39">
        <v>0</v>
      </c>
      <c r="AI247" s="260"/>
      <c r="AJ247" s="39">
        <v>33838.81</v>
      </c>
      <c r="AK247" s="51"/>
      <c r="AL247" s="39">
        <v>33838.81</v>
      </c>
      <c r="AM247" s="51">
        <v>696.2718106995884</v>
      </c>
      <c r="AN247" s="260" t="s">
        <v>198</v>
      </c>
      <c r="AO247" s="52">
        <v>23462500</v>
      </c>
      <c r="AP247" s="51"/>
      <c r="AQ247" s="260" t="s">
        <v>198</v>
      </c>
      <c r="AR247" s="51"/>
      <c r="AS247" s="51"/>
      <c r="AT247" s="51"/>
      <c r="AU247" s="51"/>
      <c r="AV247" s="51"/>
      <c r="AW247" s="51"/>
      <c r="AX247" s="38"/>
      <c r="AY247" s="51"/>
      <c r="AZ247" s="51"/>
      <c r="BA247" s="51"/>
      <c r="BB247" s="51"/>
      <c r="BC247" s="51"/>
      <c r="BD247" s="51"/>
      <c r="BE247" s="51"/>
      <c r="BF247" s="51"/>
      <c r="BG247" s="51"/>
      <c r="BH247" s="51"/>
      <c r="BI247" s="51"/>
      <c r="BJ247" s="51"/>
      <c r="BK247" s="265" t="s">
        <v>2292</v>
      </c>
      <c r="BL247" s="266" t="s">
        <v>180</v>
      </c>
      <c r="BM247" s="257" t="s">
        <v>180</v>
      </c>
      <c r="BN247" s="257"/>
      <c r="BO247" s="257"/>
      <c r="BP247" s="257" t="s">
        <v>2293</v>
      </c>
      <c r="BQ247" s="257" t="s">
        <v>519</v>
      </c>
      <c r="BR247" s="257"/>
      <c r="BS247" s="257" t="s">
        <v>200</v>
      </c>
      <c r="BT247" s="257"/>
      <c r="BU247" s="257"/>
      <c r="BV247" s="257"/>
      <c r="BW247" s="38"/>
      <c r="BX247" s="257" t="s">
        <v>2294</v>
      </c>
      <c r="BY247" s="257"/>
      <c r="BZ247" s="218"/>
    </row>
    <row r="248" spans="1:78" s="217" customFormat="1" ht="99.75" customHeight="1">
      <c r="A248" s="257">
        <v>247</v>
      </c>
      <c r="B248" s="10" t="s">
        <v>2295</v>
      </c>
      <c r="C248" s="257" t="s">
        <v>106</v>
      </c>
      <c r="D248" s="257" t="s">
        <v>93</v>
      </c>
      <c r="E248" s="257" t="s">
        <v>2296</v>
      </c>
      <c r="F248" s="257"/>
      <c r="G248" s="257" t="s">
        <v>2297</v>
      </c>
      <c r="H248" s="257" t="s">
        <v>81</v>
      </c>
      <c r="I248" s="32"/>
      <c r="J248" s="158" t="s">
        <v>96</v>
      </c>
      <c r="K248" s="257" t="s">
        <v>697</v>
      </c>
      <c r="L248" s="257" t="s">
        <v>2298</v>
      </c>
      <c r="M248" s="46">
        <v>41640</v>
      </c>
      <c r="N248" s="266"/>
      <c r="O248" s="48"/>
      <c r="P248" s="48"/>
      <c r="Q248" s="257" t="s">
        <v>114</v>
      </c>
      <c r="R248" s="257" t="s">
        <v>1625</v>
      </c>
      <c r="S248" s="267" t="s">
        <v>1142</v>
      </c>
      <c r="T248" s="158" t="s">
        <v>1105</v>
      </c>
      <c r="U248" s="257" t="s">
        <v>101</v>
      </c>
      <c r="V248" s="266"/>
      <c r="W248" s="266"/>
      <c r="X248" s="263"/>
      <c r="Y248" s="263"/>
      <c r="Z248" s="263"/>
      <c r="AA248" s="263"/>
      <c r="AB248" s="266"/>
      <c r="AC248" s="263"/>
      <c r="AD248" s="263"/>
      <c r="AE248" s="263"/>
      <c r="AF248" s="263"/>
      <c r="AG248" s="263"/>
      <c r="AH248" s="263"/>
      <c r="AI248" s="266"/>
      <c r="AJ248" s="263"/>
      <c r="AK248" s="263"/>
      <c r="AL248" s="263"/>
      <c r="AM248" s="263"/>
      <c r="AN248" s="266"/>
      <c r="AO248" s="263"/>
      <c r="AP248" s="263"/>
      <c r="AQ248" s="266"/>
      <c r="AR248" s="45"/>
      <c r="AS248" s="4"/>
      <c r="AT248" s="4"/>
      <c r="AU248" s="4"/>
      <c r="AV248" s="4"/>
      <c r="AW248" s="4"/>
      <c r="AX248" s="34"/>
      <c r="AY248" s="4"/>
      <c r="AZ248" s="4"/>
      <c r="BA248" s="263"/>
      <c r="BB248" s="263"/>
      <c r="BC248" s="4"/>
      <c r="BD248" s="4"/>
      <c r="BE248" s="263"/>
      <c r="BF248" s="263"/>
      <c r="BG248" s="4"/>
      <c r="BH248" s="4"/>
      <c r="BI248" s="263"/>
      <c r="BJ248" s="263"/>
      <c r="BK248" s="257"/>
      <c r="BL248" s="266"/>
      <c r="BM248" s="266"/>
      <c r="BN248" s="266"/>
      <c r="BO248" s="266"/>
      <c r="BP248" s="266"/>
      <c r="BQ248" s="34"/>
      <c r="BR248" s="266"/>
      <c r="BS248" s="257" t="s">
        <v>1946</v>
      </c>
      <c r="BT248" s="266"/>
      <c r="BU248" s="266"/>
      <c r="BV248" s="266"/>
      <c r="BW248" s="34"/>
      <c r="BX248" s="257" t="s">
        <v>2299</v>
      </c>
      <c r="BY248" s="34"/>
      <c r="BZ248" s="218"/>
    </row>
    <row r="249" spans="1:78" s="217" customFormat="1" ht="99.75" customHeight="1">
      <c r="A249" s="257">
        <v>248</v>
      </c>
      <c r="B249" s="101" t="s">
        <v>8195</v>
      </c>
      <c r="C249" s="257" t="s">
        <v>92</v>
      </c>
      <c r="D249" s="69" t="s">
        <v>2425</v>
      </c>
      <c r="E249" s="257" t="s">
        <v>2300</v>
      </c>
      <c r="F249" s="257"/>
      <c r="G249" s="257" t="s">
        <v>2301</v>
      </c>
      <c r="H249" s="257" t="s">
        <v>81</v>
      </c>
      <c r="I249" s="32"/>
      <c r="J249" s="158" t="s">
        <v>96</v>
      </c>
      <c r="K249" s="257" t="s">
        <v>697</v>
      </c>
      <c r="L249" s="257" t="s">
        <v>2302</v>
      </c>
      <c r="M249" s="258"/>
      <c r="N249" s="257"/>
      <c r="O249" s="260"/>
      <c r="P249" s="260"/>
      <c r="Q249" s="257" t="s">
        <v>114</v>
      </c>
      <c r="R249" s="257" t="s">
        <v>2303</v>
      </c>
      <c r="S249" s="267" t="s">
        <v>693</v>
      </c>
      <c r="T249" s="158" t="s">
        <v>2304</v>
      </c>
      <c r="U249" s="257" t="s">
        <v>101</v>
      </c>
      <c r="V249" s="266"/>
      <c r="W249" s="266"/>
      <c r="X249" s="263"/>
      <c r="Y249" s="263"/>
      <c r="Z249" s="263"/>
      <c r="AA249" s="263"/>
      <c r="AB249" s="266"/>
      <c r="AC249" s="263"/>
      <c r="AD249" s="263"/>
      <c r="AE249" s="263"/>
      <c r="AF249" s="263"/>
      <c r="AG249" s="263"/>
      <c r="AH249" s="263"/>
      <c r="AI249" s="266"/>
      <c r="AJ249" s="263"/>
      <c r="AK249" s="263"/>
      <c r="AL249" s="263"/>
      <c r="AM249" s="263"/>
      <c r="AN249" s="266"/>
      <c r="AO249" s="263"/>
      <c r="AP249" s="261"/>
      <c r="AQ249" s="266"/>
      <c r="AR249" s="105"/>
      <c r="AS249" s="4"/>
      <c r="AT249" s="4"/>
      <c r="AU249" s="4"/>
      <c r="AV249" s="4"/>
      <c r="AW249" s="4"/>
      <c r="AX249" s="34"/>
      <c r="AY249" s="4"/>
      <c r="AZ249" s="4"/>
      <c r="BA249" s="261"/>
      <c r="BB249" s="261"/>
      <c r="BC249" s="4"/>
      <c r="BD249" s="4"/>
      <c r="BE249" s="261"/>
      <c r="BF249" s="261"/>
      <c r="BG249" s="4"/>
      <c r="BH249" s="4"/>
      <c r="BI249" s="261"/>
      <c r="BJ249" s="261"/>
      <c r="BK249" s="257"/>
      <c r="BL249" s="266"/>
      <c r="BM249" s="266"/>
      <c r="BN249" s="266"/>
      <c r="BO249" s="266"/>
      <c r="BP249" s="266"/>
      <c r="BQ249" s="34"/>
      <c r="BR249" s="266"/>
      <c r="BS249" s="257" t="s">
        <v>2304</v>
      </c>
      <c r="BT249" s="266"/>
      <c r="BU249" s="257" t="s">
        <v>1009</v>
      </c>
      <c r="BV249" s="266"/>
      <c r="BW249" s="34"/>
      <c r="BX249" s="257" t="s">
        <v>2305</v>
      </c>
      <c r="BY249" s="34"/>
      <c r="BZ249" s="218"/>
    </row>
    <row r="250" spans="1:78" s="217" customFormat="1" ht="281.25" customHeight="1">
      <c r="A250" s="257">
        <v>249</v>
      </c>
      <c r="B250" s="10" t="s">
        <v>2306</v>
      </c>
      <c r="C250" s="257" t="s">
        <v>106</v>
      </c>
      <c r="D250" s="257" t="s">
        <v>125</v>
      </c>
      <c r="E250" s="257" t="s">
        <v>1358</v>
      </c>
      <c r="F250" s="257" t="s">
        <v>2307</v>
      </c>
      <c r="G250" s="257" t="s">
        <v>2308</v>
      </c>
      <c r="H250" s="257" t="s">
        <v>81</v>
      </c>
      <c r="I250" s="32" t="s">
        <v>2309</v>
      </c>
      <c r="J250" s="158" t="s">
        <v>96</v>
      </c>
      <c r="K250" s="257" t="s">
        <v>2310</v>
      </c>
      <c r="L250" s="257" t="s">
        <v>2311</v>
      </c>
      <c r="M250" s="258">
        <v>27881</v>
      </c>
      <c r="N250" s="259">
        <v>27881</v>
      </c>
      <c r="O250" s="260"/>
      <c r="P250" s="260"/>
      <c r="Q250" s="257" t="s">
        <v>114</v>
      </c>
      <c r="R250" s="257" t="s">
        <v>2312</v>
      </c>
      <c r="S250" s="267" t="s">
        <v>8103</v>
      </c>
      <c r="T250" s="158" t="s">
        <v>8402</v>
      </c>
      <c r="U250" s="257" t="s">
        <v>101</v>
      </c>
      <c r="V250" s="32" t="s">
        <v>2313</v>
      </c>
      <c r="W250" s="257"/>
      <c r="X250" s="39">
        <v>4473255397</v>
      </c>
      <c r="Y250" s="39">
        <f>X250/10</f>
        <v>447325539.69999999</v>
      </c>
      <c r="Z250" s="39">
        <f>X250/13.5</f>
        <v>331352251.62962961</v>
      </c>
      <c r="AA250" s="39">
        <v>9061042.3695511259</v>
      </c>
      <c r="AB250" s="260">
        <v>360</v>
      </c>
      <c r="AC250" s="49">
        <v>30176822580</v>
      </c>
      <c r="AD250" s="49">
        <f>AC250/10</f>
        <v>3017682258</v>
      </c>
      <c r="AE250" s="49">
        <f>AC250/13.5</f>
        <v>2235320191.1111112</v>
      </c>
      <c r="AF250" s="49">
        <v>14420180.14220999</v>
      </c>
      <c r="AG250" s="263">
        <v>419303060</v>
      </c>
      <c r="AH250" s="49">
        <v>978096920</v>
      </c>
      <c r="AI250" s="48">
        <v>390</v>
      </c>
      <c r="AJ250" s="39">
        <v>1883697.59</v>
      </c>
      <c r="AK250" s="52">
        <v>123104.75</v>
      </c>
      <c r="AL250" s="39">
        <v>2006802.34</v>
      </c>
      <c r="AM250" s="51">
        <v>41292.229218106993</v>
      </c>
      <c r="AN250" s="260">
        <v>390</v>
      </c>
      <c r="AO250" s="52">
        <v>12579118546</v>
      </c>
      <c r="AP250" s="51"/>
      <c r="AQ250" s="53">
        <v>404</v>
      </c>
      <c r="AR250" s="52">
        <v>1070259410313</v>
      </c>
      <c r="AS250" s="52">
        <f>AR250/73772.3256</f>
        <v>14507600.263492305</v>
      </c>
      <c r="AT250" s="57">
        <v>178704726204.25</v>
      </c>
      <c r="AU250" s="57">
        <v>808342.7</v>
      </c>
      <c r="AV250" s="39">
        <f>AR250+AT250</f>
        <v>1248964136517.25</v>
      </c>
      <c r="AW250" s="39">
        <f>AS250+AU250</f>
        <v>15315942.963492304</v>
      </c>
      <c r="AX250" s="70">
        <v>386</v>
      </c>
      <c r="AY250" s="52"/>
      <c r="AZ250" s="52"/>
      <c r="BA250" s="51"/>
      <c r="BB250" s="51"/>
      <c r="BC250" s="52"/>
      <c r="BD250" s="52"/>
      <c r="BE250" s="51"/>
      <c r="BF250" s="51"/>
      <c r="BG250" s="52"/>
      <c r="BH250" s="52"/>
      <c r="BI250" s="51"/>
      <c r="BJ250" s="51"/>
      <c r="BK250" s="265" t="s">
        <v>2314</v>
      </c>
      <c r="BL250" s="266" t="s">
        <v>180</v>
      </c>
      <c r="BM250" s="257" t="s">
        <v>118</v>
      </c>
      <c r="BN250" s="257"/>
      <c r="BO250" s="257"/>
      <c r="BP250" s="257"/>
      <c r="BQ250" s="257" t="s">
        <v>2315</v>
      </c>
      <c r="BR250" s="257" t="s">
        <v>2316</v>
      </c>
      <c r="BS250" s="257" t="s">
        <v>8415</v>
      </c>
      <c r="BT250" s="257" t="s">
        <v>2317</v>
      </c>
      <c r="BU250" s="257" t="s">
        <v>2318</v>
      </c>
      <c r="BV250" s="257" t="s">
        <v>2319</v>
      </c>
      <c r="BW250" s="38" t="s">
        <v>194</v>
      </c>
      <c r="BX250" s="257" t="s">
        <v>2320</v>
      </c>
      <c r="BY250" s="257" t="s">
        <v>2321</v>
      </c>
      <c r="BZ250" s="218"/>
    </row>
    <row r="251" spans="1:78" s="217" customFormat="1" ht="99.75" customHeight="1">
      <c r="A251" s="257">
        <v>250</v>
      </c>
      <c r="B251" s="10" t="s">
        <v>2322</v>
      </c>
      <c r="C251" s="257" t="s">
        <v>76</v>
      </c>
      <c r="D251" s="69" t="s">
        <v>77</v>
      </c>
      <c r="E251" s="257"/>
      <c r="F251" s="257"/>
      <c r="G251" s="257"/>
      <c r="H251" s="257" t="s">
        <v>81</v>
      </c>
      <c r="I251" s="32" t="s">
        <v>474</v>
      </c>
      <c r="J251" s="158" t="s">
        <v>475</v>
      </c>
      <c r="K251" s="257" t="s">
        <v>475</v>
      </c>
      <c r="L251" s="257"/>
      <c r="M251" s="257"/>
      <c r="N251" s="257"/>
      <c r="O251" s="260"/>
      <c r="P251" s="260"/>
      <c r="Q251" s="257" t="s">
        <v>8100</v>
      </c>
      <c r="R251" s="257"/>
      <c r="S251" s="267" t="s">
        <v>476</v>
      </c>
      <c r="T251" s="158" t="s">
        <v>86</v>
      </c>
      <c r="U251" s="267" t="s">
        <v>116</v>
      </c>
      <c r="V251" s="257"/>
      <c r="W251" s="257"/>
      <c r="X251" s="261"/>
      <c r="Y251" s="261"/>
      <c r="Z251" s="261"/>
      <c r="AA251" s="261"/>
      <c r="AB251" s="257"/>
      <c r="AC251" s="261"/>
      <c r="AD251" s="261"/>
      <c r="AE251" s="261"/>
      <c r="AF251" s="261"/>
      <c r="AG251" s="261"/>
      <c r="AH251" s="261"/>
      <c r="AI251" s="257"/>
      <c r="AJ251" s="261"/>
      <c r="AK251" s="261"/>
      <c r="AL251" s="261"/>
      <c r="AM251" s="261"/>
      <c r="AN251" s="257"/>
      <c r="AO251" s="261"/>
      <c r="AP251" s="261"/>
      <c r="AQ251" s="257"/>
      <c r="AR251" s="261"/>
      <c r="AS251" s="261"/>
      <c r="AT251" s="261"/>
      <c r="AU251" s="261"/>
      <c r="AV251" s="261"/>
      <c r="AW251" s="261"/>
      <c r="AX251" s="257"/>
      <c r="AY251" s="261"/>
      <c r="AZ251" s="261"/>
      <c r="BA251" s="261"/>
      <c r="BB251" s="261"/>
      <c r="BC251" s="261"/>
      <c r="BD251" s="261"/>
      <c r="BE251" s="261"/>
      <c r="BF251" s="261"/>
      <c r="BG251" s="261"/>
      <c r="BH251" s="261"/>
      <c r="BI251" s="261"/>
      <c r="BJ251" s="261"/>
      <c r="BK251" s="257"/>
      <c r="BL251" s="257"/>
      <c r="BM251" s="257"/>
      <c r="BN251" s="257"/>
      <c r="BO251" s="257"/>
      <c r="BP251" s="257"/>
      <c r="BQ251" s="257" t="s">
        <v>477</v>
      </c>
      <c r="BR251" s="257"/>
      <c r="BS251" s="257" t="s">
        <v>479</v>
      </c>
      <c r="BT251" s="257"/>
      <c r="BU251" s="257"/>
      <c r="BV251" s="257" t="s">
        <v>675</v>
      </c>
      <c r="BW251" s="257"/>
      <c r="BX251" s="257" t="s">
        <v>2323</v>
      </c>
      <c r="BY251" s="257" t="s">
        <v>476</v>
      </c>
      <c r="BZ251" s="218"/>
    </row>
    <row r="252" spans="1:78" s="217" customFormat="1" ht="126.75" customHeight="1">
      <c r="A252" s="257">
        <v>251</v>
      </c>
      <c r="B252" s="10" t="s">
        <v>2324</v>
      </c>
      <c r="C252" s="257" t="s">
        <v>106</v>
      </c>
      <c r="D252" s="257" t="s">
        <v>274</v>
      </c>
      <c r="E252" s="257" t="s">
        <v>352</v>
      </c>
      <c r="F252" s="257" t="s">
        <v>2325</v>
      </c>
      <c r="G252" s="257" t="s">
        <v>2326</v>
      </c>
      <c r="H252" s="257" t="s">
        <v>81</v>
      </c>
      <c r="I252" s="32" t="s">
        <v>2327</v>
      </c>
      <c r="J252" s="158" t="s">
        <v>96</v>
      </c>
      <c r="K252" s="257" t="s">
        <v>2328</v>
      </c>
      <c r="L252" s="257" t="s">
        <v>2329</v>
      </c>
      <c r="M252" s="258">
        <v>43045</v>
      </c>
      <c r="N252" s="259">
        <v>43045</v>
      </c>
      <c r="O252" s="260"/>
      <c r="P252" s="260">
        <v>41272</v>
      </c>
      <c r="Q252" s="257" t="s">
        <v>114</v>
      </c>
      <c r="R252" s="257" t="s">
        <v>144</v>
      </c>
      <c r="S252" s="267" t="s">
        <v>195</v>
      </c>
      <c r="T252" s="158" t="s">
        <v>312</v>
      </c>
      <c r="U252" s="257" t="s">
        <v>101</v>
      </c>
      <c r="V252" s="32" t="s">
        <v>2330</v>
      </c>
      <c r="W252" s="261">
        <v>983448970000</v>
      </c>
      <c r="X252" s="261" t="s">
        <v>194</v>
      </c>
      <c r="Y252" s="261"/>
      <c r="Z252" s="261"/>
      <c r="AA252" s="261"/>
      <c r="AB252" s="262" t="s">
        <v>194</v>
      </c>
      <c r="AC252" s="261" t="s">
        <v>194</v>
      </c>
      <c r="AD252" s="261"/>
      <c r="AE252" s="261"/>
      <c r="AF252" s="261"/>
      <c r="AG252" s="261"/>
      <c r="AH252" s="261" t="s">
        <v>194</v>
      </c>
      <c r="AI252" s="257"/>
      <c r="AJ252" s="39"/>
      <c r="AK252" s="39"/>
      <c r="AL252" s="39"/>
      <c r="AM252" s="39"/>
      <c r="AN252" s="65"/>
      <c r="AO252" s="39"/>
      <c r="AP252" s="39"/>
      <c r="AQ252" s="65"/>
      <c r="AR252" s="39"/>
      <c r="AS252" s="39"/>
      <c r="AT252" s="39"/>
      <c r="AU252" s="39"/>
      <c r="AV252" s="39"/>
      <c r="AW252" s="39"/>
      <c r="AX252" s="65"/>
      <c r="AY252" s="39"/>
      <c r="AZ252" s="39"/>
      <c r="BA252" s="39"/>
      <c r="BB252" s="39"/>
      <c r="BC252" s="39"/>
      <c r="BD252" s="39"/>
      <c r="BE252" s="39"/>
      <c r="BF252" s="39"/>
      <c r="BG252" s="39"/>
      <c r="BH252" s="39"/>
      <c r="BI252" s="39"/>
      <c r="BJ252" s="39"/>
      <c r="BK252" s="265" t="s">
        <v>2331</v>
      </c>
      <c r="BL252" s="266" t="s">
        <v>180</v>
      </c>
      <c r="BM252" s="257" t="s">
        <v>180</v>
      </c>
      <c r="BN252" s="265"/>
      <c r="BO252" s="257"/>
      <c r="BP252" s="257" t="s">
        <v>2332</v>
      </c>
      <c r="BQ252" s="257" t="s">
        <v>2333</v>
      </c>
      <c r="BR252" s="257" t="s">
        <v>2334</v>
      </c>
      <c r="BS252" s="257" t="s">
        <v>312</v>
      </c>
      <c r="BT252" s="257" t="s">
        <v>2335</v>
      </c>
      <c r="BU252" s="257"/>
      <c r="BV252" s="257" t="s">
        <v>2336</v>
      </c>
      <c r="BW252" s="38"/>
      <c r="BX252" s="257" t="s">
        <v>2337</v>
      </c>
      <c r="BY252" s="257"/>
      <c r="BZ252" s="218"/>
    </row>
    <row r="253" spans="1:78" s="217" customFormat="1" ht="128.25" customHeight="1">
      <c r="A253" s="257">
        <v>252</v>
      </c>
      <c r="B253" s="101" t="s">
        <v>2338</v>
      </c>
      <c r="C253" s="257" t="s">
        <v>106</v>
      </c>
      <c r="D253" s="257" t="s">
        <v>185</v>
      </c>
      <c r="E253" s="257" t="s">
        <v>185</v>
      </c>
      <c r="F253" s="257" t="s">
        <v>2339</v>
      </c>
      <c r="G253" s="257" t="s">
        <v>2340</v>
      </c>
      <c r="H253" s="257" t="s">
        <v>81</v>
      </c>
      <c r="I253" s="32" t="s">
        <v>2341</v>
      </c>
      <c r="J253" s="158" t="s">
        <v>96</v>
      </c>
      <c r="K253" s="257" t="s">
        <v>96</v>
      </c>
      <c r="L253" s="257" t="s">
        <v>2342</v>
      </c>
      <c r="M253" s="258">
        <v>41366</v>
      </c>
      <c r="N253" s="259">
        <v>41366</v>
      </c>
      <c r="O253" s="259">
        <v>41367</v>
      </c>
      <c r="P253" s="260">
        <v>40109</v>
      </c>
      <c r="Q253" s="257" t="s">
        <v>114</v>
      </c>
      <c r="R253" s="257" t="s">
        <v>176</v>
      </c>
      <c r="S253" s="144" t="s">
        <v>177</v>
      </c>
      <c r="T253" s="158" t="s">
        <v>8402</v>
      </c>
      <c r="U253" s="267" t="s">
        <v>116</v>
      </c>
      <c r="V253" s="32"/>
      <c r="W253" s="257"/>
      <c r="X253" s="39">
        <v>2864147718</v>
      </c>
      <c r="Y253" s="39">
        <f>X253/10</f>
        <v>286414771.80000001</v>
      </c>
      <c r="Z253" s="39">
        <f>X253/13.5</f>
        <v>212159090.22222221</v>
      </c>
      <c r="AA253" s="39">
        <v>5801628.0140982009</v>
      </c>
      <c r="AB253" s="260">
        <v>184</v>
      </c>
      <c r="AC253" s="39">
        <v>2855280362</v>
      </c>
      <c r="AD253" s="49">
        <f>AC253/10</f>
        <v>285528036.19999999</v>
      </c>
      <c r="AE253" s="49">
        <f>AC253/13.5</f>
        <v>211502249.03703704</v>
      </c>
      <c r="AF253" s="49">
        <v>1364413.2700651798</v>
      </c>
      <c r="AG253" s="261">
        <v>99099577</v>
      </c>
      <c r="AH253" s="39">
        <v>0</v>
      </c>
      <c r="AI253" s="260">
        <v>184</v>
      </c>
      <c r="AJ253" s="39">
        <v>282117.11</v>
      </c>
      <c r="AK253" s="52">
        <v>4294143.68</v>
      </c>
      <c r="AL253" s="39">
        <v>4576260.79</v>
      </c>
      <c r="AM253" s="51">
        <v>94161.744650205757</v>
      </c>
      <c r="AN253" s="260">
        <v>132</v>
      </c>
      <c r="AO253" s="52">
        <v>14399760</v>
      </c>
      <c r="AP253" s="39">
        <v>727514812.26999998</v>
      </c>
      <c r="AQ253" s="53">
        <v>106</v>
      </c>
      <c r="AR253" s="52"/>
      <c r="AS253" s="52"/>
      <c r="AT253" s="57">
        <v>3667858786.5</v>
      </c>
      <c r="AU253" s="57">
        <v>12220.16</v>
      </c>
      <c r="AV253" s="39">
        <f>AR253+AT253</f>
        <v>3667858786.5</v>
      </c>
      <c r="AW253" s="39">
        <f>AS253+AU253</f>
        <v>12220.16</v>
      </c>
      <c r="AX253" s="70"/>
      <c r="AY253" s="52"/>
      <c r="AZ253" s="52"/>
      <c r="BA253" s="39">
        <v>727514812.26999998</v>
      </c>
      <c r="BB253" s="39">
        <v>727514812.26999998</v>
      </c>
      <c r="BC253" s="52"/>
      <c r="BD253" s="52"/>
      <c r="BE253" s="39">
        <v>727514812.26999998</v>
      </c>
      <c r="BF253" s="39">
        <v>727514812.26999998</v>
      </c>
      <c r="BG253" s="52"/>
      <c r="BH253" s="52"/>
      <c r="BI253" s="39">
        <v>727514812.26999998</v>
      </c>
      <c r="BJ253" s="39">
        <v>727514812.26999998</v>
      </c>
      <c r="BK253" s="264" t="s">
        <v>8379</v>
      </c>
      <c r="BL253" s="266" t="s">
        <v>180</v>
      </c>
      <c r="BM253" s="265" t="s">
        <v>180</v>
      </c>
      <c r="BN253" s="266"/>
      <c r="BO253" s="266"/>
      <c r="BP253" s="69" t="s">
        <v>8380</v>
      </c>
      <c r="BQ253" s="257" t="s">
        <v>240</v>
      </c>
      <c r="BR253" s="257"/>
      <c r="BS253" s="257" t="s">
        <v>8402</v>
      </c>
      <c r="BT253" s="257"/>
      <c r="BU253" s="257" t="s">
        <v>2343</v>
      </c>
      <c r="BV253" s="257"/>
      <c r="BW253" s="38"/>
      <c r="BX253" s="257" t="s">
        <v>2344</v>
      </c>
      <c r="BY253" s="257"/>
      <c r="BZ253" s="218"/>
    </row>
    <row r="254" spans="1:78" s="217" customFormat="1" ht="153.75" customHeight="1">
      <c r="A254" s="257">
        <v>253</v>
      </c>
      <c r="B254" s="10" t="s">
        <v>2345</v>
      </c>
      <c r="C254" s="257" t="s">
        <v>106</v>
      </c>
      <c r="D254" s="257" t="s">
        <v>125</v>
      </c>
      <c r="E254" s="257" t="s">
        <v>529</v>
      </c>
      <c r="F254" s="257"/>
      <c r="G254" s="257" t="s">
        <v>2346</v>
      </c>
      <c r="H254" s="257" t="s">
        <v>81</v>
      </c>
      <c r="I254" s="32" t="s">
        <v>2347</v>
      </c>
      <c r="J254" s="158" t="s">
        <v>96</v>
      </c>
      <c r="K254" s="257" t="s">
        <v>2348</v>
      </c>
      <c r="L254" s="257" t="s">
        <v>2349</v>
      </c>
      <c r="M254" s="259" t="s">
        <v>2350</v>
      </c>
      <c r="N254" s="259">
        <v>41001</v>
      </c>
      <c r="O254" s="260" t="s">
        <v>2351</v>
      </c>
      <c r="P254" s="260">
        <v>39945</v>
      </c>
      <c r="Q254" s="257" t="s">
        <v>114</v>
      </c>
      <c r="R254" s="257" t="s">
        <v>2352</v>
      </c>
      <c r="S254" s="144" t="s">
        <v>177</v>
      </c>
      <c r="T254" s="158" t="s">
        <v>8402</v>
      </c>
      <c r="U254" s="267" t="s">
        <v>116</v>
      </c>
      <c r="V254" s="32"/>
      <c r="W254" s="257"/>
      <c r="X254" s="39"/>
      <c r="Y254" s="39"/>
      <c r="Z254" s="39"/>
      <c r="AA254" s="39"/>
      <c r="AB254" s="260"/>
      <c r="AC254" s="39"/>
      <c r="AD254" s="49"/>
      <c r="AE254" s="49"/>
      <c r="AF254" s="49"/>
      <c r="AG254" s="261"/>
      <c r="AH254" s="39"/>
      <c r="AI254" s="260"/>
      <c r="AJ254" s="39"/>
      <c r="AK254" s="52"/>
      <c r="AL254" s="39"/>
      <c r="AM254" s="51"/>
      <c r="AN254" s="260"/>
      <c r="AO254" s="52"/>
      <c r="AP254" s="39"/>
      <c r="AQ254" s="53"/>
      <c r="AR254" s="52"/>
      <c r="AS254" s="52"/>
      <c r="AT254" s="57"/>
      <c r="AU254" s="57"/>
      <c r="AV254" s="39"/>
      <c r="AW254" s="39"/>
      <c r="AX254" s="70"/>
      <c r="AY254" s="52"/>
      <c r="AZ254" s="52"/>
      <c r="BA254" s="39"/>
      <c r="BB254" s="39"/>
      <c r="BC254" s="52"/>
      <c r="BD254" s="52"/>
      <c r="BE254" s="39"/>
      <c r="BF254" s="39"/>
      <c r="BG254" s="52"/>
      <c r="BH254" s="52"/>
      <c r="BI254" s="39"/>
      <c r="BJ254" s="39"/>
      <c r="BK254" s="265" t="s">
        <v>2353</v>
      </c>
      <c r="BL254" s="257"/>
      <c r="BM254" s="265" t="s">
        <v>118</v>
      </c>
      <c r="BN254" s="266"/>
      <c r="BO254" s="266"/>
      <c r="BP254" s="257" t="s">
        <v>2354</v>
      </c>
      <c r="BQ254" s="257"/>
      <c r="BR254" s="257"/>
      <c r="BS254" s="257" t="s">
        <v>8402</v>
      </c>
      <c r="BT254" s="257"/>
      <c r="BU254" s="257"/>
      <c r="BV254" s="257"/>
      <c r="BW254" s="38"/>
      <c r="BX254" s="257" t="s">
        <v>2355</v>
      </c>
      <c r="BY254" s="257"/>
      <c r="BZ254" s="218"/>
    </row>
    <row r="255" spans="1:78" s="217" customFormat="1" ht="137.25" customHeight="1">
      <c r="A255" s="257">
        <v>254</v>
      </c>
      <c r="B255" s="10" t="s">
        <v>2356</v>
      </c>
      <c r="C255" s="257" t="s">
        <v>106</v>
      </c>
      <c r="D255" s="257" t="s">
        <v>274</v>
      </c>
      <c r="E255" s="257" t="s">
        <v>2357</v>
      </c>
      <c r="F255" s="257" t="s">
        <v>2358</v>
      </c>
      <c r="G255" s="257" t="s">
        <v>2359</v>
      </c>
      <c r="H255" s="266" t="s">
        <v>110</v>
      </c>
      <c r="I255" s="32" t="s">
        <v>2360</v>
      </c>
      <c r="J255" s="158" t="s">
        <v>1028</v>
      </c>
      <c r="K255" s="257" t="s">
        <v>2361</v>
      </c>
      <c r="L255" s="257" t="s">
        <v>2362</v>
      </c>
      <c r="M255" s="258" t="s">
        <v>2363</v>
      </c>
      <c r="N255" s="259">
        <v>40143</v>
      </c>
      <c r="O255" s="260">
        <v>7051</v>
      </c>
      <c r="P255" s="260">
        <v>39315</v>
      </c>
      <c r="Q255" s="257" t="s">
        <v>114</v>
      </c>
      <c r="R255" s="257" t="s">
        <v>2364</v>
      </c>
      <c r="S255" s="267" t="s">
        <v>828</v>
      </c>
      <c r="T255" s="158" t="s">
        <v>8402</v>
      </c>
      <c r="U255" s="267" t="s">
        <v>116</v>
      </c>
      <c r="V255" s="32"/>
      <c r="W255" s="257"/>
      <c r="X255" s="39"/>
      <c r="Y255" s="261"/>
      <c r="Z255" s="261"/>
      <c r="AA255" s="261"/>
      <c r="AB255" s="262"/>
      <c r="AC255" s="261"/>
      <c r="AD255" s="261"/>
      <c r="AE255" s="261"/>
      <c r="AF255" s="261"/>
      <c r="AG255" s="261"/>
      <c r="AH255" s="261"/>
      <c r="AI255" s="257"/>
      <c r="AJ255" s="39"/>
      <c r="AK255" s="39"/>
      <c r="AL255" s="39"/>
      <c r="AM255" s="39"/>
      <c r="AN255" s="65"/>
      <c r="AO255" s="39"/>
      <c r="AP255" s="39"/>
      <c r="AQ255" s="65"/>
      <c r="AR255" s="39"/>
      <c r="AS255" s="39"/>
      <c r="AT255" s="39"/>
      <c r="AU255" s="39"/>
      <c r="AV255" s="39"/>
      <c r="AW255" s="39"/>
      <c r="AX255" s="41"/>
      <c r="AY255" s="39"/>
      <c r="AZ255" s="39"/>
      <c r="BA255" s="39"/>
      <c r="BB255" s="39"/>
      <c r="BC255" s="39"/>
      <c r="BD255" s="39"/>
      <c r="BE255" s="39"/>
      <c r="BF255" s="39"/>
      <c r="BG255" s="39"/>
      <c r="BH255" s="39"/>
      <c r="BI255" s="39"/>
      <c r="BJ255" s="39"/>
      <c r="BK255" s="257" t="s">
        <v>2365</v>
      </c>
      <c r="BL255" s="266" t="s">
        <v>180</v>
      </c>
      <c r="BM255" s="257" t="s">
        <v>180</v>
      </c>
      <c r="BN255" s="257"/>
      <c r="BO255" s="257"/>
      <c r="BP255" s="257"/>
      <c r="BQ255" s="257" t="s">
        <v>2366</v>
      </c>
      <c r="BR255" s="257" t="s">
        <v>2367</v>
      </c>
      <c r="BS255" s="257" t="s">
        <v>8402</v>
      </c>
      <c r="BT255" s="257"/>
      <c r="BU255" s="257"/>
      <c r="BV255" s="257" t="s">
        <v>2368</v>
      </c>
      <c r="BW255" s="38" t="s">
        <v>2369</v>
      </c>
      <c r="BX255" s="257" t="s">
        <v>2370</v>
      </c>
      <c r="BY255" s="257"/>
      <c r="BZ255" s="218"/>
    </row>
    <row r="256" spans="1:78" s="217" customFormat="1" ht="409.5">
      <c r="A256" s="257">
        <v>255</v>
      </c>
      <c r="B256" s="10" t="s">
        <v>8529</v>
      </c>
      <c r="C256" s="257" t="s">
        <v>106</v>
      </c>
      <c r="D256" s="257" t="s">
        <v>204</v>
      </c>
      <c r="E256" s="257" t="s">
        <v>243</v>
      </c>
      <c r="F256" s="257" t="s">
        <v>2371</v>
      </c>
      <c r="G256" s="257" t="s">
        <v>2372</v>
      </c>
      <c r="H256" s="266" t="s">
        <v>110</v>
      </c>
      <c r="I256" s="32" t="s">
        <v>2373</v>
      </c>
      <c r="J256" s="158" t="s">
        <v>96</v>
      </c>
      <c r="K256" s="257" t="s">
        <v>2374</v>
      </c>
      <c r="L256" s="257" t="s">
        <v>2375</v>
      </c>
      <c r="M256" s="258">
        <v>21551</v>
      </c>
      <c r="N256" s="259">
        <v>40813</v>
      </c>
      <c r="O256" s="260">
        <v>8486</v>
      </c>
      <c r="P256" s="260">
        <v>39766</v>
      </c>
      <c r="Q256" s="257" t="s">
        <v>114</v>
      </c>
      <c r="R256" s="257" t="s">
        <v>2376</v>
      </c>
      <c r="S256" s="267" t="s">
        <v>1104</v>
      </c>
      <c r="T256" s="158" t="s">
        <v>211</v>
      </c>
      <c r="U256" s="257" t="s">
        <v>101</v>
      </c>
      <c r="V256" s="32"/>
      <c r="W256" s="257"/>
      <c r="X256" s="39"/>
      <c r="Y256" s="39"/>
      <c r="Z256" s="39"/>
      <c r="AA256" s="39"/>
      <c r="AB256" s="65"/>
      <c r="AC256" s="39"/>
      <c r="AD256" s="261"/>
      <c r="AE256" s="261"/>
      <c r="AF256" s="261"/>
      <c r="AG256" s="261"/>
      <c r="AH256" s="261"/>
      <c r="AI256" s="257"/>
      <c r="AJ256" s="39"/>
      <c r="AK256" s="56">
        <v>26293081.530000001</v>
      </c>
      <c r="AL256" s="39">
        <v>26293081.530000001</v>
      </c>
      <c r="AM256" s="51">
        <v>541009.90802469139</v>
      </c>
      <c r="AN256" s="65"/>
      <c r="AO256" s="39">
        <v>1210375100.21</v>
      </c>
      <c r="AP256" s="39">
        <v>2428837275.5599999</v>
      </c>
      <c r="AQ256" s="65"/>
      <c r="AR256" s="39"/>
      <c r="AS256" s="39"/>
      <c r="AT256" s="57">
        <v>20096701269.630001</v>
      </c>
      <c r="AU256" s="57">
        <v>43627.47</v>
      </c>
      <c r="AV256" s="39">
        <f>AR256+AT256</f>
        <v>20096701269.630001</v>
      </c>
      <c r="AW256" s="39">
        <f>AS256+AU256</f>
        <v>43627.47</v>
      </c>
      <c r="AX256" s="65"/>
      <c r="AY256" s="39"/>
      <c r="AZ256" s="39"/>
      <c r="BA256" s="39">
        <v>2428837275.5599999</v>
      </c>
      <c r="BB256" s="39">
        <v>2428837275.5599999</v>
      </c>
      <c r="BC256" s="39"/>
      <c r="BD256" s="39"/>
      <c r="BE256" s="39">
        <v>2428837275.5599999</v>
      </c>
      <c r="BF256" s="39">
        <v>2428837275.5599999</v>
      </c>
      <c r="BG256" s="39"/>
      <c r="BH256" s="39"/>
      <c r="BI256" s="39">
        <v>2428837275.5599999</v>
      </c>
      <c r="BJ256" s="39">
        <v>2428837275.5599999</v>
      </c>
      <c r="BK256" s="257" t="s">
        <v>8531</v>
      </c>
      <c r="BL256" s="257"/>
      <c r="BM256" s="257" t="s">
        <v>118</v>
      </c>
      <c r="BN256" s="257"/>
      <c r="BO256" s="265" t="s">
        <v>180</v>
      </c>
      <c r="BP256" s="257" t="s">
        <v>8532</v>
      </c>
      <c r="BQ256" s="257" t="s">
        <v>519</v>
      </c>
      <c r="BR256" s="257" t="s">
        <v>2377</v>
      </c>
      <c r="BS256" s="257" t="s">
        <v>2378</v>
      </c>
      <c r="BT256" s="257"/>
      <c r="BU256" s="257"/>
      <c r="BV256" s="257" t="s">
        <v>8530</v>
      </c>
      <c r="BW256" s="38"/>
      <c r="BX256" s="257" t="s">
        <v>2379</v>
      </c>
      <c r="BY256" s="257"/>
      <c r="BZ256" s="218"/>
    </row>
    <row r="257" spans="1:78" s="217" customFormat="1" ht="99.75" customHeight="1">
      <c r="A257" s="257">
        <v>256</v>
      </c>
      <c r="B257" s="10" t="s">
        <v>2380</v>
      </c>
      <c r="C257" s="257" t="s">
        <v>106</v>
      </c>
      <c r="D257" s="257" t="s">
        <v>125</v>
      </c>
      <c r="E257" s="257" t="s">
        <v>707</v>
      </c>
      <c r="F257" s="257" t="s">
        <v>2381</v>
      </c>
      <c r="G257" s="257" t="s">
        <v>2382</v>
      </c>
      <c r="H257" s="266" t="s">
        <v>110</v>
      </c>
      <c r="I257" s="32" t="s">
        <v>2383</v>
      </c>
      <c r="J257" s="158" t="s">
        <v>96</v>
      </c>
      <c r="K257" s="257" t="s">
        <v>96</v>
      </c>
      <c r="L257" s="257" t="s">
        <v>2384</v>
      </c>
      <c r="M257" s="258">
        <v>39573</v>
      </c>
      <c r="N257" s="259">
        <v>42789</v>
      </c>
      <c r="O257" s="260">
        <v>2732</v>
      </c>
      <c r="P257" s="260">
        <v>41102</v>
      </c>
      <c r="Q257" s="257" t="s">
        <v>114</v>
      </c>
      <c r="R257" s="257" t="s">
        <v>329</v>
      </c>
      <c r="S257" s="267" t="s">
        <v>330</v>
      </c>
      <c r="T257" s="158" t="s">
        <v>8402</v>
      </c>
      <c r="U257" s="257" t="s">
        <v>101</v>
      </c>
      <c r="V257" s="32"/>
      <c r="W257" s="257"/>
      <c r="X257" s="39"/>
      <c r="Y257" s="39"/>
      <c r="Z257" s="39"/>
      <c r="AA257" s="39"/>
      <c r="AB257" s="40"/>
      <c r="AC257" s="39"/>
      <c r="AD257" s="261"/>
      <c r="AE257" s="261"/>
      <c r="AF257" s="261"/>
      <c r="AG257" s="261"/>
      <c r="AH257" s="261"/>
      <c r="AI257" s="257">
        <v>261</v>
      </c>
      <c r="AJ257" s="39"/>
      <c r="AK257" s="39"/>
      <c r="AL257" s="39"/>
      <c r="AM257" s="39"/>
      <c r="AN257" s="40"/>
      <c r="AO257" s="39"/>
      <c r="AP257" s="39"/>
      <c r="AQ257" s="40"/>
      <c r="AR257" s="39"/>
      <c r="AS257" s="39"/>
      <c r="AT257" s="39"/>
      <c r="AU257" s="39"/>
      <c r="AV257" s="39"/>
      <c r="AW257" s="39"/>
      <c r="AX257" s="41"/>
      <c r="AY257" s="39"/>
      <c r="AZ257" s="39"/>
      <c r="BA257" s="39"/>
      <c r="BB257" s="39"/>
      <c r="BC257" s="39"/>
      <c r="BD257" s="39"/>
      <c r="BE257" s="39"/>
      <c r="BF257" s="39"/>
      <c r="BG257" s="39"/>
      <c r="BH257" s="39"/>
      <c r="BI257" s="39"/>
      <c r="BJ257" s="39"/>
      <c r="BK257" s="257" t="s">
        <v>2385</v>
      </c>
      <c r="BL257" s="266" t="s">
        <v>180</v>
      </c>
      <c r="BM257" s="257" t="s">
        <v>118</v>
      </c>
      <c r="BN257" s="257"/>
      <c r="BO257" s="257" t="s">
        <v>118</v>
      </c>
      <c r="BP257" s="257"/>
      <c r="BQ257" s="257" t="s">
        <v>519</v>
      </c>
      <c r="BR257" s="257" t="s">
        <v>2386</v>
      </c>
      <c r="BS257" s="257" t="s">
        <v>8402</v>
      </c>
      <c r="BT257" s="257"/>
      <c r="BU257" s="257" t="s">
        <v>2387</v>
      </c>
      <c r="BV257" s="257" t="s">
        <v>2388</v>
      </c>
      <c r="BW257" s="38"/>
      <c r="BX257" s="257" t="s">
        <v>2389</v>
      </c>
      <c r="BY257" s="257" t="s">
        <v>806</v>
      </c>
      <c r="BZ257" s="218"/>
    </row>
    <row r="258" spans="1:78" s="217" customFormat="1" ht="99.75" customHeight="1">
      <c r="A258" s="257">
        <v>257</v>
      </c>
      <c r="B258" s="10" t="s">
        <v>2390</v>
      </c>
      <c r="C258" s="257" t="s">
        <v>92</v>
      </c>
      <c r="D258" s="267" t="s">
        <v>402</v>
      </c>
      <c r="E258" s="257" t="s">
        <v>2391</v>
      </c>
      <c r="F258" s="257"/>
      <c r="G258" s="257" t="s">
        <v>2392</v>
      </c>
      <c r="H258" s="257" t="s">
        <v>81</v>
      </c>
      <c r="I258" s="32"/>
      <c r="J258" s="158" t="s">
        <v>96</v>
      </c>
      <c r="K258" s="257" t="s">
        <v>96</v>
      </c>
      <c r="L258" s="257" t="s">
        <v>2393</v>
      </c>
      <c r="M258" s="258">
        <v>40940</v>
      </c>
      <c r="N258" s="257"/>
      <c r="O258" s="260"/>
      <c r="P258" s="260"/>
      <c r="Q258" s="257" t="s">
        <v>8098</v>
      </c>
      <c r="R258" s="257" t="s">
        <v>2394</v>
      </c>
      <c r="S258" s="267" t="s">
        <v>2395</v>
      </c>
      <c r="T258" s="158" t="s">
        <v>2396</v>
      </c>
      <c r="U258" s="257" t="s">
        <v>101</v>
      </c>
      <c r="V258" s="266"/>
      <c r="W258" s="266"/>
      <c r="X258" s="263"/>
      <c r="Y258" s="263"/>
      <c r="Z258" s="263"/>
      <c r="AA258" s="263"/>
      <c r="AB258" s="266"/>
      <c r="AC258" s="263"/>
      <c r="AD258" s="263"/>
      <c r="AE258" s="263"/>
      <c r="AF258" s="263"/>
      <c r="AG258" s="263"/>
      <c r="AH258" s="263"/>
      <c r="AI258" s="266"/>
      <c r="AJ258" s="261"/>
      <c r="AK258" s="263"/>
      <c r="AL258" s="263"/>
      <c r="AM258" s="263"/>
      <c r="AN258" s="266"/>
      <c r="AO258" s="263"/>
      <c r="AP258" s="263"/>
      <c r="AQ258" s="266"/>
      <c r="AR258" s="45"/>
      <c r="AS258" s="4"/>
      <c r="AT258" s="4"/>
      <c r="AU258" s="4"/>
      <c r="AV258" s="4"/>
      <c r="AW258" s="4"/>
      <c r="AX258" s="34"/>
      <c r="AY258" s="4"/>
      <c r="AZ258" s="4"/>
      <c r="BA258" s="263"/>
      <c r="BB258" s="263"/>
      <c r="BC258" s="4"/>
      <c r="BD258" s="4"/>
      <c r="BE258" s="263"/>
      <c r="BF258" s="263"/>
      <c r="BG258" s="4"/>
      <c r="BH258" s="4"/>
      <c r="BI258" s="263"/>
      <c r="BJ258" s="263"/>
      <c r="BK258" s="257"/>
      <c r="BL258" s="266"/>
      <c r="BM258" s="266"/>
      <c r="BN258" s="266"/>
      <c r="BO258" s="266"/>
      <c r="BP258" s="266"/>
      <c r="BQ258" s="257" t="s">
        <v>2397</v>
      </c>
      <c r="BR258" s="266"/>
      <c r="BS258" s="266"/>
      <c r="BT258" s="266"/>
      <c r="BU258" s="266"/>
      <c r="BV258" s="266"/>
      <c r="BW258" s="34"/>
      <c r="BX258" s="257" t="s">
        <v>2398</v>
      </c>
      <c r="BY258" s="266" t="s">
        <v>2192</v>
      </c>
      <c r="BZ258" s="218"/>
    </row>
    <row r="259" spans="1:78" s="217" customFormat="1" ht="274.5" customHeight="1">
      <c r="A259" s="257">
        <v>258</v>
      </c>
      <c r="B259" s="10" t="s">
        <v>2399</v>
      </c>
      <c r="C259" s="257" t="s">
        <v>106</v>
      </c>
      <c r="D259" s="257" t="s">
        <v>274</v>
      </c>
      <c r="E259" s="257" t="s">
        <v>2400</v>
      </c>
      <c r="F259" s="257" t="s">
        <v>2401</v>
      </c>
      <c r="G259" s="257" t="s">
        <v>2402</v>
      </c>
      <c r="H259" s="257" t="s">
        <v>81</v>
      </c>
      <c r="I259" s="32" t="s">
        <v>2403</v>
      </c>
      <c r="J259" s="158" t="s">
        <v>96</v>
      </c>
      <c r="K259" s="257" t="s">
        <v>2404</v>
      </c>
      <c r="L259" s="257" t="s">
        <v>2405</v>
      </c>
      <c r="M259" s="258">
        <v>27057</v>
      </c>
      <c r="N259" s="257">
        <v>2020</v>
      </c>
      <c r="O259" s="260"/>
      <c r="P259" s="260"/>
      <c r="Q259" s="257" t="s">
        <v>175</v>
      </c>
      <c r="R259" s="257" t="s">
        <v>637</v>
      </c>
      <c r="S259" s="267" t="s">
        <v>638</v>
      </c>
      <c r="T259" s="158" t="s">
        <v>1060</v>
      </c>
      <c r="U259" s="267" t="s">
        <v>116</v>
      </c>
      <c r="V259" s="32"/>
      <c r="W259" s="257"/>
      <c r="X259" s="39"/>
      <c r="Y259" s="39"/>
      <c r="Z259" s="39"/>
      <c r="AA259" s="39"/>
      <c r="AB259" s="260"/>
      <c r="AC259" s="49"/>
      <c r="AD259" s="49"/>
      <c r="AE259" s="49"/>
      <c r="AF259" s="49"/>
      <c r="AG259" s="263"/>
      <c r="AH259" s="49"/>
      <c r="AI259" s="48"/>
      <c r="AJ259" s="39"/>
      <c r="AK259" s="52"/>
      <c r="AL259" s="39"/>
      <c r="AM259" s="51"/>
      <c r="AN259" s="260"/>
      <c r="AO259" s="52"/>
      <c r="AP259" s="51"/>
      <c r="AQ259" s="53"/>
      <c r="AR259" s="52"/>
      <c r="AS259" s="52"/>
      <c r="AT259" s="57"/>
      <c r="AU259" s="57"/>
      <c r="AV259" s="39"/>
      <c r="AW259" s="39"/>
      <c r="AX259" s="54"/>
      <c r="AY259" s="52"/>
      <c r="AZ259" s="52"/>
      <c r="BA259" s="51"/>
      <c r="BB259" s="51"/>
      <c r="BC259" s="52"/>
      <c r="BD259" s="52"/>
      <c r="BE259" s="51"/>
      <c r="BF259" s="51"/>
      <c r="BG259" s="52"/>
      <c r="BH259" s="52"/>
      <c r="BI259" s="51"/>
      <c r="BJ259" s="51"/>
      <c r="BK259" s="257"/>
      <c r="BL259" s="257"/>
      <c r="BM259" s="257"/>
      <c r="BN259" s="265"/>
      <c r="BO259" s="265"/>
      <c r="BP259" s="257"/>
      <c r="BQ259" s="257" t="s">
        <v>2406</v>
      </c>
      <c r="BR259" s="257" t="s">
        <v>2407</v>
      </c>
      <c r="BS259" s="265" t="s">
        <v>1060</v>
      </c>
      <c r="BT259" s="257"/>
      <c r="BU259" s="257"/>
      <c r="BV259" s="257" t="s">
        <v>2408</v>
      </c>
      <c r="BW259" s="38"/>
      <c r="BX259" s="257" t="s">
        <v>2409</v>
      </c>
      <c r="BY259" s="257"/>
      <c r="BZ259" s="218"/>
    </row>
    <row r="260" spans="1:78" s="217" customFormat="1" ht="201.75" customHeight="1">
      <c r="A260" s="257">
        <v>259</v>
      </c>
      <c r="B260" s="10" t="s">
        <v>1790</v>
      </c>
      <c r="C260" s="257" t="s">
        <v>106</v>
      </c>
      <c r="D260" s="257" t="s">
        <v>204</v>
      </c>
      <c r="E260" s="257" t="s">
        <v>205</v>
      </c>
      <c r="F260" s="257"/>
      <c r="G260" s="257" t="s">
        <v>2410</v>
      </c>
      <c r="H260" s="257" t="s">
        <v>81</v>
      </c>
      <c r="I260" s="92" t="s">
        <v>2411</v>
      </c>
      <c r="J260" s="158" t="s">
        <v>96</v>
      </c>
      <c r="K260" s="257" t="s">
        <v>2412</v>
      </c>
      <c r="L260" s="257" t="s">
        <v>2413</v>
      </c>
      <c r="M260" s="258">
        <v>38076</v>
      </c>
      <c r="N260" s="259">
        <v>38076</v>
      </c>
      <c r="O260" s="260" t="s">
        <v>2414</v>
      </c>
      <c r="P260" s="260">
        <v>37910</v>
      </c>
      <c r="Q260" s="257" t="s">
        <v>114</v>
      </c>
      <c r="R260" s="257" t="s">
        <v>2415</v>
      </c>
      <c r="S260" s="267" t="s">
        <v>2395</v>
      </c>
      <c r="T260" s="158" t="s">
        <v>211</v>
      </c>
      <c r="U260" s="267" t="s">
        <v>116</v>
      </c>
      <c r="V260" s="32"/>
      <c r="W260" s="257"/>
      <c r="X260" s="39">
        <v>51251062150</v>
      </c>
      <c r="Y260" s="39">
        <f>X260/10</f>
        <v>5125106215</v>
      </c>
      <c r="Z260" s="39">
        <f>X260/13.5</f>
        <v>3796374974.0740743</v>
      </c>
      <c r="AA260" s="39">
        <v>103814337.52633284</v>
      </c>
      <c r="AB260" s="260">
        <v>2661</v>
      </c>
      <c r="AC260" s="49">
        <v>129970781563</v>
      </c>
      <c r="AD260" s="49">
        <f>AC260/10</f>
        <v>12997078156.299999</v>
      </c>
      <c r="AE260" s="49">
        <f>AC260/13.5</f>
        <v>9627465300.9629631</v>
      </c>
      <c r="AF260" s="49">
        <v>62107336.794445403</v>
      </c>
      <c r="AG260" s="263">
        <v>17181045000</v>
      </c>
      <c r="AH260" s="49">
        <v>1060000000</v>
      </c>
      <c r="AI260" s="48">
        <v>2569</v>
      </c>
      <c r="AJ260" s="39">
        <v>3849528.62</v>
      </c>
      <c r="AK260" s="52">
        <v>70380639.489999995</v>
      </c>
      <c r="AL260" s="39">
        <v>74230168.109999999</v>
      </c>
      <c r="AM260" s="51">
        <v>1527369.7141975309</v>
      </c>
      <c r="AN260" s="260">
        <v>2316</v>
      </c>
      <c r="AO260" s="52">
        <v>20500000000</v>
      </c>
      <c r="AP260" s="51"/>
      <c r="AQ260" s="53">
        <v>1869</v>
      </c>
      <c r="AR260" s="52"/>
      <c r="AS260" s="52"/>
      <c r="AT260" s="57">
        <v>99811377144</v>
      </c>
      <c r="AU260" s="57">
        <v>342903.36</v>
      </c>
      <c r="AV260" s="39">
        <f>AR260+AT260</f>
        <v>99811377144</v>
      </c>
      <c r="AW260" s="39">
        <f>AS260+AU260</f>
        <v>342903.36</v>
      </c>
      <c r="AX260" s="54"/>
      <c r="AY260" s="52"/>
      <c r="AZ260" s="52"/>
      <c r="BA260" s="51"/>
      <c r="BB260" s="51"/>
      <c r="BC260" s="52"/>
      <c r="BD260" s="52"/>
      <c r="BE260" s="51"/>
      <c r="BF260" s="51"/>
      <c r="BG260" s="52"/>
      <c r="BH260" s="52"/>
      <c r="BI260" s="51"/>
      <c r="BJ260" s="51"/>
      <c r="BK260" s="257" t="s">
        <v>2416</v>
      </c>
      <c r="BL260" s="266" t="s">
        <v>180</v>
      </c>
      <c r="BM260" s="257" t="s">
        <v>118</v>
      </c>
      <c r="BN260" s="265" t="s">
        <v>180</v>
      </c>
      <c r="BO260" s="265" t="s">
        <v>180</v>
      </c>
      <c r="BP260" s="257" t="s">
        <v>2417</v>
      </c>
      <c r="BQ260" s="257" t="s">
        <v>2418</v>
      </c>
      <c r="BR260" s="257" t="s">
        <v>2419</v>
      </c>
      <c r="BS260" s="257" t="s">
        <v>211</v>
      </c>
      <c r="BT260" s="257" t="s">
        <v>2420</v>
      </c>
      <c r="BU260" s="257" t="s">
        <v>2421</v>
      </c>
      <c r="BV260" s="257" t="s">
        <v>2422</v>
      </c>
      <c r="BW260" s="38"/>
      <c r="BX260" s="257" t="s">
        <v>2423</v>
      </c>
      <c r="BY260" s="257"/>
      <c r="BZ260" s="218"/>
    </row>
    <row r="261" spans="1:78" s="217" customFormat="1" ht="201.75" customHeight="1">
      <c r="A261" s="257">
        <v>260</v>
      </c>
      <c r="B261" s="10" t="s">
        <v>2424</v>
      </c>
      <c r="C261" s="257" t="s">
        <v>92</v>
      </c>
      <c r="D261" s="69" t="s">
        <v>2425</v>
      </c>
      <c r="E261" s="257" t="s">
        <v>989</v>
      </c>
      <c r="F261" s="257"/>
      <c r="G261" s="257" t="s">
        <v>2425</v>
      </c>
      <c r="H261" s="257" t="s">
        <v>81</v>
      </c>
      <c r="I261" s="92" t="s">
        <v>2426</v>
      </c>
      <c r="J261" s="158" t="s">
        <v>96</v>
      </c>
      <c r="K261" s="257" t="s">
        <v>96</v>
      </c>
      <c r="L261" s="257" t="s">
        <v>2427</v>
      </c>
      <c r="M261" s="258" t="s">
        <v>2428</v>
      </c>
      <c r="N261" s="259">
        <v>41417</v>
      </c>
      <c r="O261" s="58">
        <v>2.4380000000000002</v>
      </c>
      <c r="P261" s="260">
        <v>2073</v>
      </c>
      <c r="Q261" s="257" t="s">
        <v>114</v>
      </c>
      <c r="R261" s="257" t="s">
        <v>414</v>
      </c>
      <c r="S261" s="267" t="s">
        <v>415</v>
      </c>
      <c r="T261" s="158" t="s">
        <v>416</v>
      </c>
      <c r="U261" s="267" t="s">
        <v>116</v>
      </c>
      <c r="V261" s="32"/>
      <c r="W261" s="257"/>
      <c r="X261" s="39"/>
      <c r="Y261" s="39"/>
      <c r="Z261" s="39"/>
      <c r="AA261" s="39"/>
      <c r="AB261" s="260"/>
      <c r="AC261" s="49"/>
      <c r="AD261" s="49"/>
      <c r="AE261" s="49"/>
      <c r="AF261" s="49"/>
      <c r="AG261" s="263"/>
      <c r="AH261" s="49"/>
      <c r="AI261" s="48"/>
      <c r="AJ261" s="39"/>
      <c r="AK261" s="52"/>
      <c r="AL261" s="39"/>
      <c r="AM261" s="51"/>
      <c r="AN261" s="260"/>
      <c r="AO261" s="52"/>
      <c r="AP261" s="51"/>
      <c r="AQ261" s="53"/>
      <c r="AR261" s="52"/>
      <c r="AS261" s="52"/>
      <c r="AT261" s="57"/>
      <c r="AU261" s="57"/>
      <c r="AV261" s="39"/>
      <c r="AW261" s="39"/>
      <c r="AX261" s="54"/>
      <c r="AY261" s="52"/>
      <c r="AZ261" s="52"/>
      <c r="BA261" s="51"/>
      <c r="BB261" s="51"/>
      <c r="BC261" s="52"/>
      <c r="BD261" s="52"/>
      <c r="BE261" s="51"/>
      <c r="BF261" s="51"/>
      <c r="BG261" s="52"/>
      <c r="BH261" s="52"/>
      <c r="BI261" s="51"/>
      <c r="BJ261" s="51"/>
      <c r="BK261" s="257" t="s">
        <v>2429</v>
      </c>
      <c r="BL261" s="266" t="s">
        <v>180</v>
      </c>
      <c r="BM261" s="257" t="s">
        <v>180</v>
      </c>
      <c r="BN261" s="265"/>
      <c r="BO261" s="265"/>
      <c r="BP261" s="257"/>
      <c r="BQ261" s="257" t="s">
        <v>102</v>
      </c>
      <c r="BR261" s="257" t="s">
        <v>2430</v>
      </c>
      <c r="BS261" s="257" t="s">
        <v>416</v>
      </c>
      <c r="BT261" s="257"/>
      <c r="BU261" s="257"/>
      <c r="BV261" s="257"/>
      <c r="BW261" s="38"/>
      <c r="BX261" s="257" t="s">
        <v>2431</v>
      </c>
      <c r="BY261" s="257"/>
      <c r="BZ261" s="218"/>
    </row>
    <row r="262" spans="1:78" s="217" customFormat="1" ht="99.75" customHeight="1">
      <c r="A262" s="257">
        <v>261</v>
      </c>
      <c r="B262" s="10" t="s">
        <v>2432</v>
      </c>
      <c r="C262" s="257" t="s">
        <v>92</v>
      </c>
      <c r="D262" s="69" t="s">
        <v>2425</v>
      </c>
      <c r="E262" s="257" t="s">
        <v>989</v>
      </c>
      <c r="F262" s="257"/>
      <c r="G262" s="257" t="s">
        <v>2433</v>
      </c>
      <c r="H262" s="257" t="s">
        <v>81</v>
      </c>
      <c r="I262" s="32" t="s">
        <v>2434</v>
      </c>
      <c r="J262" s="158" t="s">
        <v>96</v>
      </c>
      <c r="K262" s="257" t="s">
        <v>96</v>
      </c>
      <c r="L262" s="257" t="s">
        <v>2435</v>
      </c>
      <c r="M262" s="258">
        <v>41641</v>
      </c>
      <c r="N262" s="257"/>
      <c r="O262" s="260"/>
      <c r="P262" s="260">
        <v>2084</v>
      </c>
      <c r="Q262" s="257" t="s">
        <v>114</v>
      </c>
      <c r="R262" s="257" t="s">
        <v>414</v>
      </c>
      <c r="S262" s="267" t="s">
        <v>415</v>
      </c>
      <c r="T262" s="158" t="s">
        <v>416</v>
      </c>
      <c r="U262" s="267" t="s">
        <v>116</v>
      </c>
      <c r="V262" s="266"/>
      <c r="W262" s="266"/>
      <c r="X262" s="263"/>
      <c r="Y262" s="263"/>
      <c r="Z262" s="263"/>
      <c r="AA262" s="263"/>
      <c r="AB262" s="266"/>
      <c r="AC262" s="263"/>
      <c r="AD262" s="263"/>
      <c r="AE262" s="263"/>
      <c r="AF262" s="263"/>
      <c r="AG262" s="263"/>
      <c r="AH262" s="263"/>
      <c r="AI262" s="266"/>
      <c r="AJ262" s="263"/>
      <c r="AK262" s="263"/>
      <c r="AL262" s="263"/>
      <c r="AM262" s="263"/>
      <c r="AN262" s="266"/>
      <c r="AO262" s="263"/>
      <c r="AP262" s="261" t="s">
        <v>2436</v>
      </c>
      <c r="AQ262" s="90" t="s">
        <v>2436</v>
      </c>
      <c r="AR262" s="261"/>
      <c r="AS262" s="4"/>
      <c r="AT262" s="4"/>
      <c r="AU262" s="4"/>
      <c r="AV262" s="4"/>
      <c r="AW262" s="4"/>
      <c r="AX262" s="34"/>
      <c r="AY262" s="4"/>
      <c r="AZ262" s="4"/>
      <c r="BA262" s="261" t="s">
        <v>2436</v>
      </c>
      <c r="BB262" s="261" t="s">
        <v>2436</v>
      </c>
      <c r="BC262" s="4"/>
      <c r="BD262" s="4"/>
      <c r="BE262" s="261" t="s">
        <v>2436</v>
      </c>
      <c r="BF262" s="261" t="s">
        <v>2436</v>
      </c>
      <c r="BG262" s="4"/>
      <c r="BH262" s="4"/>
      <c r="BI262" s="261" t="s">
        <v>2436</v>
      </c>
      <c r="BJ262" s="261" t="s">
        <v>2436</v>
      </c>
      <c r="BK262" s="257"/>
      <c r="BL262" s="266"/>
      <c r="BM262" s="266"/>
      <c r="BN262" s="266"/>
      <c r="BO262" s="266"/>
      <c r="BP262" s="266"/>
      <c r="BQ262" s="257" t="s">
        <v>240</v>
      </c>
      <c r="BR262" s="266"/>
      <c r="BS262" s="257" t="s">
        <v>416</v>
      </c>
      <c r="BT262" s="266"/>
      <c r="BU262" s="257" t="s">
        <v>2437</v>
      </c>
      <c r="BV262" s="257" t="s">
        <v>2438</v>
      </c>
      <c r="BW262" s="34"/>
      <c r="BX262" s="257" t="s">
        <v>2439</v>
      </c>
      <c r="BY262" s="34"/>
      <c r="BZ262" s="218"/>
    </row>
    <row r="263" spans="1:78" s="217" customFormat="1" ht="99.75" customHeight="1">
      <c r="A263" s="257">
        <v>262</v>
      </c>
      <c r="B263" s="10" t="s">
        <v>2440</v>
      </c>
      <c r="C263" s="257" t="s">
        <v>92</v>
      </c>
      <c r="D263" s="69" t="s">
        <v>2425</v>
      </c>
      <c r="E263" s="257" t="s">
        <v>969</v>
      </c>
      <c r="F263" s="257"/>
      <c r="G263" s="257" t="s">
        <v>2441</v>
      </c>
      <c r="H263" s="257" t="s">
        <v>81</v>
      </c>
      <c r="I263" s="32"/>
      <c r="J263" s="158" t="s">
        <v>96</v>
      </c>
      <c r="K263" s="257" t="s">
        <v>96</v>
      </c>
      <c r="L263" s="257" t="s">
        <v>285</v>
      </c>
      <c r="M263" s="258"/>
      <c r="N263" s="257"/>
      <c r="O263" s="260"/>
      <c r="P263" s="260"/>
      <c r="Q263" s="257" t="s">
        <v>114</v>
      </c>
      <c r="R263" s="257" t="s">
        <v>286</v>
      </c>
      <c r="S263" s="267" t="s">
        <v>287</v>
      </c>
      <c r="T263" s="158" t="s">
        <v>288</v>
      </c>
      <c r="U263" s="257" t="s">
        <v>101</v>
      </c>
      <c r="V263" s="266"/>
      <c r="W263" s="266"/>
      <c r="X263" s="263"/>
      <c r="Y263" s="263"/>
      <c r="Z263" s="263"/>
      <c r="AA263" s="263"/>
      <c r="AB263" s="266"/>
      <c r="AC263" s="263"/>
      <c r="AD263" s="263"/>
      <c r="AE263" s="263"/>
      <c r="AF263" s="263"/>
      <c r="AG263" s="263"/>
      <c r="AH263" s="261"/>
      <c r="AI263" s="266"/>
      <c r="AJ263" s="263"/>
      <c r="AK263" s="263"/>
      <c r="AL263" s="263"/>
      <c r="AM263" s="263"/>
      <c r="AN263" s="266"/>
      <c r="AO263" s="263"/>
      <c r="AP263" s="261"/>
      <c r="AQ263" s="90"/>
      <c r="AR263" s="96"/>
      <c r="AS263" s="4"/>
      <c r="AT263" s="4"/>
      <c r="AU263" s="4"/>
      <c r="AV263" s="4"/>
      <c r="AW263" s="4"/>
      <c r="AX263" s="34"/>
      <c r="AY263" s="4"/>
      <c r="AZ263" s="4"/>
      <c r="BA263" s="261"/>
      <c r="BB263" s="261"/>
      <c r="BC263" s="4"/>
      <c r="BD263" s="4"/>
      <c r="BE263" s="261"/>
      <c r="BF263" s="261"/>
      <c r="BG263" s="4"/>
      <c r="BH263" s="4"/>
      <c r="BI263" s="261"/>
      <c r="BJ263" s="261"/>
      <c r="BK263" s="257"/>
      <c r="BL263" s="266"/>
      <c r="BM263" s="266"/>
      <c r="BN263" s="266"/>
      <c r="BO263" s="266"/>
      <c r="BP263" s="266"/>
      <c r="BQ263" s="257" t="s">
        <v>240</v>
      </c>
      <c r="BR263" s="266"/>
      <c r="BS263" s="257" t="s">
        <v>288</v>
      </c>
      <c r="BT263" s="266"/>
      <c r="BU263" s="257" t="s">
        <v>1009</v>
      </c>
      <c r="BV263" s="257" t="s">
        <v>2442</v>
      </c>
      <c r="BW263" s="34"/>
      <c r="BX263" s="257" t="s">
        <v>2443</v>
      </c>
      <c r="BY263" s="34"/>
      <c r="BZ263" s="218"/>
    </row>
    <row r="264" spans="1:78" s="217" customFormat="1" ht="99.75" customHeight="1">
      <c r="A264" s="257">
        <v>263</v>
      </c>
      <c r="B264" s="10" t="s">
        <v>2444</v>
      </c>
      <c r="C264" s="257" t="s">
        <v>106</v>
      </c>
      <c r="D264" s="69" t="s">
        <v>2425</v>
      </c>
      <c r="E264" s="257" t="s">
        <v>2425</v>
      </c>
      <c r="F264" s="257" t="s">
        <v>2445</v>
      </c>
      <c r="G264" s="257"/>
      <c r="H264" s="257" t="s">
        <v>81</v>
      </c>
      <c r="I264" s="10"/>
      <c r="J264" s="158" t="s">
        <v>96</v>
      </c>
      <c r="K264" s="257" t="s">
        <v>96</v>
      </c>
      <c r="L264" s="257" t="s">
        <v>2446</v>
      </c>
      <c r="M264" s="258">
        <v>41669</v>
      </c>
      <c r="N264" s="259">
        <v>41669</v>
      </c>
      <c r="O264" s="260"/>
      <c r="P264" s="260">
        <v>40345</v>
      </c>
      <c r="Q264" s="257" t="s">
        <v>114</v>
      </c>
      <c r="R264" s="257" t="s">
        <v>2447</v>
      </c>
      <c r="S264" s="144" t="s">
        <v>177</v>
      </c>
      <c r="T264" s="158" t="s">
        <v>962</v>
      </c>
      <c r="U264" s="267" t="s">
        <v>116</v>
      </c>
      <c r="V264" s="32" t="s">
        <v>2448</v>
      </c>
      <c r="W264" s="257" t="s">
        <v>2449</v>
      </c>
      <c r="X264" s="39">
        <v>3055000</v>
      </c>
      <c r="Y264" s="39">
        <f>X264/10</f>
        <v>305500</v>
      </c>
      <c r="Z264" s="39">
        <f>X264/13.5</f>
        <v>226296.29629629629</v>
      </c>
      <c r="AA264" s="39">
        <v>6188.2190892886083</v>
      </c>
      <c r="AB264" s="65">
        <v>3</v>
      </c>
      <c r="AC264" s="49">
        <v>3055000</v>
      </c>
      <c r="AD264" s="263">
        <f>AC264/10</f>
        <v>305500</v>
      </c>
      <c r="AE264" s="263">
        <f>AC264/13.5</f>
        <v>226296.29629629629</v>
      </c>
      <c r="AF264" s="49">
        <v>1459.8505265974732</v>
      </c>
      <c r="AG264" s="263">
        <v>-55000</v>
      </c>
      <c r="AH264" s="263">
        <v>0</v>
      </c>
      <c r="AI264" s="266">
        <v>3</v>
      </c>
      <c r="AJ264" s="39">
        <v>81.36</v>
      </c>
      <c r="AK264" s="51"/>
      <c r="AL264" s="39">
        <v>81.36</v>
      </c>
      <c r="AM264" s="51">
        <v>1.674074074074074</v>
      </c>
      <c r="AN264" s="38">
        <v>2</v>
      </c>
      <c r="AO264" s="49"/>
      <c r="AP264" s="49"/>
      <c r="AQ264" s="64"/>
      <c r="AR264" s="49"/>
      <c r="AS264" s="49"/>
      <c r="AT264" s="49"/>
      <c r="AU264" s="49"/>
      <c r="AV264" s="49"/>
      <c r="AW264" s="49"/>
      <c r="AX264" s="64"/>
      <c r="AY264" s="49"/>
      <c r="AZ264" s="49"/>
      <c r="BA264" s="49"/>
      <c r="BB264" s="49"/>
      <c r="BC264" s="49"/>
      <c r="BD264" s="49"/>
      <c r="BE264" s="49"/>
      <c r="BF264" s="49"/>
      <c r="BG264" s="49"/>
      <c r="BH264" s="49"/>
      <c r="BI264" s="49"/>
      <c r="BJ264" s="49"/>
      <c r="BK264" s="257" t="s">
        <v>2450</v>
      </c>
      <c r="BL264" s="266" t="s">
        <v>180</v>
      </c>
      <c r="BM264" s="257" t="s">
        <v>118</v>
      </c>
      <c r="BN264" s="257"/>
      <c r="BO264" s="257"/>
      <c r="BP264" s="257"/>
      <c r="BQ264" s="257" t="s">
        <v>2451</v>
      </c>
      <c r="BR264" s="257"/>
      <c r="BS264" s="257"/>
      <c r="BT264" s="257"/>
      <c r="BU264" s="257" t="s">
        <v>1463</v>
      </c>
      <c r="BV264" s="257" t="s">
        <v>2452</v>
      </c>
      <c r="BW264" s="38"/>
      <c r="BX264" s="257" t="s">
        <v>2453</v>
      </c>
      <c r="BY264" s="257"/>
      <c r="BZ264" s="218"/>
    </row>
    <row r="265" spans="1:78" s="217" customFormat="1" ht="99.75" customHeight="1">
      <c r="A265" s="257">
        <v>264</v>
      </c>
      <c r="B265" s="101" t="s">
        <v>8196</v>
      </c>
      <c r="C265" s="257" t="s">
        <v>92</v>
      </c>
      <c r="D265" s="69" t="s">
        <v>2425</v>
      </c>
      <c r="E265" s="257" t="s">
        <v>2454</v>
      </c>
      <c r="F265" s="257"/>
      <c r="G265" s="257" t="s">
        <v>2455</v>
      </c>
      <c r="H265" s="257" t="s">
        <v>81</v>
      </c>
      <c r="I265" s="32"/>
      <c r="J265" s="158" t="s">
        <v>96</v>
      </c>
      <c r="K265" s="257" t="s">
        <v>96</v>
      </c>
      <c r="L265" s="257" t="s">
        <v>275</v>
      </c>
      <c r="M265" s="258"/>
      <c r="N265" s="257"/>
      <c r="O265" s="260"/>
      <c r="P265" s="260"/>
      <c r="Q265" s="257" t="s">
        <v>114</v>
      </c>
      <c r="R265" s="257" t="s">
        <v>1099</v>
      </c>
      <c r="S265" s="267" t="s">
        <v>277</v>
      </c>
      <c r="T265" s="158" t="s">
        <v>278</v>
      </c>
      <c r="U265" s="257" t="s">
        <v>101</v>
      </c>
      <c r="V265" s="266"/>
      <c r="W265" s="266"/>
      <c r="X265" s="263"/>
      <c r="Y265" s="263"/>
      <c r="Z265" s="263"/>
      <c r="AA265" s="263"/>
      <c r="AB265" s="266"/>
      <c r="AC265" s="263"/>
      <c r="AD265" s="263"/>
      <c r="AE265" s="263"/>
      <c r="AF265" s="263"/>
      <c r="AG265" s="263"/>
      <c r="AH265" s="263"/>
      <c r="AI265" s="266"/>
      <c r="AJ265" s="263"/>
      <c r="AK265" s="263"/>
      <c r="AL265" s="263"/>
      <c r="AM265" s="263"/>
      <c r="AN265" s="266"/>
      <c r="AO265" s="263"/>
      <c r="AP265" s="261"/>
      <c r="AQ265" s="90"/>
      <c r="AR265" s="45"/>
      <c r="AS265" s="4"/>
      <c r="AT265" s="4"/>
      <c r="AU265" s="4"/>
      <c r="AV265" s="4"/>
      <c r="AW265" s="4"/>
      <c r="AX265" s="34"/>
      <c r="AY265" s="4"/>
      <c r="AZ265" s="4"/>
      <c r="BA265" s="261"/>
      <c r="BB265" s="261"/>
      <c r="BC265" s="4"/>
      <c r="BD265" s="4"/>
      <c r="BE265" s="261"/>
      <c r="BF265" s="261"/>
      <c r="BG265" s="4"/>
      <c r="BH265" s="4"/>
      <c r="BI265" s="261"/>
      <c r="BJ265" s="261"/>
      <c r="BK265" s="257"/>
      <c r="BL265" s="266"/>
      <c r="BM265" s="266"/>
      <c r="BN265" s="266"/>
      <c r="BO265" s="266"/>
      <c r="BP265" s="266"/>
      <c r="BQ265" s="257" t="s">
        <v>240</v>
      </c>
      <c r="BR265" s="266"/>
      <c r="BS265" s="257" t="s">
        <v>278</v>
      </c>
      <c r="BT265" s="266"/>
      <c r="BU265" s="257" t="s">
        <v>2437</v>
      </c>
      <c r="BV265" s="266"/>
      <c r="BW265" s="34"/>
      <c r="BX265" s="257" t="s">
        <v>2456</v>
      </c>
      <c r="BY265" s="34"/>
      <c r="BZ265" s="218"/>
    </row>
    <row r="266" spans="1:78" s="217" customFormat="1" ht="99.75" customHeight="1">
      <c r="A266" s="257">
        <v>265</v>
      </c>
      <c r="B266" s="101" t="s">
        <v>8203</v>
      </c>
      <c r="C266" s="257" t="s">
        <v>92</v>
      </c>
      <c r="D266" s="69" t="s">
        <v>2425</v>
      </c>
      <c r="E266" s="257" t="s">
        <v>989</v>
      </c>
      <c r="F266" s="257"/>
      <c r="G266" s="257" t="s">
        <v>2433</v>
      </c>
      <c r="H266" s="257" t="s">
        <v>81</v>
      </c>
      <c r="I266" s="32"/>
      <c r="J266" s="158" t="s">
        <v>96</v>
      </c>
      <c r="K266" s="257" t="s">
        <v>96</v>
      </c>
      <c r="L266" s="257" t="s">
        <v>275</v>
      </c>
      <c r="M266" s="258"/>
      <c r="N266" s="257"/>
      <c r="O266" s="260"/>
      <c r="P266" s="260"/>
      <c r="Q266" s="257" t="s">
        <v>114</v>
      </c>
      <c r="R266" s="257" t="s">
        <v>1099</v>
      </c>
      <c r="S266" s="267" t="s">
        <v>277</v>
      </c>
      <c r="T266" s="158" t="s">
        <v>278</v>
      </c>
      <c r="U266" s="257" t="s">
        <v>101</v>
      </c>
      <c r="V266" s="266"/>
      <c r="W266" s="266"/>
      <c r="X266" s="263"/>
      <c r="Y266" s="263"/>
      <c r="Z266" s="263"/>
      <c r="AA266" s="263"/>
      <c r="AB266" s="266"/>
      <c r="AC266" s="263"/>
      <c r="AD266" s="263"/>
      <c r="AE266" s="263"/>
      <c r="AF266" s="263"/>
      <c r="AG266" s="263"/>
      <c r="AH266" s="263"/>
      <c r="AI266" s="266"/>
      <c r="AJ266" s="263"/>
      <c r="AK266" s="263"/>
      <c r="AL266" s="261"/>
      <c r="AM266" s="263"/>
      <c r="AN266" s="266"/>
      <c r="AO266" s="263"/>
      <c r="AP266" s="261"/>
      <c r="AQ266" s="90"/>
      <c r="AR266" s="45"/>
      <c r="AS266" s="4"/>
      <c r="AT266" s="4"/>
      <c r="AU266" s="4"/>
      <c r="AV266" s="4"/>
      <c r="AW266" s="4"/>
      <c r="AX266" s="34"/>
      <c r="AY266" s="4"/>
      <c r="AZ266" s="4"/>
      <c r="BA266" s="261"/>
      <c r="BB266" s="261"/>
      <c r="BC266" s="4"/>
      <c r="BD266" s="4"/>
      <c r="BE266" s="261"/>
      <c r="BF266" s="261"/>
      <c r="BG266" s="4"/>
      <c r="BH266" s="4"/>
      <c r="BI266" s="261"/>
      <c r="BJ266" s="261"/>
      <c r="BK266" s="257"/>
      <c r="BL266" s="266"/>
      <c r="BM266" s="266"/>
      <c r="BN266" s="266"/>
      <c r="BO266" s="266"/>
      <c r="BP266" s="266"/>
      <c r="BQ266" s="257" t="s">
        <v>240</v>
      </c>
      <c r="BR266" s="266"/>
      <c r="BS266" s="257" t="s">
        <v>278</v>
      </c>
      <c r="BT266" s="266"/>
      <c r="BU266" s="257" t="s">
        <v>2437</v>
      </c>
      <c r="BV266" s="266"/>
      <c r="BW266" s="34"/>
      <c r="BX266" s="257" t="s">
        <v>2457</v>
      </c>
      <c r="BY266" s="34"/>
      <c r="BZ266" s="218"/>
    </row>
    <row r="267" spans="1:78" s="217" customFormat="1" ht="99.75" customHeight="1">
      <c r="A267" s="257">
        <v>266</v>
      </c>
      <c r="B267" s="101" t="s">
        <v>8202</v>
      </c>
      <c r="C267" s="257" t="s">
        <v>92</v>
      </c>
      <c r="D267" s="69" t="s">
        <v>2425</v>
      </c>
      <c r="E267" s="257" t="s">
        <v>969</v>
      </c>
      <c r="F267" s="257"/>
      <c r="G267" s="257" t="s">
        <v>2458</v>
      </c>
      <c r="H267" s="257" t="s">
        <v>81</v>
      </c>
      <c r="I267" s="32"/>
      <c r="J267" s="158" t="s">
        <v>96</v>
      </c>
      <c r="K267" s="257" t="s">
        <v>96</v>
      </c>
      <c r="L267" s="257" t="s">
        <v>1001</v>
      </c>
      <c r="M267" s="258"/>
      <c r="N267" s="257"/>
      <c r="O267" s="260"/>
      <c r="P267" s="260"/>
      <c r="Q267" s="257" t="s">
        <v>114</v>
      </c>
      <c r="R267" s="257" t="s">
        <v>98</v>
      </c>
      <c r="S267" s="267" t="s">
        <v>99</v>
      </c>
      <c r="T267" s="158" t="s">
        <v>100</v>
      </c>
      <c r="U267" s="257" t="s">
        <v>101</v>
      </c>
      <c r="V267" s="266"/>
      <c r="W267" s="266"/>
      <c r="X267" s="263"/>
      <c r="Y267" s="263"/>
      <c r="Z267" s="263"/>
      <c r="AA267" s="263"/>
      <c r="AB267" s="266"/>
      <c r="AC267" s="263"/>
      <c r="AD267" s="263"/>
      <c r="AE267" s="263"/>
      <c r="AF267" s="263"/>
      <c r="AG267" s="263"/>
      <c r="AH267" s="263"/>
      <c r="AI267" s="266"/>
      <c r="AJ267" s="263"/>
      <c r="AK267" s="263"/>
      <c r="AL267" s="263"/>
      <c r="AM267" s="263"/>
      <c r="AN267" s="266"/>
      <c r="AO267" s="263"/>
      <c r="AP267" s="261"/>
      <c r="AQ267" s="266"/>
      <c r="AR267" s="106"/>
      <c r="AS267" s="4"/>
      <c r="AT267" s="4"/>
      <c r="AU267" s="4"/>
      <c r="AV267" s="4"/>
      <c r="AW267" s="4"/>
      <c r="AX267" s="34"/>
      <c r="AY267" s="4"/>
      <c r="AZ267" s="4"/>
      <c r="BA267" s="261"/>
      <c r="BB267" s="261"/>
      <c r="BC267" s="4"/>
      <c r="BD267" s="4"/>
      <c r="BE267" s="261"/>
      <c r="BF267" s="261"/>
      <c r="BG267" s="4"/>
      <c r="BH267" s="4"/>
      <c r="BI267" s="261"/>
      <c r="BJ267" s="261"/>
      <c r="BK267" s="257"/>
      <c r="BL267" s="266"/>
      <c r="BM267" s="266"/>
      <c r="BN267" s="266"/>
      <c r="BO267" s="266"/>
      <c r="BP267" s="266"/>
      <c r="BQ267" s="257" t="s">
        <v>240</v>
      </c>
      <c r="BR267" s="266"/>
      <c r="BS267" s="257" t="s">
        <v>100</v>
      </c>
      <c r="BT267" s="266"/>
      <c r="BU267" s="257" t="s">
        <v>2437</v>
      </c>
      <c r="BV267" s="266"/>
      <c r="BW267" s="34"/>
      <c r="BX267" s="257" t="s">
        <v>2459</v>
      </c>
      <c r="BY267" s="34"/>
      <c r="BZ267" s="218"/>
    </row>
    <row r="268" spans="1:78" s="217" customFormat="1" ht="362.25">
      <c r="A268" s="257">
        <v>267</v>
      </c>
      <c r="B268" s="10" t="s">
        <v>2460</v>
      </c>
      <c r="C268" s="257" t="s">
        <v>106</v>
      </c>
      <c r="D268" s="69" t="s">
        <v>2425</v>
      </c>
      <c r="E268" s="257" t="s">
        <v>2425</v>
      </c>
      <c r="F268" s="257" t="s">
        <v>2461</v>
      </c>
      <c r="G268" s="257" t="s">
        <v>2462</v>
      </c>
      <c r="H268" s="257" t="s">
        <v>81</v>
      </c>
      <c r="I268" s="92" t="s">
        <v>2463</v>
      </c>
      <c r="J268" s="158" t="s">
        <v>96</v>
      </c>
      <c r="K268" s="257" t="s">
        <v>96</v>
      </c>
      <c r="L268" s="257"/>
      <c r="M268" s="258">
        <v>41620</v>
      </c>
      <c r="N268" s="259">
        <v>41620</v>
      </c>
      <c r="O268" s="260">
        <v>668</v>
      </c>
      <c r="P268" s="260">
        <v>40.314</v>
      </c>
      <c r="Q268" s="257" t="s">
        <v>114</v>
      </c>
      <c r="R268" s="257" t="s">
        <v>144</v>
      </c>
      <c r="S268" s="267" t="s">
        <v>195</v>
      </c>
      <c r="T268" s="158" t="s">
        <v>914</v>
      </c>
      <c r="U268" s="257" t="s">
        <v>101</v>
      </c>
      <c r="V268" s="32"/>
      <c r="W268" s="257"/>
      <c r="X268" s="39">
        <v>2231061312</v>
      </c>
      <c r="Y268" s="39">
        <f>X268/10</f>
        <v>223106131.19999999</v>
      </c>
      <c r="Z268" s="39">
        <f>X268/13.5</f>
        <v>165263800.8888889</v>
      </c>
      <c r="AA268" s="39">
        <v>4519245.8920758385</v>
      </c>
      <c r="AB268" s="260">
        <v>37</v>
      </c>
      <c r="AC268" s="49">
        <v>3989844630</v>
      </c>
      <c r="AD268" s="49">
        <f>AC268/10</f>
        <v>398984463</v>
      </c>
      <c r="AE268" s="49">
        <f>AC268/13.5</f>
        <v>295544046.66666669</v>
      </c>
      <c r="AF268" s="49">
        <v>1906571.7787717187</v>
      </c>
      <c r="AG268" s="263">
        <v>122742621</v>
      </c>
      <c r="AH268" s="49">
        <v>69618224</v>
      </c>
      <c r="AI268" s="48">
        <v>35</v>
      </c>
      <c r="AJ268" s="39">
        <v>197225.60000000001</v>
      </c>
      <c r="AK268" s="51"/>
      <c r="AL268" s="39">
        <v>197225.60000000001</v>
      </c>
      <c r="AM268" s="51">
        <v>4058.1399176954733</v>
      </c>
      <c r="AN268" s="260">
        <v>39</v>
      </c>
      <c r="AO268" s="52">
        <v>48241947588</v>
      </c>
      <c r="AP268" s="51"/>
      <c r="AQ268" s="53">
        <v>76</v>
      </c>
      <c r="AR268" s="52"/>
      <c r="AS268" s="52"/>
      <c r="AT268" s="52"/>
      <c r="AU268" s="52"/>
      <c r="AV268" s="52"/>
      <c r="AW268" s="52"/>
      <c r="AX268" s="54"/>
      <c r="AY268" s="52"/>
      <c r="AZ268" s="52"/>
      <c r="BA268" s="51"/>
      <c r="BB268" s="51"/>
      <c r="BC268" s="52"/>
      <c r="BD268" s="52"/>
      <c r="BE268" s="51"/>
      <c r="BF268" s="51"/>
      <c r="BG268" s="52"/>
      <c r="BH268" s="52"/>
      <c r="BI268" s="51"/>
      <c r="BJ268" s="51"/>
      <c r="BK268" s="257" t="s">
        <v>2464</v>
      </c>
      <c r="BL268" s="266" t="s">
        <v>180</v>
      </c>
      <c r="BM268" s="257" t="s">
        <v>118</v>
      </c>
      <c r="BN268" s="265" t="s">
        <v>180</v>
      </c>
      <c r="BO268" s="265" t="s">
        <v>180</v>
      </c>
      <c r="BP268" s="257" t="s">
        <v>2465</v>
      </c>
      <c r="BQ268" s="257" t="s">
        <v>240</v>
      </c>
      <c r="BR268" s="257"/>
      <c r="BS268" s="257"/>
      <c r="BT268" s="257"/>
      <c r="BU268" s="257"/>
      <c r="BV268" s="257" t="s">
        <v>2466</v>
      </c>
      <c r="BW268" s="38"/>
      <c r="BX268" s="257" t="s">
        <v>2467</v>
      </c>
      <c r="BY268" s="107"/>
      <c r="BZ268" s="218"/>
    </row>
    <row r="269" spans="1:78" s="217" customFormat="1" ht="99.75" customHeight="1">
      <c r="A269" s="257">
        <v>268</v>
      </c>
      <c r="B269" s="10" t="s">
        <v>2468</v>
      </c>
      <c r="C269" s="257" t="s">
        <v>92</v>
      </c>
      <c r="D269" s="69" t="s">
        <v>2425</v>
      </c>
      <c r="E269" s="257" t="s">
        <v>989</v>
      </c>
      <c r="F269" s="257"/>
      <c r="G269" s="257" t="s">
        <v>2469</v>
      </c>
      <c r="H269" s="257" t="s">
        <v>81</v>
      </c>
      <c r="I269" s="32"/>
      <c r="J269" s="158" t="s">
        <v>96</v>
      </c>
      <c r="K269" s="257" t="s">
        <v>96</v>
      </c>
      <c r="L269" s="257" t="s">
        <v>2470</v>
      </c>
      <c r="M269" s="258"/>
      <c r="N269" s="257"/>
      <c r="O269" s="260"/>
      <c r="P269" s="260"/>
      <c r="Q269" s="257" t="s">
        <v>114</v>
      </c>
      <c r="R269" s="257" t="s">
        <v>177</v>
      </c>
      <c r="S269" s="267" t="s">
        <v>132</v>
      </c>
      <c r="T269" s="158" t="s">
        <v>1892</v>
      </c>
      <c r="U269" s="257" t="s">
        <v>101</v>
      </c>
      <c r="V269" s="266"/>
      <c r="W269" s="266"/>
      <c r="X269" s="263"/>
      <c r="Y269" s="263"/>
      <c r="Z269" s="263"/>
      <c r="AA269" s="263"/>
      <c r="AB269" s="266"/>
      <c r="AC269" s="263"/>
      <c r="AD269" s="263"/>
      <c r="AE269" s="263"/>
      <c r="AF269" s="263"/>
      <c r="AG269" s="263"/>
      <c r="AH269" s="263"/>
      <c r="AI269" s="266"/>
      <c r="AJ269" s="263"/>
      <c r="AK269" s="263"/>
      <c r="AL269" s="263"/>
      <c r="AM269" s="263"/>
      <c r="AN269" s="266"/>
      <c r="AO269" s="263"/>
      <c r="AP269" s="263"/>
      <c r="AQ269" s="266"/>
      <c r="AR269" s="45"/>
      <c r="AS269" s="4"/>
      <c r="AT269" s="4"/>
      <c r="AU269" s="4"/>
      <c r="AV269" s="4"/>
      <c r="AW269" s="4"/>
      <c r="AX269" s="34"/>
      <c r="AY269" s="4"/>
      <c r="AZ269" s="4"/>
      <c r="BA269" s="263"/>
      <c r="BB269" s="263"/>
      <c r="BC269" s="4"/>
      <c r="BD269" s="4"/>
      <c r="BE269" s="263"/>
      <c r="BF269" s="263"/>
      <c r="BG269" s="4"/>
      <c r="BH269" s="4"/>
      <c r="BI269" s="263"/>
      <c r="BJ269" s="263"/>
      <c r="BK269" s="257"/>
      <c r="BL269" s="266"/>
      <c r="BM269" s="266"/>
      <c r="BN269" s="266"/>
      <c r="BO269" s="266"/>
      <c r="BP269" s="266"/>
      <c r="BQ269" s="257" t="s">
        <v>240</v>
      </c>
      <c r="BR269" s="266"/>
      <c r="BS269" s="257" t="s">
        <v>1892</v>
      </c>
      <c r="BT269" s="266"/>
      <c r="BU269" s="266"/>
      <c r="BV269" s="266"/>
      <c r="BW269" s="34"/>
      <c r="BX269" s="257" t="s">
        <v>2471</v>
      </c>
      <c r="BY269" s="34"/>
      <c r="BZ269" s="218"/>
    </row>
    <row r="270" spans="1:78" s="217" customFormat="1" ht="99.75" customHeight="1">
      <c r="A270" s="257">
        <v>269</v>
      </c>
      <c r="B270" s="10" t="s">
        <v>2472</v>
      </c>
      <c r="C270" s="257" t="s">
        <v>106</v>
      </c>
      <c r="D270" s="69" t="s">
        <v>2425</v>
      </c>
      <c r="E270" s="257" t="s">
        <v>2425</v>
      </c>
      <c r="F270" s="257" t="s">
        <v>2473</v>
      </c>
      <c r="G270" s="257" t="s">
        <v>2474</v>
      </c>
      <c r="H270" s="257" t="s">
        <v>81</v>
      </c>
      <c r="I270" s="92" t="s">
        <v>2475</v>
      </c>
      <c r="J270" s="158" t="s">
        <v>96</v>
      </c>
      <c r="K270" s="257" t="s">
        <v>96</v>
      </c>
      <c r="L270" s="257"/>
      <c r="M270" s="258">
        <v>41116</v>
      </c>
      <c r="N270" s="259">
        <v>40991</v>
      </c>
      <c r="O270" s="260">
        <v>9.1059999999999999</v>
      </c>
      <c r="P270" s="260">
        <v>39972</v>
      </c>
      <c r="Q270" s="257" t="s">
        <v>114</v>
      </c>
      <c r="R270" s="257" t="s">
        <v>144</v>
      </c>
      <c r="S270" s="267" t="s">
        <v>195</v>
      </c>
      <c r="T270" s="158" t="s">
        <v>914</v>
      </c>
      <c r="U270" s="257" t="s">
        <v>101</v>
      </c>
      <c r="V270" s="32"/>
      <c r="W270" s="257"/>
      <c r="X270" s="39"/>
      <c r="Y270" s="39"/>
      <c r="Z270" s="39"/>
      <c r="AA270" s="39"/>
      <c r="AB270" s="65"/>
      <c r="AC270" s="49">
        <v>2290539027</v>
      </c>
      <c r="AD270" s="263">
        <f>AC270/10</f>
        <v>229053902.69999999</v>
      </c>
      <c r="AE270" s="263">
        <f>AC270/13.5</f>
        <v>169669557.55555555</v>
      </c>
      <c r="AF270" s="49">
        <v>1094548.1521302827</v>
      </c>
      <c r="AG270" s="263">
        <v>23122128</v>
      </c>
      <c r="AH270" s="263">
        <v>16598632</v>
      </c>
      <c r="AI270" s="266">
        <v>38</v>
      </c>
      <c r="AJ270" s="39">
        <v>157391.91</v>
      </c>
      <c r="AK270" s="51"/>
      <c r="AL270" s="39">
        <v>157391.91</v>
      </c>
      <c r="AM270" s="51">
        <v>3238.5166666666664</v>
      </c>
      <c r="AN270" s="38">
        <v>38</v>
      </c>
      <c r="AO270" s="49"/>
      <c r="AP270" s="49"/>
      <c r="AQ270" s="64"/>
      <c r="AR270" s="49"/>
      <c r="AS270" s="49"/>
      <c r="AT270" s="49"/>
      <c r="AU270" s="49"/>
      <c r="AV270" s="49"/>
      <c r="AW270" s="49"/>
      <c r="AX270" s="64"/>
      <c r="AY270" s="49"/>
      <c r="AZ270" s="49"/>
      <c r="BA270" s="49"/>
      <c r="BB270" s="49"/>
      <c r="BC270" s="49"/>
      <c r="BD270" s="49"/>
      <c r="BE270" s="49"/>
      <c r="BF270" s="49"/>
      <c r="BG270" s="49"/>
      <c r="BH270" s="49"/>
      <c r="BI270" s="49"/>
      <c r="BJ270" s="49"/>
      <c r="BK270" s="257" t="s">
        <v>2476</v>
      </c>
      <c r="BL270" s="257"/>
      <c r="BM270" s="265" t="s">
        <v>118</v>
      </c>
      <c r="BN270" s="265" t="s">
        <v>180</v>
      </c>
      <c r="BO270" s="265" t="s">
        <v>180</v>
      </c>
      <c r="BP270" s="257"/>
      <c r="BQ270" s="257" t="s">
        <v>2477</v>
      </c>
      <c r="BR270" s="257"/>
      <c r="BS270" s="257" t="s">
        <v>2478</v>
      </c>
      <c r="BT270" s="257"/>
      <c r="BU270" s="257"/>
      <c r="BV270" s="257"/>
      <c r="BW270" s="38"/>
      <c r="BX270" s="257" t="s">
        <v>2479</v>
      </c>
      <c r="BY270" s="257"/>
      <c r="BZ270" s="218"/>
    </row>
    <row r="271" spans="1:78" s="217" customFormat="1" ht="99.75" customHeight="1">
      <c r="A271" s="257">
        <v>270</v>
      </c>
      <c r="B271" s="10" t="s">
        <v>2480</v>
      </c>
      <c r="C271" s="257" t="s">
        <v>92</v>
      </c>
      <c r="D271" s="69" t="s">
        <v>2425</v>
      </c>
      <c r="E271" s="257" t="s">
        <v>969</v>
      </c>
      <c r="F271" s="257"/>
      <c r="G271" s="257" t="s">
        <v>2481</v>
      </c>
      <c r="H271" s="257" t="s">
        <v>81</v>
      </c>
      <c r="I271" s="32"/>
      <c r="J271" s="158" t="s">
        <v>96</v>
      </c>
      <c r="K271" s="257" t="s">
        <v>96</v>
      </c>
      <c r="L271" s="257" t="s">
        <v>2482</v>
      </c>
      <c r="M271" s="258">
        <v>42095</v>
      </c>
      <c r="N271" s="257"/>
      <c r="O271" s="260"/>
      <c r="P271" s="260"/>
      <c r="Q271" s="257" t="s">
        <v>114</v>
      </c>
      <c r="R271" s="257" t="s">
        <v>2253</v>
      </c>
      <c r="S271" s="267" t="s">
        <v>294</v>
      </c>
      <c r="T271" s="158" t="s">
        <v>295</v>
      </c>
      <c r="U271" s="257" t="s">
        <v>101</v>
      </c>
      <c r="V271" s="266"/>
      <c r="W271" s="266"/>
      <c r="X271" s="263"/>
      <c r="Y271" s="263"/>
      <c r="Z271" s="263"/>
      <c r="AA271" s="263"/>
      <c r="AB271" s="266"/>
      <c r="AC271" s="263"/>
      <c r="AD271" s="263"/>
      <c r="AE271" s="263"/>
      <c r="AF271" s="263"/>
      <c r="AG271" s="263"/>
      <c r="AH271" s="263"/>
      <c r="AI271" s="266"/>
      <c r="AJ271" s="263"/>
      <c r="AK271" s="263"/>
      <c r="AL271" s="263"/>
      <c r="AM271" s="263"/>
      <c r="AN271" s="266"/>
      <c r="AO271" s="263"/>
      <c r="AP271" s="263"/>
      <c r="AQ271" s="266"/>
      <c r="AR271" s="45"/>
      <c r="AS271" s="4"/>
      <c r="AT271" s="4"/>
      <c r="AU271" s="4"/>
      <c r="AV271" s="4"/>
      <c r="AW271" s="4"/>
      <c r="AX271" s="34"/>
      <c r="AY271" s="4"/>
      <c r="AZ271" s="4"/>
      <c r="BA271" s="263"/>
      <c r="BB271" s="263"/>
      <c r="BC271" s="4"/>
      <c r="BD271" s="4"/>
      <c r="BE271" s="263"/>
      <c r="BF271" s="263"/>
      <c r="BG271" s="4"/>
      <c r="BH271" s="4"/>
      <c r="BI271" s="263"/>
      <c r="BJ271" s="263"/>
      <c r="BK271" s="257"/>
      <c r="BL271" s="266"/>
      <c r="BM271" s="266"/>
      <c r="BN271" s="266"/>
      <c r="BO271" s="266"/>
      <c r="BP271" s="266"/>
      <c r="BQ271" s="257" t="s">
        <v>240</v>
      </c>
      <c r="BR271" s="266"/>
      <c r="BS271" s="257" t="s">
        <v>295</v>
      </c>
      <c r="BT271" s="266"/>
      <c r="BU271" s="266"/>
      <c r="BV271" s="266"/>
      <c r="BW271" s="34"/>
      <c r="BX271" s="257" t="s">
        <v>2483</v>
      </c>
      <c r="BY271" s="34"/>
      <c r="BZ271" s="218"/>
    </row>
    <row r="272" spans="1:78" s="217" customFormat="1" ht="99.75" customHeight="1">
      <c r="A272" s="257">
        <v>271</v>
      </c>
      <c r="B272" s="101" t="s">
        <v>8201</v>
      </c>
      <c r="C272" s="257" t="s">
        <v>92</v>
      </c>
      <c r="D272" s="69" t="s">
        <v>2425</v>
      </c>
      <c r="E272" s="257" t="s">
        <v>989</v>
      </c>
      <c r="F272" s="257"/>
      <c r="G272" s="257" t="s">
        <v>2484</v>
      </c>
      <c r="H272" s="257" t="s">
        <v>81</v>
      </c>
      <c r="I272" s="32" t="s">
        <v>2485</v>
      </c>
      <c r="J272" s="158" t="s">
        <v>130</v>
      </c>
      <c r="K272" s="257" t="s">
        <v>129</v>
      </c>
      <c r="L272" s="257" t="s">
        <v>2486</v>
      </c>
      <c r="M272" s="46">
        <v>41791</v>
      </c>
      <c r="N272" s="266"/>
      <c r="O272" s="48"/>
      <c r="P272" s="48"/>
      <c r="Q272" s="257" t="s">
        <v>114</v>
      </c>
      <c r="R272" s="257" t="s">
        <v>1700</v>
      </c>
      <c r="S272" s="267" t="s">
        <v>1142</v>
      </c>
      <c r="T272" s="158" t="s">
        <v>2020</v>
      </c>
      <c r="U272" s="257" t="s">
        <v>101</v>
      </c>
      <c r="V272" s="266"/>
      <c r="W272" s="266"/>
      <c r="X272" s="263"/>
      <c r="Y272" s="263"/>
      <c r="Z272" s="263"/>
      <c r="AA272" s="263"/>
      <c r="AB272" s="266"/>
      <c r="AC272" s="263"/>
      <c r="AD272" s="263"/>
      <c r="AE272" s="263"/>
      <c r="AF272" s="263"/>
      <c r="AG272" s="263"/>
      <c r="AH272" s="263"/>
      <c r="AI272" s="266"/>
      <c r="AJ272" s="263"/>
      <c r="AK272" s="263"/>
      <c r="AL272" s="263"/>
      <c r="AM272" s="263"/>
      <c r="AN272" s="266"/>
      <c r="AO272" s="263"/>
      <c r="AP272" s="263"/>
      <c r="AQ272" s="266"/>
      <c r="AR272" s="45"/>
      <c r="AS272" s="4"/>
      <c r="AT272" s="4"/>
      <c r="AU272" s="4"/>
      <c r="AV272" s="4"/>
      <c r="AW272" s="4"/>
      <c r="AX272" s="34"/>
      <c r="AY272" s="4"/>
      <c r="AZ272" s="4"/>
      <c r="BA272" s="263"/>
      <c r="BB272" s="263"/>
      <c r="BC272" s="4"/>
      <c r="BD272" s="4"/>
      <c r="BE272" s="263"/>
      <c r="BF272" s="263"/>
      <c r="BG272" s="4"/>
      <c r="BH272" s="4"/>
      <c r="BI272" s="263"/>
      <c r="BJ272" s="263"/>
      <c r="BK272" s="257"/>
      <c r="BL272" s="266"/>
      <c r="BM272" s="266"/>
      <c r="BN272" s="266"/>
      <c r="BO272" s="266"/>
      <c r="BP272" s="266"/>
      <c r="BQ272" s="257" t="s">
        <v>240</v>
      </c>
      <c r="BR272" s="266"/>
      <c r="BS272" s="257" t="s">
        <v>1946</v>
      </c>
      <c r="BT272" s="266"/>
      <c r="BU272" s="266"/>
      <c r="BV272" s="266"/>
      <c r="BW272" s="34"/>
      <c r="BX272" s="257" t="s">
        <v>2487</v>
      </c>
      <c r="BY272" s="34"/>
      <c r="BZ272" s="218"/>
    </row>
    <row r="273" spans="1:78" s="217" customFormat="1" ht="409.5">
      <c r="A273" s="257">
        <v>272</v>
      </c>
      <c r="B273" s="10" t="s">
        <v>2488</v>
      </c>
      <c r="C273" s="257" t="s">
        <v>106</v>
      </c>
      <c r="D273" s="69" t="s">
        <v>2425</v>
      </c>
      <c r="E273" s="257" t="s">
        <v>2425</v>
      </c>
      <c r="F273" s="257"/>
      <c r="G273" s="257" t="s">
        <v>2489</v>
      </c>
      <c r="H273" s="257" t="s">
        <v>81</v>
      </c>
      <c r="I273" s="92" t="s">
        <v>2490</v>
      </c>
      <c r="J273" s="158" t="s">
        <v>96</v>
      </c>
      <c r="K273" s="257" t="s">
        <v>96</v>
      </c>
      <c r="L273" s="108" t="s">
        <v>2491</v>
      </c>
      <c r="M273" s="258">
        <v>40991</v>
      </c>
      <c r="N273" s="259">
        <v>40991</v>
      </c>
      <c r="O273" s="260"/>
      <c r="P273" s="260"/>
      <c r="Q273" s="257" t="s">
        <v>114</v>
      </c>
      <c r="R273" s="265" t="s">
        <v>176</v>
      </c>
      <c r="S273" s="144" t="s">
        <v>177</v>
      </c>
      <c r="T273" s="158" t="s">
        <v>962</v>
      </c>
      <c r="U273" s="267" t="s">
        <v>116</v>
      </c>
      <c r="V273" s="32"/>
      <c r="W273" s="257"/>
      <c r="X273" s="39">
        <v>75000000</v>
      </c>
      <c r="Y273" s="39">
        <f>X273/10</f>
        <v>7500000</v>
      </c>
      <c r="Z273" s="39">
        <f>X273/13.5</f>
        <v>5555555.555555556</v>
      </c>
      <c r="AA273" s="39">
        <v>151920.27224112785</v>
      </c>
      <c r="AB273" s="260">
        <v>41</v>
      </c>
      <c r="AC273" s="49">
        <v>200000000</v>
      </c>
      <c r="AD273" s="49">
        <f>AC273/10</f>
        <v>20000000</v>
      </c>
      <c r="AE273" s="49">
        <f>AC273/13.5</f>
        <v>14814814.814814815</v>
      </c>
      <c r="AF273" s="49">
        <v>95571.229237150459</v>
      </c>
      <c r="AG273" s="263">
        <v>11000000</v>
      </c>
      <c r="AH273" s="49">
        <v>0</v>
      </c>
      <c r="AI273" s="48">
        <v>17</v>
      </c>
      <c r="AJ273" s="39">
        <v>126056</v>
      </c>
      <c r="AK273" s="52">
        <v>68456847.989999995</v>
      </c>
      <c r="AL273" s="39">
        <v>68582903.989999995</v>
      </c>
      <c r="AM273" s="51">
        <v>1411170.8639917695</v>
      </c>
      <c r="AN273" s="260">
        <v>1930</v>
      </c>
      <c r="AO273" s="52">
        <v>168154313</v>
      </c>
      <c r="AP273" s="39">
        <v>7621063432.7299995</v>
      </c>
      <c r="AQ273" s="53">
        <v>37808572</v>
      </c>
      <c r="AR273" s="52"/>
      <c r="AS273" s="52"/>
      <c r="AT273" s="57">
        <v>84349629289</v>
      </c>
      <c r="AU273" s="57">
        <v>301302.19</v>
      </c>
      <c r="AV273" s="39">
        <f>AR273+AT273</f>
        <v>84349629289</v>
      </c>
      <c r="AW273" s="39">
        <f>AS273+AU273</f>
        <v>301302.19</v>
      </c>
      <c r="AX273" s="52"/>
      <c r="AY273" s="52"/>
      <c r="AZ273" s="52"/>
      <c r="BA273" s="39">
        <v>7621063432.7299995</v>
      </c>
      <c r="BB273" s="39">
        <v>7621063432.7299995</v>
      </c>
      <c r="BC273" s="52"/>
      <c r="BD273" s="52"/>
      <c r="BE273" s="39">
        <v>7621063432.7299995</v>
      </c>
      <c r="BF273" s="39">
        <v>7621063432.7299995</v>
      </c>
      <c r="BG273" s="52"/>
      <c r="BH273" s="52"/>
      <c r="BI273" s="39">
        <v>7621063432.7299995</v>
      </c>
      <c r="BJ273" s="39">
        <v>7621063432.7299995</v>
      </c>
      <c r="BK273" s="265" t="s">
        <v>8591</v>
      </c>
      <c r="BL273" s="257"/>
      <c r="BM273" s="257" t="s">
        <v>118</v>
      </c>
      <c r="BN273" s="265" t="s">
        <v>180</v>
      </c>
      <c r="BO273" s="265" t="s">
        <v>180</v>
      </c>
      <c r="BP273" s="257" t="s">
        <v>8592</v>
      </c>
      <c r="BQ273" s="257" t="s">
        <v>240</v>
      </c>
      <c r="BR273" s="257" t="s">
        <v>2492</v>
      </c>
      <c r="BS273" s="257"/>
      <c r="BT273" s="257"/>
      <c r="BU273" s="257"/>
      <c r="BV273" s="257" t="s">
        <v>2493</v>
      </c>
      <c r="BW273" s="38"/>
      <c r="BX273" s="108" t="s">
        <v>2494</v>
      </c>
      <c r="BY273" s="257"/>
      <c r="BZ273" s="218"/>
    </row>
    <row r="274" spans="1:78" s="217" customFormat="1" ht="81" customHeight="1">
      <c r="A274" s="257">
        <v>273</v>
      </c>
      <c r="B274" s="10" t="s">
        <v>2495</v>
      </c>
      <c r="C274" s="257" t="s">
        <v>92</v>
      </c>
      <c r="D274" s="257" t="s">
        <v>77</v>
      </c>
      <c r="E274" s="257" t="s">
        <v>2496</v>
      </c>
      <c r="F274" s="257"/>
      <c r="G274" s="257" t="s">
        <v>2497</v>
      </c>
      <c r="H274" s="257" t="s">
        <v>81</v>
      </c>
      <c r="I274" s="32"/>
      <c r="J274" s="158" t="s">
        <v>96</v>
      </c>
      <c r="K274" s="257" t="s">
        <v>96</v>
      </c>
      <c r="L274" s="257" t="s">
        <v>2498</v>
      </c>
      <c r="M274" s="258">
        <v>43739</v>
      </c>
      <c r="N274" s="257"/>
      <c r="O274" s="260"/>
      <c r="P274" s="260"/>
      <c r="Q274" s="257" t="s">
        <v>114</v>
      </c>
      <c r="R274" s="257" t="s">
        <v>311</v>
      </c>
      <c r="S274" s="267" t="s">
        <v>311</v>
      </c>
      <c r="T274" s="158" t="s">
        <v>974</v>
      </c>
      <c r="U274" s="267" t="s">
        <v>116</v>
      </c>
      <c r="V274" s="266"/>
      <c r="W274" s="266"/>
      <c r="X274" s="263"/>
      <c r="Y274" s="263"/>
      <c r="Z274" s="263"/>
      <c r="AA274" s="263"/>
      <c r="AB274" s="266"/>
      <c r="AC274" s="263"/>
      <c r="AD274" s="263"/>
      <c r="AE274" s="263"/>
      <c r="AF274" s="261"/>
      <c r="AG274" s="263"/>
      <c r="AH274" s="263"/>
      <c r="AI274" s="266"/>
      <c r="AJ274" s="263"/>
      <c r="AK274" s="261"/>
      <c r="AL274" s="263"/>
      <c r="AM274" s="263"/>
      <c r="AN274" s="266"/>
      <c r="AO274" s="261"/>
      <c r="AP274" s="263"/>
      <c r="AQ274" s="90"/>
      <c r="AR274" s="261"/>
      <c r="AS274" s="4"/>
      <c r="AT274" s="4"/>
      <c r="AU274" s="4"/>
      <c r="AV274" s="4"/>
      <c r="AW274" s="4"/>
      <c r="AX274" s="34"/>
      <c r="AY274" s="4"/>
      <c r="AZ274" s="4"/>
      <c r="BA274" s="263"/>
      <c r="BB274" s="263"/>
      <c r="BC274" s="4"/>
      <c r="BD274" s="4"/>
      <c r="BE274" s="263"/>
      <c r="BF274" s="263"/>
      <c r="BG274" s="4"/>
      <c r="BH274" s="4"/>
      <c r="BI274" s="263"/>
      <c r="BJ274" s="263"/>
      <c r="BK274" s="257" t="s">
        <v>2499</v>
      </c>
      <c r="BL274" s="266"/>
      <c r="BM274" s="257" t="s">
        <v>180</v>
      </c>
      <c r="BN274" s="266"/>
      <c r="BO274" s="266"/>
      <c r="BP274" s="266" t="s">
        <v>2500</v>
      </c>
      <c r="BQ274" s="257" t="s">
        <v>240</v>
      </c>
      <c r="BR274" s="266"/>
      <c r="BS274" s="257" t="s">
        <v>974</v>
      </c>
      <c r="BT274" s="257" t="s">
        <v>2501</v>
      </c>
      <c r="BU274" s="266"/>
      <c r="BV274" s="257" t="s">
        <v>2502</v>
      </c>
      <c r="BW274" s="34"/>
      <c r="BX274" s="257" t="s">
        <v>2503</v>
      </c>
      <c r="BY274" s="34"/>
      <c r="BZ274" s="216"/>
    </row>
    <row r="275" spans="1:78" s="217" customFormat="1" ht="189" customHeight="1">
      <c r="A275" s="257">
        <v>274</v>
      </c>
      <c r="B275" s="101" t="s">
        <v>7928</v>
      </c>
      <c r="C275" s="257" t="s">
        <v>106</v>
      </c>
      <c r="D275" s="257" t="s">
        <v>274</v>
      </c>
      <c r="E275" s="257" t="s">
        <v>274</v>
      </c>
      <c r="F275" s="257"/>
      <c r="G275" s="257" t="s">
        <v>2504</v>
      </c>
      <c r="H275" s="69" t="s">
        <v>8071</v>
      </c>
      <c r="I275" s="32"/>
      <c r="J275" s="158" t="s">
        <v>1028</v>
      </c>
      <c r="K275" s="257" t="s">
        <v>2505</v>
      </c>
      <c r="L275" s="257" t="s">
        <v>2506</v>
      </c>
      <c r="M275" s="258"/>
      <c r="N275" s="257"/>
      <c r="O275" s="260"/>
      <c r="P275" s="260"/>
      <c r="Q275" s="257" t="s">
        <v>114</v>
      </c>
      <c r="R275" s="257" t="s">
        <v>311</v>
      </c>
      <c r="S275" s="267" t="s">
        <v>311</v>
      </c>
      <c r="T275" s="158" t="s">
        <v>8402</v>
      </c>
      <c r="U275" s="267" t="s">
        <v>116</v>
      </c>
      <c r="V275" s="266"/>
      <c r="W275" s="266"/>
      <c r="X275" s="263"/>
      <c r="Y275" s="263"/>
      <c r="Z275" s="263"/>
      <c r="AA275" s="263"/>
      <c r="AB275" s="266"/>
      <c r="AC275" s="263"/>
      <c r="AD275" s="263"/>
      <c r="AE275" s="263"/>
      <c r="AF275" s="263"/>
      <c r="AG275" s="263"/>
      <c r="AH275" s="263"/>
      <c r="AI275" s="266"/>
      <c r="AJ275" s="263"/>
      <c r="AK275" s="263"/>
      <c r="AL275" s="263"/>
      <c r="AM275" s="261"/>
      <c r="AN275" s="266"/>
      <c r="AO275" s="263"/>
      <c r="AP275" s="261"/>
      <c r="AQ275" s="266"/>
      <c r="AR275" s="45"/>
      <c r="AS275" s="4"/>
      <c r="AT275" s="4"/>
      <c r="AU275" s="4"/>
      <c r="AV275" s="4"/>
      <c r="AW275" s="4"/>
      <c r="AX275" s="34"/>
      <c r="AY275" s="4"/>
      <c r="AZ275" s="4"/>
      <c r="BA275" s="261"/>
      <c r="BB275" s="261"/>
      <c r="BC275" s="4"/>
      <c r="BD275" s="4"/>
      <c r="BE275" s="261"/>
      <c r="BF275" s="261"/>
      <c r="BG275" s="4"/>
      <c r="BH275" s="4"/>
      <c r="BI275" s="261"/>
      <c r="BJ275" s="261"/>
      <c r="BK275" s="69" t="s">
        <v>7930</v>
      </c>
      <c r="BL275" s="266"/>
      <c r="BM275" s="266"/>
      <c r="BN275" s="144" t="s">
        <v>180</v>
      </c>
      <c r="BO275" s="144" t="s">
        <v>180</v>
      </c>
      <c r="BP275" s="69" t="s">
        <v>7929</v>
      </c>
      <c r="BQ275" s="257" t="s">
        <v>240</v>
      </c>
      <c r="BR275" s="266"/>
      <c r="BS275" s="257" t="s">
        <v>8402</v>
      </c>
      <c r="BT275" s="266"/>
      <c r="BU275" s="257" t="s">
        <v>103</v>
      </c>
      <c r="BV275" s="144" t="s">
        <v>7931</v>
      </c>
      <c r="BW275" s="34"/>
      <c r="BX275" s="257" t="s">
        <v>2507</v>
      </c>
      <c r="BY275" s="34"/>
      <c r="BZ275" s="218"/>
    </row>
    <row r="276" spans="1:78" s="217" customFormat="1" ht="99.75" customHeight="1">
      <c r="A276" s="257">
        <v>275</v>
      </c>
      <c r="B276" s="10" t="s">
        <v>2508</v>
      </c>
      <c r="C276" s="257" t="s">
        <v>106</v>
      </c>
      <c r="D276" s="257" t="s">
        <v>274</v>
      </c>
      <c r="E276" s="257" t="s">
        <v>2509</v>
      </c>
      <c r="F276" s="257" t="s">
        <v>2510</v>
      </c>
      <c r="G276" s="257" t="s">
        <v>2511</v>
      </c>
      <c r="H276" s="266" t="s">
        <v>110</v>
      </c>
      <c r="I276" s="32" t="s">
        <v>2512</v>
      </c>
      <c r="J276" s="158" t="s">
        <v>96</v>
      </c>
      <c r="K276" s="257" t="s">
        <v>96</v>
      </c>
      <c r="L276" s="257" t="s">
        <v>2513</v>
      </c>
      <c r="M276" s="109"/>
      <c r="N276" s="259">
        <v>40238</v>
      </c>
      <c r="O276" s="260"/>
      <c r="P276" s="260"/>
      <c r="Q276" s="257" t="s">
        <v>114</v>
      </c>
      <c r="R276" s="257" t="s">
        <v>1827</v>
      </c>
      <c r="S276" s="267" t="s">
        <v>133</v>
      </c>
      <c r="T276" s="158" t="s">
        <v>1060</v>
      </c>
      <c r="U276" s="257" t="s">
        <v>101</v>
      </c>
      <c r="V276" s="32"/>
      <c r="W276" s="257"/>
      <c r="X276" s="39"/>
      <c r="Y276" s="39"/>
      <c r="Z276" s="39"/>
      <c r="AA276" s="39"/>
      <c r="AB276" s="65"/>
      <c r="AC276" s="39"/>
      <c r="AD276" s="261"/>
      <c r="AE276" s="261"/>
      <c r="AF276" s="261"/>
      <c r="AG276" s="261"/>
      <c r="AH276" s="261"/>
      <c r="AI276" s="257"/>
      <c r="AJ276" s="39"/>
      <c r="AK276" s="39"/>
      <c r="AL276" s="39"/>
      <c r="AM276" s="39"/>
      <c r="AN276" s="65"/>
      <c r="AO276" s="39"/>
      <c r="AP276" s="39"/>
      <c r="AQ276" s="65"/>
      <c r="AR276" s="39"/>
      <c r="AS276" s="39"/>
      <c r="AT276" s="39"/>
      <c r="AU276" s="39"/>
      <c r="AV276" s="39"/>
      <c r="AW276" s="39"/>
      <c r="AX276" s="65"/>
      <c r="AY276" s="39"/>
      <c r="AZ276" s="39"/>
      <c r="BA276" s="39"/>
      <c r="BB276" s="39"/>
      <c r="BC276" s="39"/>
      <c r="BD276" s="39"/>
      <c r="BE276" s="39"/>
      <c r="BF276" s="39"/>
      <c r="BG276" s="39"/>
      <c r="BH276" s="39"/>
      <c r="BI276" s="39"/>
      <c r="BJ276" s="39"/>
      <c r="BK276" s="257" t="s">
        <v>2514</v>
      </c>
      <c r="BL276" s="257"/>
      <c r="BM276" s="257"/>
      <c r="BN276" s="257"/>
      <c r="BO276" s="257"/>
      <c r="BP276" s="257" t="s">
        <v>2515</v>
      </c>
      <c r="BQ276" s="257" t="s">
        <v>240</v>
      </c>
      <c r="BR276" s="257"/>
      <c r="BS276" s="257" t="s">
        <v>2516</v>
      </c>
      <c r="BT276" s="257"/>
      <c r="BU276" s="257" t="s">
        <v>2517</v>
      </c>
      <c r="BV276" s="257" t="s">
        <v>2518</v>
      </c>
      <c r="BW276" s="38"/>
      <c r="BX276" s="257" t="s">
        <v>2519</v>
      </c>
      <c r="BY276" s="257"/>
      <c r="BZ276" s="218"/>
    </row>
    <row r="277" spans="1:78" s="217" customFormat="1" ht="126.75" customHeight="1">
      <c r="A277" s="257">
        <v>276</v>
      </c>
      <c r="B277" s="42" t="s">
        <v>2520</v>
      </c>
      <c r="C277" s="257" t="s">
        <v>106</v>
      </c>
      <c r="D277" s="257" t="s">
        <v>204</v>
      </c>
      <c r="E277" s="265" t="s">
        <v>205</v>
      </c>
      <c r="F277" s="257"/>
      <c r="G277" s="257"/>
      <c r="H277" s="257" t="s">
        <v>81</v>
      </c>
      <c r="I277" s="32"/>
      <c r="J277" s="158" t="s">
        <v>96</v>
      </c>
      <c r="K277" s="257" t="s">
        <v>96</v>
      </c>
      <c r="L277" s="265" t="s">
        <v>2521</v>
      </c>
      <c r="M277" s="109"/>
      <c r="N277" s="259"/>
      <c r="O277" s="260"/>
      <c r="P277" s="260"/>
      <c r="Q277" s="257" t="s">
        <v>114</v>
      </c>
      <c r="R277" s="265" t="s">
        <v>144</v>
      </c>
      <c r="S277" s="267" t="s">
        <v>195</v>
      </c>
      <c r="T277" s="158" t="s">
        <v>211</v>
      </c>
      <c r="U277" s="257" t="s">
        <v>101</v>
      </c>
      <c r="V277" s="32"/>
      <c r="W277" s="257"/>
      <c r="X277" s="39"/>
      <c r="Y277" s="39"/>
      <c r="Z277" s="39"/>
      <c r="AA277" s="39"/>
      <c r="AB277" s="65"/>
      <c r="AC277" s="39"/>
      <c r="AD277" s="261"/>
      <c r="AE277" s="261"/>
      <c r="AF277" s="261"/>
      <c r="AG277" s="261"/>
      <c r="AH277" s="261"/>
      <c r="AI277" s="257"/>
      <c r="AJ277" s="39"/>
      <c r="AK277" s="39"/>
      <c r="AL277" s="39"/>
      <c r="AM277" s="39"/>
      <c r="AN277" s="65"/>
      <c r="AO277" s="39"/>
      <c r="AP277" s="39"/>
      <c r="AQ277" s="65"/>
      <c r="AR277" s="39"/>
      <c r="AS277" s="39"/>
      <c r="AT277" s="39"/>
      <c r="AU277" s="39"/>
      <c r="AV277" s="39"/>
      <c r="AW277" s="39"/>
      <c r="AX277" s="65"/>
      <c r="AY277" s="39"/>
      <c r="AZ277" s="39"/>
      <c r="BA277" s="39"/>
      <c r="BB277" s="39"/>
      <c r="BC277" s="39"/>
      <c r="BD277" s="39"/>
      <c r="BE277" s="39"/>
      <c r="BF277" s="39"/>
      <c r="BG277" s="39"/>
      <c r="BH277" s="39"/>
      <c r="BI277" s="39"/>
      <c r="BJ277" s="39"/>
      <c r="BK277" s="265" t="s">
        <v>2522</v>
      </c>
      <c r="BL277" s="257"/>
      <c r="BM277" s="265" t="s">
        <v>118</v>
      </c>
      <c r="BN277" s="265" t="s">
        <v>180</v>
      </c>
      <c r="BO277" s="265" t="s">
        <v>180</v>
      </c>
      <c r="BP277" s="257" t="s">
        <v>2523</v>
      </c>
      <c r="BQ277" s="257"/>
      <c r="BR277" s="257"/>
      <c r="BS277" s="257" t="s">
        <v>211</v>
      </c>
      <c r="BT277" s="257"/>
      <c r="BU277" s="257"/>
      <c r="BV277" s="257" t="s">
        <v>2524</v>
      </c>
      <c r="BW277" s="38"/>
      <c r="BX277" s="257" t="s">
        <v>2525</v>
      </c>
      <c r="BY277" s="257"/>
      <c r="BZ277" s="218"/>
    </row>
    <row r="278" spans="1:78" s="217" customFormat="1" ht="169.5" customHeight="1">
      <c r="A278" s="257">
        <v>277</v>
      </c>
      <c r="B278" s="101" t="s">
        <v>2526</v>
      </c>
      <c r="C278" s="257" t="s">
        <v>1502</v>
      </c>
      <c r="D278" s="257" t="s">
        <v>274</v>
      </c>
      <c r="E278" s="257" t="s">
        <v>94</v>
      </c>
      <c r="F278" s="257"/>
      <c r="G278" s="257"/>
      <c r="H278" s="257" t="s">
        <v>81</v>
      </c>
      <c r="I278" s="32"/>
      <c r="J278" s="158" t="s">
        <v>96</v>
      </c>
      <c r="K278" s="257" t="s">
        <v>96</v>
      </c>
      <c r="L278" s="257" t="s">
        <v>2527</v>
      </c>
      <c r="M278" s="258"/>
      <c r="N278" s="257"/>
      <c r="O278" s="260"/>
      <c r="P278" s="260"/>
      <c r="Q278" s="257" t="s">
        <v>114</v>
      </c>
      <c r="R278" s="257" t="s">
        <v>755</v>
      </c>
      <c r="S278" s="267" t="s">
        <v>330</v>
      </c>
      <c r="T278" s="158" t="s">
        <v>8286</v>
      </c>
      <c r="U278" s="257" t="s">
        <v>101</v>
      </c>
      <c r="V278" s="266"/>
      <c r="W278" s="266"/>
      <c r="X278" s="263"/>
      <c r="Y278" s="263"/>
      <c r="Z278" s="263"/>
      <c r="AA278" s="263"/>
      <c r="AB278" s="266"/>
      <c r="AC278" s="263"/>
      <c r="AD278" s="263"/>
      <c r="AE278" s="263"/>
      <c r="AF278" s="263"/>
      <c r="AG278" s="263"/>
      <c r="AH278" s="263"/>
      <c r="AI278" s="266"/>
      <c r="AJ278" s="263"/>
      <c r="AK278" s="263"/>
      <c r="AL278" s="263"/>
      <c r="AM278" s="261"/>
      <c r="AN278" s="266"/>
      <c r="AO278" s="263"/>
      <c r="AP278" s="263"/>
      <c r="AQ278" s="266"/>
      <c r="AR278" s="261"/>
      <c r="AS278" s="4"/>
      <c r="AT278" s="4"/>
      <c r="AU278" s="4"/>
      <c r="AV278" s="4"/>
      <c r="AW278" s="4"/>
      <c r="AX278" s="34"/>
      <c r="AY278" s="4"/>
      <c r="AZ278" s="4"/>
      <c r="BA278" s="263"/>
      <c r="BB278" s="263"/>
      <c r="BC278" s="4"/>
      <c r="BD278" s="4"/>
      <c r="BE278" s="263"/>
      <c r="BF278" s="263"/>
      <c r="BG278" s="4"/>
      <c r="BH278" s="4"/>
      <c r="BI278" s="263"/>
      <c r="BJ278" s="263"/>
      <c r="BK278" s="257" t="s">
        <v>2529</v>
      </c>
      <c r="BL278" s="266" t="s">
        <v>180</v>
      </c>
      <c r="BM278" s="266" t="s">
        <v>180</v>
      </c>
      <c r="BN278" s="266"/>
      <c r="BO278" s="266"/>
      <c r="BP278" s="266"/>
      <c r="BQ278" s="266" t="s">
        <v>102</v>
      </c>
      <c r="BR278" s="257"/>
      <c r="BS278" s="257" t="s">
        <v>2528</v>
      </c>
      <c r="BT278" s="266"/>
      <c r="BU278" s="266"/>
      <c r="BV278" s="266"/>
      <c r="BW278" s="34"/>
      <c r="BX278" s="257" t="s">
        <v>2530</v>
      </c>
      <c r="BY278" s="34"/>
      <c r="BZ278" s="218"/>
    </row>
    <row r="279" spans="1:78" s="217" customFormat="1" ht="169.5" customHeight="1">
      <c r="A279" s="257">
        <v>278</v>
      </c>
      <c r="B279" s="101" t="s">
        <v>8087</v>
      </c>
      <c r="C279" s="257" t="s">
        <v>106</v>
      </c>
      <c r="D279" s="257" t="s">
        <v>93</v>
      </c>
      <c r="E279" s="257" t="s">
        <v>2296</v>
      </c>
      <c r="F279" s="257"/>
      <c r="G279" s="257" t="s">
        <v>2531</v>
      </c>
      <c r="H279" s="257" t="s">
        <v>81</v>
      </c>
      <c r="I279" s="32"/>
      <c r="J279" s="158" t="s">
        <v>96</v>
      </c>
      <c r="K279" s="257" t="s">
        <v>2282</v>
      </c>
      <c r="L279" s="257" t="s">
        <v>2532</v>
      </c>
      <c r="M279" s="258">
        <v>40775</v>
      </c>
      <c r="N279" s="257"/>
      <c r="O279" s="260" t="s">
        <v>2533</v>
      </c>
      <c r="P279" s="260" t="s">
        <v>2534</v>
      </c>
      <c r="Q279" s="257" t="s">
        <v>114</v>
      </c>
      <c r="R279" s="257" t="s">
        <v>311</v>
      </c>
      <c r="S279" s="267" t="s">
        <v>311</v>
      </c>
      <c r="T279" s="158" t="s">
        <v>8402</v>
      </c>
      <c r="U279" s="267" t="s">
        <v>116</v>
      </c>
      <c r="V279" s="266"/>
      <c r="W279" s="266"/>
      <c r="X279" s="263"/>
      <c r="Y279" s="263"/>
      <c r="Z279" s="263"/>
      <c r="AA279" s="263"/>
      <c r="AB279" s="266"/>
      <c r="AC279" s="263"/>
      <c r="AD279" s="263"/>
      <c r="AE279" s="263"/>
      <c r="AF279" s="263"/>
      <c r="AG279" s="263"/>
      <c r="AH279" s="263"/>
      <c r="AI279" s="266"/>
      <c r="AJ279" s="263"/>
      <c r="AK279" s="263"/>
      <c r="AL279" s="263"/>
      <c r="AM279" s="261"/>
      <c r="AN279" s="266"/>
      <c r="AO279" s="263"/>
      <c r="AP279" s="263"/>
      <c r="AQ279" s="266"/>
      <c r="AR279" s="261"/>
      <c r="AS279" s="4"/>
      <c r="AT279" s="4"/>
      <c r="AU279" s="4"/>
      <c r="AV279" s="4"/>
      <c r="AW279" s="4"/>
      <c r="AX279" s="34"/>
      <c r="AY279" s="4"/>
      <c r="AZ279" s="4"/>
      <c r="BA279" s="263"/>
      <c r="BB279" s="263"/>
      <c r="BC279" s="4"/>
      <c r="BD279" s="4"/>
      <c r="BE279" s="263"/>
      <c r="BF279" s="263"/>
      <c r="BG279" s="4"/>
      <c r="BH279" s="4"/>
      <c r="BI279" s="263"/>
      <c r="BJ279" s="263"/>
      <c r="BK279" s="257"/>
      <c r="BL279" s="266"/>
      <c r="BM279" s="266"/>
      <c r="BN279" s="266"/>
      <c r="BO279" s="266"/>
      <c r="BP279" s="266"/>
      <c r="BQ279" s="34"/>
      <c r="BR279" s="257" t="s">
        <v>2535</v>
      </c>
      <c r="BS279" s="257" t="s">
        <v>8402</v>
      </c>
      <c r="BT279" s="266"/>
      <c r="BU279" s="266"/>
      <c r="BV279" s="266"/>
      <c r="BW279" s="34"/>
      <c r="BX279" s="257" t="s">
        <v>2536</v>
      </c>
      <c r="BY279" s="34"/>
      <c r="BZ279" s="218"/>
    </row>
    <row r="280" spans="1:78" s="217" customFormat="1" ht="99.75" customHeight="1">
      <c r="A280" s="257">
        <v>279</v>
      </c>
      <c r="B280" s="10" t="s">
        <v>2537</v>
      </c>
      <c r="C280" s="257" t="s">
        <v>92</v>
      </c>
      <c r="D280" s="257" t="s">
        <v>274</v>
      </c>
      <c r="E280" s="257" t="s">
        <v>2538</v>
      </c>
      <c r="F280" s="257"/>
      <c r="G280" s="257" t="s">
        <v>2539</v>
      </c>
      <c r="H280" s="257" t="s">
        <v>81</v>
      </c>
      <c r="I280" s="32"/>
      <c r="J280" s="158" t="s">
        <v>96</v>
      </c>
      <c r="K280" s="257" t="s">
        <v>1676</v>
      </c>
      <c r="L280" s="257" t="s">
        <v>2540</v>
      </c>
      <c r="M280" s="258"/>
      <c r="N280" s="257"/>
      <c r="O280" s="260"/>
      <c r="P280" s="260"/>
      <c r="Q280" s="257" t="s">
        <v>114</v>
      </c>
      <c r="R280" s="257" t="s">
        <v>2541</v>
      </c>
      <c r="S280" s="267" t="s">
        <v>359</v>
      </c>
      <c r="T280" s="158" t="s">
        <v>2542</v>
      </c>
      <c r="U280" s="257" t="s">
        <v>101</v>
      </c>
      <c r="V280" s="266"/>
      <c r="W280" s="266"/>
      <c r="X280" s="263"/>
      <c r="Y280" s="263"/>
      <c r="Z280" s="263"/>
      <c r="AA280" s="263"/>
      <c r="AB280" s="266"/>
      <c r="AC280" s="263"/>
      <c r="AD280" s="263"/>
      <c r="AE280" s="263"/>
      <c r="AF280" s="263"/>
      <c r="AG280" s="263"/>
      <c r="AH280" s="263"/>
      <c r="AI280" s="266"/>
      <c r="AJ280" s="263"/>
      <c r="AK280" s="263"/>
      <c r="AL280" s="263"/>
      <c r="AM280" s="263"/>
      <c r="AN280" s="266"/>
      <c r="AO280" s="263"/>
      <c r="AP280" s="261" t="s">
        <v>103</v>
      </c>
      <c r="AQ280" s="266"/>
      <c r="AR280" s="45"/>
      <c r="AS280" s="4"/>
      <c r="AT280" s="4"/>
      <c r="AU280" s="4"/>
      <c r="AV280" s="4"/>
      <c r="AW280" s="4"/>
      <c r="AX280" s="34"/>
      <c r="AY280" s="4"/>
      <c r="AZ280" s="4"/>
      <c r="BA280" s="261" t="s">
        <v>103</v>
      </c>
      <c r="BB280" s="261" t="s">
        <v>103</v>
      </c>
      <c r="BC280" s="4"/>
      <c r="BD280" s="4"/>
      <c r="BE280" s="261" t="s">
        <v>103</v>
      </c>
      <c r="BF280" s="261" t="s">
        <v>103</v>
      </c>
      <c r="BG280" s="4"/>
      <c r="BH280" s="4"/>
      <c r="BI280" s="261" t="s">
        <v>103</v>
      </c>
      <c r="BJ280" s="261" t="s">
        <v>103</v>
      </c>
      <c r="BK280" s="257"/>
      <c r="BL280" s="266"/>
      <c r="BM280" s="266"/>
      <c r="BN280" s="266"/>
      <c r="BO280" s="266"/>
      <c r="BP280" s="266"/>
      <c r="BQ280" s="34"/>
      <c r="BR280" s="266"/>
      <c r="BS280" s="257" t="s">
        <v>2542</v>
      </c>
      <c r="BT280" s="266"/>
      <c r="BU280" s="257" t="s">
        <v>103</v>
      </c>
      <c r="BV280" s="266"/>
      <c r="BW280" s="34"/>
      <c r="BX280" s="257" t="s">
        <v>2543</v>
      </c>
      <c r="BY280" s="34"/>
      <c r="BZ280" s="218"/>
    </row>
    <row r="281" spans="1:78" s="217" customFormat="1" ht="99.75" customHeight="1">
      <c r="A281" s="257">
        <v>280</v>
      </c>
      <c r="B281" s="10" t="s">
        <v>2544</v>
      </c>
      <c r="C281" s="257" t="s">
        <v>106</v>
      </c>
      <c r="D281" s="69" t="s">
        <v>2425</v>
      </c>
      <c r="E281" s="257" t="s">
        <v>419</v>
      </c>
      <c r="F281" s="257" t="s">
        <v>2545</v>
      </c>
      <c r="G281" s="257" t="s">
        <v>2546</v>
      </c>
      <c r="H281" s="257" t="s">
        <v>81</v>
      </c>
      <c r="I281" s="10"/>
      <c r="J281" s="158" t="s">
        <v>96</v>
      </c>
      <c r="K281" s="257" t="s">
        <v>1676</v>
      </c>
      <c r="L281" s="257"/>
      <c r="M281" s="258">
        <v>41956</v>
      </c>
      <c r="N281" s="259">
        <v>41956</v>
      </c>
      <c r="O281" s="260">
        <v>1388</v>
      </c>
      <c r="P281" s="260">
        <v>40540</v>
      </c>
      <c r="Q281" s="257" t="s">
        <v>114</v>
      </c>
      <c r="R281" s="257" t="s">
        <v>226</v>
      </c>
      <c r="S281" s="144" t="s">
        <v>177</v>
      </c>
      <c r="T281" s="158" t="s">
        <v>962</v>
      </c>
      <c r="U281" s="267" t="s">
        <v>116</v>
      </c>
      <c r="V281" s="32"/>
      <c r="W281" s="262">
        <v>10000000</v>
      </c>
      <c r="X281" s="261">
        <v>131290764</v>
      </c>
      <c r="Y281" s="39">
        <f>X281/10</f>
        <v>13129076.4</v>
      </c>
      <c r="Z281" s="39">
        <f>X281/13.5</f>
        <v>9725241.777777778</v>
      </c>
      <c r="AA281" s="39">
        <v>265943.04812834226</v>
      </c>
      <c r="AB281" s="260">
        <v>1596</v>
      </c>
      <c r="AC281" s="49">
        <v>854571578</v>
      </c>
      <c r="AD281" s="49">
        <f>AC281/10</f>
        <v>85457157.799999997</v>
      </c>
      <c r="AE281" s="49">
        <f>AC281/13.5</f>
        <v>63301598.370370373</v>
      </c>
      <c r="AF281" s="49">
        <v>408362.28090295702</v>
      </c>
      <c r="AG281" s="263">
        <v>58696000</v>
      </c>
      <c r="AH281" s="49">
        <v>0</v>
      </c>
      <c r="AI281" s="48">
        <v>735</v>
      </c>
      <c r="AJ281" s="39">
        <v>196414.75</v>
      </c>
      <c r="AK281" s="52">
        <v>32170763</v>
      </c>
      <c r="AL281" s="39">
        <v>32367177.75</v>
      </c>
      <c r="AM281" s="51">
        <v>665991.31172839506</v>
      </c>
      <c r="AN281" s="53">
        <v>1067</v>
      </c>
      <c r="AO281" s="52">
        <v>108055013</v>
      </c>
      <c r="AP281" s="39">
        <v>3270906747.29</v>
      </c>
      <c r="AQ281" s="53">
        <v>847</v>
      </c>
      <c r="AR281" s="52"/>
      <c r="AS281" s="52"/>
      <c r="AT281" s="57">
        <v>127485350562</v>
      </c>
      <c r="AU281" s="57">
        <v>1429012.69</v>
      </c>
      <c r="AV281" s="39">
        <f>AR281+AT281</f>
        <v>127485350562</v>
      </c>
      <c r="AW281" s="39">
        <f>AS281+AU281</f>
        <v>1429012.69</v>
      </c>
      <c r="AX281" s="54"/>
      <c r="AY281" s="52"/>
      <c r="AZ281" s="52"/>
      <c r="BA281" s="39">
        <v>3270906747.29</v>
      </c>
      <c r="BB281" s="39">
        <v>3270906747.29</v>
      </c>
      <c r="BC281" s="52"/>
      <c r="BD281" s="52"/>
      <c r="BE281" s="39">
        <v>3270906747.29</v>
      </c>
      <c r="BF281" s="39">
        <v>3270906747.29</v>
      </c>
      <c r="BG281" s="52"/>
      <c r="BH281" s="52"/>
      <c r="BI281" s="39">
        <v>3270906747.29</v>
      </c>
      <c r="BJ281" s="39">
        <v>3270906747.29</v>
      </c>
      <c r="BK281" s="257" t="s">
        <v>2547</v>
      </c>
      <c r="BL281" s="266" t="s">
        <v>180</v>
      </c>
      <c r="BM281" s="257" t="s">
        <v>118</v>
      </c>
      <c r="BN281" s="265" t="s">
        <v>180</v>
      </c>
      <c r="BO281" s="265" t="s">
        <v>180</v>
      </c>
      <c r="BP281" s="257" t="s">
        <v>2548</v>
      </c>
      <c r="BQ281" s="257"/>
      <c r="BR281" s="257"/>
      <c r="BS281" s="257"/>
      <c r="BT281" s="257"/>
      <c r="BU281" s="257"/>
      <c r="BV281" s="257"/>
      <c r="BW281" s="38"/>
      <c r="BX281" s="257" t="s">
        <v>2549</v>
      </c>
      <c r="BY281" s="257"/>
      <c r="BZ281" s="216"/>
    </row>
    <row r="282" spans="1:78" s="217" customFormat="1" ht="99.75" customHeight="1">
      <c r="A282" s="257">
        <v>281</v>
      </c>
      <c r="B282" s="101" t="s">
        <v>8277</v>
      </c>
      <c r="C282" s="257" t="s">
        <v>92</v>
      </c>
      <c r="D282" s="257" t="s">
        <v>7897</v>
      </c>
      <c r="E282" s="257" t="s">
        <v>2550</v>
      </c>
      <c r="F282" s="257"/>
      <c r="G282" s="257" t="s">
        <v>2551</v>
      </c>
      <c r="H282" s="257" t="s">
        <v>81</v>
      </c>
      <c r="I282" s="32"/>
      <c r="J282" s="158" t="s">
        <v>96</v>
      </c>
      <c r="K282" s="257" t="s">
        <v>1676</v>
      </c>
      <c r="L282" s="257" t="s">
        <v>2552</v>
      </c>
      <c r="M282" s="258">
        <v>42064</v>
      </c>
      <c r="N282" s="257"/>
      <c r="O282" s="260"/>
      <c r="P282" s="260"/>
      <c r="Q282" s="257" t="s">
        <v>114</v>
      </c>
      <c r="R282" s="257" t="s">
        <v>286</v>
      </c>
      <c r="S282" s="267" t="s">
        <v>287</v>
      </c>
      <c r="T282" s="158" t="s">
        <v>288</v>
      </c>
      <c r="U282" s="267" t="s">
        <v>116</v>
      </c>
      <c r="V282" s="266"/>
      <c r="W282" s="266"/>
      <c r="X282" s="263"/>
      <c r="Y282" s="263"/>
      <c r="Z282" s="263"/>
      <c r="AA282" s="263"/>
      <c r="AB282" s="266"/>
      <c r="AC282" s="263"/>
      <c r="AD282" s="263"/>
      <c r="AE282" s="263"/>
      <c r="AF282" s="263"/>
      <c r="AG282" s="263"/>
      <c r="AH282" s="261"/>
      <c r="AI282" s="266"/>
      <c r="AJ282" s="263"/>
      <c r="AK282" s="263"/>
      <c r="AL282" s="263"/>
      <c r="AM282" s="263"/>
      <c r="AN282" s="266"/>
      <c r="AO282" s="263"/>
      <c r="AP282" s="263"/>
      <c r="AQ282" s="266"/>
      <c r="AR282" s="96"/>
      <c r="AS282" s="4"/>
      <c r="AT282" s="4"/>
      <c r="AU282" s="4"/>
      <c r="AV282" s="4"/>
      <c r="AW282" s="4"/>
      <c r="AX282" s="34"/>
      <c r="AY282" s="4"/>
      <c r="AZ282" s="4"/>
      <c r="BA282" s="263"/>
      <c r="BB282" s="263"/>
      <c r="BC282" s="4"/>
      <c r="BD282" s="4"/>
      <c r="BE282" s="263"/>
      <c r="BF282" s="263"/>
      <c r="BG282" s="4"/>
      <c r="BH282" s="4"/>
      <c r="BI282" s="263"/>
      <c r="BJ282" s="263"/>
      <c r="BK282" s="257"/>
      <c r="BL282" s="266"/>
      <c r="BM282" s="266"/>
      <c r="BN282" s="266"/>
      <c r="BO282" s="266"/>
      <c r="BP282" s="266"/>
      <c r="BQ282" s="34"/>
      <c r="BR282" s="266"/>
      <c r="BS282" s="257" t="s">
        <v>288</v>
      </c>
      <c r="BT282" s="266"/>
      <c r="BU282" s="266"/>
      <c r="BV282" s="266"/>
      <c r="BW282" s="34"/>
      <c r="BX282" s="257" t="s">
        <v>2553</v>
      </c>
      <c r="BY282" s="34"/>
      <c r="BZ282" s="218"/>
    </row>
    <row r="283" spans="1:78" s="217" customFormat="1" ht="99.75" customHeight="1">
      <c r="A283" s="257">
        <v>282</v>
      </c>
      <c r="B283" s="10" t="s">
        <v>2554</v>
      </c>
      <c r="C283" s="257" t="s">
        <v>92</v>
      </c>
      <c r="D283" s="257" t="s">
        <v>167</v>
      </c>
      <c r="E283" s="266" t="s">
        <v>999</v>
      </c>
      <c r="F283" s="257" t="s">
        <v>2555</v>
      </c>
      <c r="G283" s="257" t="s">
        <v>2556</v>
      </c>
      <c r="H283" s="257" t="s">
        <v>81</v>
      </c>
      <c r="I283" s="35"/>
      <c r="J283" s="158" t="s">
        <v>96</v>
      </c>
      <c r="K283" s="257" t="s">
        <v>1676</v>
      </c>
      <c r="L283" s="257" t="s">
        <v>2557</v>
      </c>
      <c r="M283" s="266"/>
      <c r="N283" s="266"/>
      <c r="O283" s="260">
        <v>564</v>
      </c>
      <c r="P283" s="260">
        <v>6.9850000000000003</v>
      </c>
      <c r="Q283" s="257" t="s">
        <v>114</v>
      </c>
      <c r="R283" s="266" t="s">
        <v>329</v>
      </c>
      <c r="S283" s="267" t="s">
        <v>330</v>
      </c>
      <c r="T283" s="158" t="s">
        <v>553</v>
      </c>
      <c r="U283" s="257" t="s">
        <v>101</v>
      </c>
      <c r="V283" s="266"/>
      <c r="W283" s="257" t="s">
        <v>2558</v>
      </c>
      <c r="X283" s="103"/>
      <c r="Y283" s="103"/>
      <c r="Z283" s="103"/>
      <c r="AA283" s="103"/>
      <c r="AB283" s="266"/>
      <c r="AC283" s="263"/>
      <c r="AD283" s="263"/>
      <c r="AE283" s="263"/>
      <c r="AF283" s="261"/>
      <c r="AG283" s="263"/>
      <c r="AH283" s="263"/>
      <c r="AI283" s="266"/>
      <c r="AJ283" s="263"/>
      <c r="AK283" s="263"/>
      <c r="AL283" s="263"/>
      <c r="AM283" s="261"/>
      <c r="AN283" s="266"/>
      <c r="AO283" s="263"/>
      <c r="AP283" s="263"/>
      <c r="AQ283" s="266"/>
      <c r="AR283" s="57">
        <v>1008079633.0599999</v>
      </c>
      <c r="AS283" s="4"/>
      <c r="AT283" s="57"/>
      <c r="AU283" s="4"/>
      <c r="AV283" s="4"/>
      <c r="AW283" s="4"/>
      <c r="AX283" s="34"/>
      <c r="AY283" s="4"/>
      <c r="AZ283" s="4"/>
      <c r="BA283" s="263"/>
      <c r="BB283" s="263"/>
      <c r="BC283" s="4"/>
      <c r="BD283" s="4"/>
      <c r="BE283" s="263"/>
      <c r="BF283" s="263"/>
      <c r="BG283" s="4"/>
      <c r="BH283" s="4"/>
      <c r="BI283" s="263"/>
      <c r="BJ283" s="263"/>
      <c r="BK283" s="257" t="s">
        <v>2559</v>
      </c>
      <c r="BL283" s="266" t="s">
        <v>180</v>
      </c>
      <c r="BM283" s="266" t="s">
        <v>118</v>
      </c>
      <c r="BN283" s="266"/>
      <c r="BO283" s="266"/>
      <c r="BP283" s="266"/>
      <c r="BQ283" s="34"/>
      <c r="BR283" s="257" t="s">
        <v>2560</v>
      </c>
      <c r="BS283" s="257" t="s">
        <v>553</v>
      </c>
      <c r="BT283" s="266"/>
      <c r="BU283" s="266"/>
      <c r="BV283" s="266"/>
      <c r="BW283" s="34"/>
      <c r="BX283" s="257" t="s">
        <v>2561</v>
      </c>
      <c r="BY283" s="34"/>
      <c r="BZ283" s="218"/>
    </row>
    <row r="284" spans="1:78" s="217" customFormat="1" ht="99.75" customHeight="1">
      <c r="A284" s="257">
        <v>283</v>
      </c>
      <c r="B284" s="10" t="s">
        <v>2562</v>
      </c>
      <c r="C284" s="257" t="s">
        <v>106</v>
      </c>
      <c r="D284" s="257" t="s">
        <v>77</v>
      </c>
      <c r="E284" s="257" t="s">
        <v>2563</v>
      </c>
      <c r="F284" s="257" t="s">
        <v>2564</v>
      </c>
      <c r="G284" s="257" t="s">
        <v>2565</v>
      </c>
      <c r="H284" s="257" t="s">
        <v>81</v>
      </c>
      <c r="I284" s="32" t="s">
        <v>2566</v>
      </c>
      <c r="J284" s="158" t="s">
        <v>96</v>
      </c>
      <c r="K284" s="257" t="s">
        <v>1676</v>
      </c>
      <c r="L284" s="257" t="s">
        <v>2567</v>
      </c>
      <c r="M284" s="258" t="s">
        <v>2568</v>
      </c>
      <c r="N284" s="110"/>
      <c r="O284" s="260"/>
      <c r="P284" s="260"/>
      <c r="Q284" s="257" t="s">
        <v>114</v>
      </c>
      <c r="R284" s="257" t="s">
        <v>2352</v>
      </c>
      <c r="S284" s="144" t="s">
        <v>177</v>
      </c>
      <c r="T284" s="158" t="s">
        <v>86</v>
      </c>
      <c r="U284" s="257" t="s">
        <v>101</v>
      </c>
      <c r="V284" s="32"/>
      <c r="W284" s="262"/>
      <c r="X284" s="261"/>
      <c r="Y284" s="261"/>
      <c r="Z284" s="261"/>
      <c r="AA284" s="261"/>
      <c r="AB284" s="262"/>
      <c r="AC284" s="263"/>
      <c r="AD284" s="263"/>
      <c r="AE284" s="263"/>
      <c r="AF284" s="263"/>
      <c r="AG284" s="263"/>
      <c r="AH284" s="263"/>
      <c r="AI284" s="266"/>
      <c r="AJ284" s="49"/>
      <c r="AK284" s="49"/>
      <c r="AL284" s="49"/>
      <c r="AM284" s="49"/>
      <c r="AN284" s="64"/>
      <c r="AO284" s="49"/>
      <c r="AP284" s="49"/>
      <c r="AQ284" s="64"/>
      <c r="AR284" s="49"/>
      <c r="AS284" s="49"/>
      <c r="AT284" s="57"/>
      <c r="AU284" s="49"/>
      <c r="AV284" s="49"/>
      <c r="AW284" s="49"/>
      <c r="AX284" s="64"/>
      <c r="AY284" s="49"/>
      <c r="AZ284" s="49"/>
      <c r="BA284" s="49"/>
      <c r="BB284" s="49"/>
      <c r="BC284" s="49"/>
      <c r="BD284" s="49"/>
      <c r="BE284" s="49"/>
      <c r="BF284" s="49"/>
      <c r="BG284" s="49"/>
      <c r="BH284" s="49"/>
      <c r="BI284" s="49"/>
      <c r="BJ284" s="49"/>
      <c r="BK284" s="257"/>
      <c r="BL284" s="257"/>
      <c r="BM284" s="257"/>
      <c r="BN284" s="257"/>
      <c r="BO284" s="257"/>
      <c r="BP284" s="257"/>
      <c r="BQ284" s="257" t="s">
        <v>519</v>
      </c>
      <c r="BR284" s="257"/>
      <c r="BS284" s="257" t="s">
        <v>2569</v>
      </c>
      <c r="BT284" s="257"/>
      <c r="BU284" s="257"/>
      <c r="BV284" s="257" t="s">
        <v>2570</v>
      </c>
      <c r="BW284" s="38"/>
      <c r="BX284" s="257" t="s">
        <v>2571</v>
      </c>
      <c r="BY284" s="257"/>
      <c r="BZ284" s="218"/>
    </row>
    <row r="285" spans="1:78" s="217" customFormat="1" ht="99.75" customHeight="1">
      <c r="A285" s="257">
        <v>284</v>
      </c>
      <c r="B285" s="101" t="s">
        <v>2572</v>
      </c>
      <c r="C285" s="257" t="s">
        <v>92</v>
      </c>
      <c r="D285" s="257" t="s">
        <v>274</v>
      </c>
      <c r="E285" s="257" t="s">
        <v>93</v>
      </c>
      <c r="F285" s="257"/>
      <c r="G285" s="257" t="s">
        <v>551</v>
      </c>
      <c r="H285" s="257" t="s">
        <v>81</v>
      </c>
      <c r="I285" s="32"/>
      <c r="J285" s="158" t="s">
        <v>96</v>
      </c>
      <c r="K285" s="257" t="s">
        <v>96</v>
      </c>
      <c r="L285" s="257" t="s">
        <v>2573</v>
      </c>
      <c r="M285" s="258"/>
      <c r="N285" s="257"/>
      <c r="O285" s="260"/>
      <c r="P285" s="260"/>
      <c r="Q285" s="257" t="s">
        <v>114</v>
      </c>
      <c r="R285" s="257" t="s">
        <v>2541</v>
      </c>
      <c r="S285" s="267" t="s">
        <v>359</v>
      </c>
      <c r="T285" s="158" t="s">
        <v>2542</v>
      </c>
      <c r="U285" s="267" t="s">
        <v>116</v>
      </c>
      <c r="V285" s="266"/>
      <c r="W285" s="266"/>
      <c r="X285" s="263"/>
      <c r="Y285" s="263"/>
      <c r="Z285" s="263"/>
      <c r="AA285" s="263"/>
      <c r="AB285" s="266"/>
      <c r="AC285" s="263"/>
      <c r="AD285" s="263"/>
      <c r="AE285" s="263"/>
      <c r="AF285" s="263"/>
      <c r="AG285" s="263"/>
      <c r="AH285" s="263"/>
      <c r="AI285" s="266"/>
      <c r="AJ285" s="263"/>
      <c r="AK285" s="263"/>
      <c r="AL285" s="263"/>
      <c r="AM285" s="263"/>
      <c r="AN285" s="266"/>
      <c r="AO285" s="263"/>
      <c r="AP285" s="261"/>
      <c r="AQ285" s="266"/>
      <c r="AR285" s="45"/>
      <c r="AS285" s="4"/>
      <c r="AT285" s="57"/>
      <c r="AU285" s="4"/>
      <c r="AV285" s="4"/>
      <c r="AW285" s="4"/>
      <c r="AX285" s="34"/>
      <c r="AY285" s="4"/>
      <c r="AZ285" s="4"/>
      <c r="BA285" s="261"/>
      <c r="BB285" s="261"/>
      <c r="BC285" s="4"/>
      <c r="BD285" s="4"/>
      <c r="BE285" s="261"/>
      <c r="BF285" s="261"/>
      <c r="BG285" s="4"/>
      <c r="BH285" s="4"/>
      <c r="BI285" s="261"/>
      <c r="BJ285" s="261"/>
      <c r="BK285" s="257"/>
      <c r="BL285" s="266"/>
      <c r="BM285" s="266"/>
      <c r="BN285" s="266"/>
      <c r="BO285" s="266"/>
      <c r="BP285" s="266"/>
      <c r="BQ285" s="34"/>
      <c r="BR285" s="266"/>
      <c r="BS285" s="257" t="s">
        <v>2542</v>
      </c>
      <c r="BT285" s="266"/>
      <c r="BU285" s="257" t="s">
        <v>543</v>
      </c>
      <c r="BV285" s="266"/>
      <c r="BW285" s="34"/>
      <c r="BX285" s="257" t="s">
        <v>2574</v>
      </c>
      <c r="BY285" s="34"/>
      <c r="BZ285" s="216"/>
    </row>
    <row r="286" spans="1:78" s="217" customFormat="1" ht="99.75" customHeight="1">
      <c r="A286" s="257">
        <v>285</v>
      </c>
      <c r="B286" s="10" t="s">
        <v>2575</v>
      </c>
      <c r="C286" s="257" t="s">
        <v>92</v>
      </c>
      <c r="D286" s="257" t="s">
        <v>274</v>
      </c>
      <c r="E286" s="257" t="s">
        <v>93</v>
      </c>
      <c r="F286" s="257" t="s">
        <v>545</v>
      </c>
      <c r="G286" s="257" t="s">
        <v>2576</v>
      </c>
      <c r="H286" s="257" t="s">
        <v>81</v>
      </c>
      <c r="I286" s="32"/>
      <c r="J286" s="158" t="s">
        <v>96</v>
      </c>
      <c r="K286" s="257" t="s">
        <v>96</v>
      </c>
      <c r="L286" s="257" t="s">
        <v>2577</v>
      </c>
      <c r="M286" s="258"/>
      <c r="N286" s="257"/>
      <c r="O286" s="260"/>
      <c r="P286" s="260"/>
      <c r="Q286" s="257" t="s">
        <v>114</v>
      </c>
      <c r="R286" s="257" t="s">
        <v>1299</v>
      </c>
      <c r="S286" s="144" t="s">
        <v>177</v>
      </c>
      <c r="T286" s="158" t="s">
        <v>1518</v>
      </c>
      <c r="U286" s="267" t="s">
        <v>116</v>
      </c>
      <c r="V286" s="266"/>
      <c r="W286" s="266"/>
      <c r="X286" s="263"/>
      <c r="Y286" s="263"/>
      <c r="Z286" s="263"/>
      <c r="AA286" s="263"/>
      <c r="AB286" s="266"/>
      <c r="AC286" s="263"/>
      <c r="AD286" s="263"/>
      <c r="AE286" s="263"/>
      <c r="AF286" s="263"/>
      <c r="AG286" s="263"/>
      <c r="AH286" s="263"/>
      <c r="AI286" s="266"/>
      <c r="AJ286" s="263"/>
      <c r="AK286" s="263"/>
      <c r="AL286" s="263"/>
      <c r="AM286" s="263"/>
      <c r="AN286" s="266"/>
      <c r="AO286" s="263"/>
      <c r="AP286" s="261"/>
      <c r="AQ286" s="266"/>
      <c r="AR286" s="45"/>
      <c r="AS286" s="4"/>
      <c r="AT286" s="57"/>
      <c r="AU286" s="4"/>
      <c r="AV286" s="4"/>
      <c r="AW286" s="4"/>
      <c r="AX286" s="34"/>
      <c r="AY286" s="4"/>
      <c r="AZ286" s="4"/>
      <c r="BA286" s="261"/>
      <c r="BB286" s="261"/>
      <c r="BC286" s="4"/>
      <c r="BD286" s="4"/>
      <c r="BE286" s="261"/>
      <c r="BF286" s="261"/>
      <c r="BG286" s="4"/>
      <c r="BH286" s="4"/>
      <c r="BI286" s="261"/>
      <c r="BJ286" s="261"/>
      <c r="BK286" s="257"/>
      <c r="BL286" s="266"/>
      <c r="BM286" s="266"/>
      <c r="BN286" s="266"/>
      <c r="BO286" s="266"/>
      <c r="BP286" s="266"/>
      <c r="BQ286" s="34"/>
      <c r="BR286" s="266" t="s">
        <v>2578</v>
      </c>
      <c r="BS286" s="257" t="s">
        <v>1518</v>
      </c>
      <c r="BT286" s="266"/>
      <c r="BU286" s="257" t="s">
        <v>103</v>
      </c>
      <c r="BV286" s="266"/>
      <c r="BW286" s="34"/>
      <c r="BX286" s="257" t="s">
        <v>2579</v>
      </c>
      <c r="BY286" s="34"/>
      <c r="BZ286" s="218"/>
    </row>
    <row r="287" spans="1:78" s="217" customFormat="1" ht="99.75" customHeight="1">
      <c r="A287" s="257">
        <v>286</v>
      </c>
      <c r="B287" s="10" t="s">
        <v>2580</v>
      </c>
      <c r="C287" s="257" t="s">
        <v>106</v>
      </c>
      <c r="D287" s="257" t="s">
        <v>274</v>
      </c>
      <c r="E287" s="257" t="s">
        <v>419</v>
      </c>
      <c r="F287" s="257" t="s">
        <v>2581</v>
      </c>
      <c r="G287" s="257" t="s">
        <v>2582</v>
      </c>
      <c r="H287" s="257" t="s">
        <v>81</v>
      </c>
      <c r="I287" s="32" t="s">
        <v>2583</v>
      </c>
      <c r="J287" s="158" t="s">
        <v>954</v>
      </c>
      <c r="K287" s="257" t="s">
        <v>2584</v>
      </c>
      <c r="L287" s="257" t="s">
        <v>2585</v>
      </c>
      <c r="M287" s="258">
        <v>32722</v>
      </c>
      <c r="N287" s="259">
        <v>32722</v>
      </c>
      <c r="O287" s="260"/>
      <c r="P287" s="111"/>
      <c r="Q287" s="257" t="s">
        <v>114</v>
      </c>
      <c r="R287" s="257" t="s">
        <v>144</v>
      </c>
      <c r="S287" s="267" t="s">
        <v>195</v>
      </c>
      <c r="T287" s="158" t="s">
        <v>1060</v>
      </c>
      <c r="U287" s="267" t="s">
        <v>116</v>
      </c>
      <c r="V287" s="32"/>
      <c r="W287" s="257"/>
      <c r="X287" s="263">
        <v>99586885830</v>
      </c>
      <c r="Y287" s="39">
        <f>X287/10</f>
        <v>9958688583</v>
      </c>
      <c r="Z287" s="39">
        <f>X287/13.5</f>
        <v>7376806357.7777777</v>
      </c>
      <c r="AA287" s="39">
        <v>201723557.42586291</v>
      </c>
      <c r="AB287" s="48">
        <v>2740</v>
      </c>
      <c r="AC287" s="49">
        <v>34452086535</v>
      </c>
      <c r="AD287" s="263">
        <f>AC287/10</f>
        <v>3445208653.5</v>
      </c>
      <c r="AE287" s="263">
        <f>AC287/13.5</f>
        <v>2552006410</v>
      </c>
      <c r="AF287" s="49">
        <v>16463141.299673147</v>
      </c>
      <c r="AG287" s="263">
        <v>-11774749762</v>
      </c>
      <c r="AH287" s="263">
        <v>-14215620430</v>
      </c>
      <c r="AI287" s="266">
        <v>100</v>
      </c>
      <c r="AJ287" s="49"/>
      <c r="AK287" s="56">
        <v>7674328.5700000003</v>
      </c>
      <c r="AL287" s="39">
        <v>7674328.5700000003</v>
      </c>
      <c r="AM287" s="51">
        <v>157907.99526748972</v>
      </c>
      <c r="AN287" s="64"/>
      <c r="AO287" s="49"/>
      <c r="AP287" s="49"/>
      <c r="AQ287" s="64"/>
      <c r="AR287" s="49"/>
      <c r="AS287" s="49"/>
      <c r="AT287" s="57"/>
      <c r="AU287" s="49"/>
      <c r="AV287" s="49"/>
      <c r="AW287" s="49"/>
      <c r="AX287" s="64"/>
      <c r="AY287" s="49"/>
      <c r="AZ287" s="49"/>
      <c r="BA287" s="49"/>
      <c r="BB287" s="49"/>
      <c r="BC287" s="49"/>
      <c r="BD287" s="49"/>
      <c r="BE287" s="49"/>
      <c r="BF287" s="49"/>
      <c r="BG287" s="49"/>
      <c r="BH287" s="49"/>
      <c r="BI287" s="49"/>
      <c r="BJ287" s="49"/>
      <c r="BK287" s="257" t="s">
        <v>2586</v>
      </c>
      <c r="BL287" s="266" t="s">
        <v>180</v>
      </c>
      <c r="BM287" s="257" t="s">
        <v>180</v>
      </c>
      <c r="BN287" s="257"/>
      <c r="BO287" s="257"/>
      <c r="BP287" s="257" t="s">
        <v>2587</v>
      </c>
      <c r="BQ287" s="257" t="s">
        <v>519</v>
      </c>
      <c r="BR287" s="257" t="s">
        <v>2588</v>
      </c>
      <c r="BS287" s="257" t="s">
        <v>1060</v>
      </c>
      <c r="BT287" s="257"/>
      <c r="BU287" s="266"/>
      <c r="BV287" s="257" t="s">
        <v>2589</v>
      </c>
      <c r="BW287" s="38"/>
      <c r="BX287" s="257" t="s">
        <v>2590</v>
      </c>
      <c r="BY287" s="257"/>
      <c r="BZ287" s="218"/>
    </row>
    <row r="288" spans="1:78" s="217" customFormat="1" ht="270" customHeight="1">
      <c r="A288" s="257">
        <v>287</v>
      </c>
      <c r="B288" s="101" t="s">
        <v>8029</v>
      </c>
      <c r="C288" s="257" t="s">
        <v>106</v>
      </c>
      <c r="D288" s="69" t="s">
        <v>77</v>
      </c>
      <c r="E288" s="69" t="s">
        <v>2454</v>
      </c>
      <c r="F288" s="69" t="s">
        <v>8032</v>
      </c>
      <c r="G288" s="69" t="s">
        <v>8033</v>
      </c>
      <c r="H288" s="257" t="s">
        <v>81</v>
      </c>
      <c r="I288" s="130" t="s">
        <v>8034</v>
      </c>
      <c r="J288" s="158" t="s">
        <v>96</v>
      </c>
      <c r="K288" s="69" t="s">
        <v>96</v>
      </c>
      <c r="L288" s="69" t="s">
        <v>8035</v>
      </c>
      <c r="M288" s="258">
        <v>45118</v>
      </c>
      <c r="N288" s="260">
        <v>2013</v>
      </c>
      <c r="O288" s="260">
        <v>4825</v>
      </c>
      <c r="P288" s="260">
        <v>42668</v>
      </c>
      <c r="Q288" s="69" t="s">
        <v>114</v>
      </c>
      <c r="R288" s="69" t="s">
        <v>144</v>
      </c>
      <c r="S288" s="267" t="s">
        <v>195</v>
      </c>
      <c r="T288" s="158" t="s">
        <v>6202</v>
      </c>
      <c r="U288" s="69" t="s">
        <v>116</v>
      </c>
      <c r="V288" s="32"/>
      <c r="W288" s="257"/>
      <c r="X288" s="263"/>
      <c r="Y288" s="39"/>
      <c r="Z288" s="39"/>
      <c r="AA288" s="39"/>
      <c r="AB288" s="48"/>
      <c r="AC288" s="49"/>
      <c r="AD288" s="263"/>
      <c r="AE288" s="263"/>
      <c r="AF288" s="49"/>
      <c r="AG288" s="263"/>
      <c r="AH288" s="263"/>
      <c r="AI288" s="266"/>
      <c r="AJ288" s="49"/>
      <c r="AK288" s="56"/>
      <c r="AL288" s="39"/>
      <c r="AM288" s="51"/>
      <c r="AN288" s="64"/>
      <c r="AO288" s="49"/>
      <c r="AP288" s="49"/>
      <c r="AQ288" s="64"/>
      <c r="AR288" s="49"/>
      <c r="AS288" s="49"/>
      <c r="AT288" s="57"/>
      <c r="AU288" s="49"/>
      <c r="AV288" s="49"/>
      <c r="AW288" s="49"/>
      <c r="AX288" s="64"/>
      <c r="AY288" s="49"/>
      <c r="AZ288" s="49"/>
      <c r="BA288" s="49"/>
      <c r="BB288" s="49"/>
      <c r="BC288" s="49"/>
      <c r="BD288" s="49"/>
      <c r="BE288" s="49"/>
      <c r="BF288" s="49"/>
      <c r="BG288" s="49"/>
      <c r="BH288" s="49"/>
      <c r="BI288" s="49"/>
      <c r="BJ288" s="49"/>
      <c r="BK288" s="69" t="s">
        <v>8036</v>
      </c>
      <c r="BL288" s="266" t="s">
        <v>180</v>
      </c>
      <c r="BM288" s="69" t="s">
        <v>118</v>
      </c>
      <c r="BN288" s="257"/>
      <c r="BO288" s="69" t="s">
        <v>118</v>
      </c>
      <c r="BP288" s="69" t="s">
        <v>8037</v>
      </c>
      <c r="BQ288" s="257" t="s">
        <v>102</v>
      </c>
      <c r="BR288" s="257"/>
      <c r="BS288" s="69" t="s">
        <v>6202</v>
      </c>
      <c r="BT288" s="257"/>
      <c r="BU288" s="266"/>
      <c r="BV288" s="257"/>
      <c r="BW288" s="38"/>
      <c r="BX288" s="69" t="s">
        <v>1319</v>
      </c>
      <c r="BY288" s="257"/>
      <c r="BZ288" s="218"/>
    </row>
    <row r="289" spans="1:78" s="217" customFormat="1" ht="99.75" customHeight="1">
      <c r="A289" s="257">
        <v>288</v>
      </c>
      <c r="B289" s="42" t="s">
        <v>2591</v>
      </c>
      <c r="C289" s="257" t="s">
        <v>106</v>
      </c>
      <c r="D289" s="257" t="s">
        <v>93</v>
      </c>
      <c r="E289" s="257" t="s">
        <v>419</v>
      </c>
      <c r="F289" s="265" t="s">
        <v>2592</v>
      </c>
      <c r="G289" s="265" t="s">
        <v>2593</v>
      </c>
      <c r="H289" s="257" t="s">
        <v>189</v>
      </c>
      <c r="I289" s="76" t="s">
        <v>2594</v>
      </c>
      <c r="J289" s="158" t="s">
        <v>96</v>
      </c>
      <c r="K289" s="265" t="s">
        <v>2595</v>
      </c>
      <c r="L289" s="265" t="s">
        <v>2596</v>
      </c>
      <c r="M289" s="77">
        <v>40212</v>
      </c>
      <c r="N289" s="78">
        <v>40212</v>
      </c>
      <c r="O289" s="53">
        <v>7214</v>
      </c>
      <c r="P289" s="53">
        <v>39360</v>
      </c>
      <c r="Q289" s="257" t="s">
        <v>114</v>
      </c>
      <c r="R289" s="265" t="s">
        <v>144</v>
      </c>
      <c r="S289" s="267" t="s">
        <v>195</v>
      </c>
      <c r="T289" s="158" t="s">
        <v>2597</v>
      </c>
      <c r="U289" s="267" t="s">
        <v>116</v>
      </c>
      <c r="V289" s="76" t="s">
        <v>2598</v>
      </c>
      <c r="W289" s="265" t="s">
        <v>2599</v>
      </c>
      <c r="X289" s="60">
        <v>6738619193</v>
      </c>
      <c r="Y289" s="39">
        <f>X289/10</f>
        <v>673861919.29999995</v>
      </c>
      <c r="Z289" s="39">
        <f>X289/13.5</f>
        <v>499156977.25925928</v>
      </c>
      <c r="AA289" s="39">
        <v>13649771.497731324</v>
      </c>
      <c r="AB289" s="80">
        <v>292</v>
      </c>
      <c r="AC289" s="52">
        <v>15950574918</v>
      </c>
      <c r="AD289" s="263">
        <f>AC289/10</f>
        <v>1595057491.8</v>
      </c>
      <c r="AE289" s="263">
        <f>AC289/13.5</f>
        <v>1181524068</v>
      </c>
      <c r="AF289" s="49">
        <v>7622080.2597626019</v>
      </c>
      <c r="AG289" s="60">
        <v>5655486043</v>
      </c>
      <c r="AH289" s="60">
        <v>5161607164</v>
      </c>
      <c r="AI289" s="265">
        <v>231</v>
      </c>
      <c r="AJ289" s="60"/>
      <c r="AK289" s="60"/>
      <c r="AL289" s="60"/>
      <c r="AM289" s="60"/>
      <c r="AN289" s="80"/>
      <c r="AO289" s="60"/>
      <c r="AP289" s="60"/>
      <c r="AQ289" s="80"/>
      <c r="AR289" s="60"/>
      <c r="AS289" s="60"/>
      <c r="AT289" s="57"/>
      <c r="AU289" s="60"/>
      <c r="AV289" s="60"/>
      <c r="AW289" s="60"/>
      <c r="AX289" s="80"/>
      <c r="AY289" s="60"/>
      <c r="AZ289" s="60"/>
      <c r="BA289" s="60"/>
      <c r="BB289" s="60"/>
      <c r="BC289" s="60"/>
      <c r="BD289" s="60"/>
      <c r="BE289" s="60"/>
      <c r="BF289" s="60"/>
      <c r="BG289" s="60"/>
      <c r="BH289" s="60"/>
      <c r="BI289" s="60"/>
      <c r="BJ289" s="60"/>
      <c r="BK289" s="80" t="s">
        <v>2600</v>
      </c>
      <c r="BL289" s="80"/>
      <c r="BM289" s="80" t="s">
        <v>118</v>
      </c>
      <c r="BN289" s="265" t="s">
        <v>180</v>
      </c>
      <c r="BO289" s="265" t="s">
        <v>180</v>
      </c>
      <c r="BP289" s="80" t="s">
        <v>2601</v>
      </c>
      <c r="BQ289" s="80" t="s">
        <v>2602</v>
      </c>
      <c r="BR289" s="80" t="s">
        <v>2603</v>
      </c>
      <c r="BS289" s="80" t="s">
        <v>2604</v>
      </c>
      <c r="BT289" s="80" t="s">
        <v>2605</v>
      </c>
      <c r="BU289" s="80" t="s">
        <v>2606</v>
      </c>
      <c r="BV289" s="80" t="s">
        <v>2607</v>
      </c>
      <c r="BW289" s="257"/>
      <c r="BX289" s="257" t="s">
        <v>2608</v>
      </c>
      <c r="BY289" s="257"/>
      <c r="BZ289" s="218"/>
    </row>
    <row r="290" spans="1:78" s="217" customFormat="1" ht="236.25">
      <c r="A290" s="257">
        <v>289</v>
      </c>
      <c r="B290" s="101" t="s">
        <v>2609</v>
      </c>
      <c r="C290" s="257" t="s">
        <v>106</v>
      </c>
      <c r="D290" s="257" t="s">
        <v>274</v>
      </c>
      <c r="E290" s="257" t="s">
        <v>352</v>
      </c>
      <c r="F290" s="265" t="s">
        <v>2610</v>
      </c>
      <c r="G290" s="265" t="s">
        <v>2611</v>
      </c>
      <c r="H290" s="257" t="s">
        <v>81</v>
      </c>
      <c r="I290" s="76" t="s">
        <v>2612</v>
      </c>
      <c r="J290" s="158" t="s">
        <v>96</v>
      </c>
      <c r="K290" s="265" t="s">
        <v>2613</v>
      </c>
      <c r="L290" s="265" t="s">
        <v>2614</v>
      </c>
      <c r="M290" s="77">
        <v>42493</v>
      </c>
      <c r="N290" s="78">
        <v>42493</v>
      </c>
      <c r="O290" s="53">
        <v>2310</v>
      </c>
      <c r="P290" s="53">
        <v>40895</v>
      </c>
      <c r="Q290" s="257" t="s">
        <v>114</v>
      </c>
      <c r="R290" s="265" t="s">
        <v>144</v>
      </c>
      <c r="S290" s="267" t="s">
        <v>195</v>
      </c>
      <c r="T290" s="158" t="s">
        <v>312</v>
      </c>
      <c r="U290" s="267" t="s">
        <v>116</v>
      </c>
      <c r="V290" s="76"/>
      <c r="W290" s="265"/>
      <c r="X290" s="52"/>
      <c r="Y290" s="52"/>
      <c r="Z290" s="52"/>
      <c r="AA290" s="52"/>
      <c r="AB290" s="53"/>
      <c r="AC290" s="49">
        <v>344398252</v>
      </c>
      <c r="AD290" s="49">
        <f>AC290/10</f>
        <v>34439825.200000003</v>
      </c>
      <c r="AE290" s="49">
        <f>AC290/13.5</f>
        <v>25510981.629629631</v>
      </c>
      <c r="AF290" s="49">
        <v>164572.82145382956</v>
      </c>
      <c r="AG290" s="263">
        <v>271282252</v>
      </c>
      <c r="AH290" s="49">
        <v>0</v>
      </c>
      <c r="AI290" s="48">
        <v>31</v>
      </c>
      <c r="AJ290" s="39">
        <v>151760.31</v>
      </c>
      <c r="AK290" s="52">
        <v>81828856.260000005</v>
      </c>
      <c r="AL290" s="39">
        <v>81980616.570000008</v>
      </c>
      <c r="AM290" s="51">
        <v>1686843.9623456791</v>
      </c>
      <c r="AN290" s="260">
        <v>1790</v>
      </c>
      <c r="AO290" s="52">
        <v>213039000</v>
      </c>
      <c r="AP290" s="39">
        <v>10305329504.57</v>
      </c>
      <c r="AQ290" s="53">
        <v>1790</v>
      </c>
      <c r="AR290" s="52"/>
      <c r="AS290" s="52"/>
      <c r="AT290" s="57">
        <v>110603254129</v>
      </c>
      <c r="AU290" s="57">
        <v>509992.12</v>
      </c>
      <c r="AV290" s="39">
        <f>AR290+AT290</f>
        <v>110603254129</v>
      </c>
      <c r="AW290" s="39">
        <f>AS290+AU290</f>
        <v>509992.12</v>
      </c>
      <c r="AX290" s="54"/>
      <c r="AY290" s="52"/>
      <c r="AZ290" s="52"/>
      <c r="BA290" s="39">
        <v>10305329504.57</v>
      </c>
      <c r="BB290" s="39">
        <v>10305329504.57</v>
      </c>
      <c r="BC290" s="52"/>
      <c r="BD290" s="52"/>
      <c r="BE290" s="39">
        <v>10305329504.57</v>
      </c>
      <c r="BF290" s="39">
        <v>10305329504.57</v>
      </c>
      <c r="BG290" s="52"/>
      <c r="BH290" s="52"/>
      <c r="BI290" s="39">
        <v>10305329504.57</v>
      </c>
      <c r="BJ290" s="39">
        <v>10305329504.57</v>
      </c>
      <c r="BK290" s="265" t="s">
        <v>8593</v>
      </c>
      <c r="BL290" s="266" t="s">
        <v>180</v>
      </c>
      <c r="BM290" s="264" t="s">
        <v>180</v>
      </c>
      <c r="BN290" s="257" t="s">
        <v>180</v>
      </c>
      <c r="BO290" s="265" t="s">
        <v>180</v>
      </c>
      <c r="BP290" s="264" t="s">
        <v>8594</v>
      </c>
      <c r="BQ290" s="257" t="s">
        <v>519</v>
      </c>
      <c r="BR290" s="265"/>
      <c r="BS290" s="257" t="s">
        <v>2615</v>
      </c>
      <c r="BT290" s="265" t="s">
        <v>2616</v>
      </c>
      <c r="BU290" s="265"/>
      <c r="BV290" s="265" t="s">
        <v>2617</v>
      </c>
      <c r="BW290" s="257"/>
      <c r="BX290" s="257" t="s">
        <v>2618</v>
      </c>
      <c r="BY290" s="257"/>
      <c r="BZ290" s="218"/>
    </row>
    <row r="291" spans="1:78" s="217" customFormat="1" ht="239.25" customHeight="1">
      <c r="A291" s="257">
        <v>290</v>
      </c>
      <c r="B291" s="42" t="s">
        <v>2619</v>
      </c>
      <c r="C291" s="257" t="s">
        <v>106</v>
      </c>
      <c r="D291" s="257" t="s">
        <v>7897</v>
      </c>
      <c r="E291" s="257" t="s">
        <v>2550</v>
      </c>
      <c r="F291" s="265" t="s">
        <v>2620</v>
      </c>
      <c r="G291" s="265" t="s">
        <v>2621</v>
      </c>
      <c r="H291" s="257" t="s">
        <v>81</v>
      </c>
      <c r="I291" s="76" t="s">
        <v>2622</v>
      </c>
      <c r="J291" s="158" t="s">
        <v>96</v>
      </c>
      <c r="K291" s="257" t="s">
        <v>96</v>
      </c>
      <c r="L291" s="257" t="s">
        <v>2623</v>
      </c>
      <c r="M291" s="77">
        <v>41358</v>
      </c>
      <c r="N291" s="78">
        <v>41358</v>
      </c>
      <c r="O291" s="53">
        <v>9431</v>
      </c>
      <c r="P291" s="53">
        <v>40135</v>
      </c>
      <c r="Q291" s="257" t="s">
        <v>114</v>
      </c>
      <c r="R291" s="265" t="s">
        <v>2624</v>
      </c>
      <c r="S291" s="144" t="s">
        <v>177</v>
      </c>
      <c r="T291" s="158" t="s">
        <v>2625</v>
      </c>
      <c r="U291" s="267" t="s">
        <v>116</v>
      </c>
      <c r="V291" s="76"/>
      <c r="W291" s="265"/>
      <c r="X291" s="52">
        <v>1303371061</v>
      </c>
      <c r="Y291" s="39">
        <f>X291/10</f>
        <v>130337106.09999999</v>
      </c>
      <c r="Z291" s="39">
        <f>X291/13.5</f>
        <v>96546004.518518522</v>
      </c>
      <c r="AA291" s="39">
        <v>2640113.1522443686</v>
      </c>
      <c r="AB291" s="53">
        <v>305</v>
      </c>
      <c r="AC291" s="49">
        <v>1587574102</v>
      </c>
      <c r="AD291" s="49">
        <f>AC291/10</f>
        <v>158757410.19999999</v>
      </c>
      <c r="AE291" s="49">
        <f>AC291/13.5</f>
        <v>117598081.62962963</v>
      </c>
      <c r="AF291" s="49">
        <v>758632.04216602643</v>
      </c>
      <c r="AG291" s="263">
        <v>-124516623</v>
      </c>
      <c r="AH291" s="49">
        <v>0</v>
      </c>
      <c r="AI291" s="48">
        <v>306</v>
      </c>
      <c r="AJ291" s="39">
        <v>4016199.95</v>
      </c>
      <c r="AK291" s="52">
        <v>12517084.83</v>
      </c>
      <c r="AL291" s="39">
        <v>16533284.780000001</v>
      </c>
      <c r="AM291" s="51">
        <v>340191.04485596711</v>
      </c>
      <c r="AN291" s="260">
        <v>217</v>
      </c>
      <c r="AO291" s="52">
        <v>10742437976</v>
      </c>
      <c r="AP291" s="39">
        <v>1968164621.1300001</v>
      </c>
      <c r="AQ291" s="53">
        <v>209</v>
      </c>
      <c r="AR291" s="52"/>
      <c r="AS291" s="52"/>
      <c r="AT291" s="57">
        <v>15172885746.32</v>
      </c>
      <c r="AU291" s="57">
        <v>68152.77</v>
      </c>
      <c r="AV291" s="39">
        <f>AR291+AT291</f>
        <v>15172885746.32</v>
      </c>
      <c r="AW291" s="39">
        <f>AS291+AU291</f>
        <v>68152.77</v>
      </c>
      <c r="AX291" s="54"/>
      <c r="AY291" s="52"/>
      <c r="AZ291" s="52"/>
      <c r="BA291" s="39">
        <v>1968164621.1300001</v>
      </c>
      <c r="BB291" s="39">
        <v>1968164621.1300001</v>
      </c>
      <c r="BC291" s="52"/>
      <c r="BD291" s="52"/>
      <c r="BE291" s="39">
        <v>1968164621.1300001</v>
      </c>
      <c r="BF291" s="39">
        <v>1968164621.1300001</v>
      </c>
      <c r="BG291" s="52"/>
      <c r="BH291" s="52"/>
      <c r="BI291" s="39">
        <v>1968164621.1300001</v>
      </c>
      <c r="BJ291" s="39">
        <v>1968164621.1300001</v>
      </c>
      <c r="BK291" s="264" t="s">
        <v>8595</v>
      </c>
      <c r="BL291" s="265"/>
      <c r="BM291" s="265" t="s">
        <v>118</v>
      </c>
      <c r="BN291" s="80"/>
      <c r="BO291" s="80" t="s">
        <v>118</v>
      </c>
      <c r="BP291" s="265" t="s">
        <v>8596</v>
      </c>
      <c r="BQ291" s="257" t="s">
        <v>102</v>
      </c>
      <c r="BR291" s="265"/>
      <c r="BS291" s="265" t="s">
        <v>1518</v>
      </c>
      <c r="BT291" s="265"/>
      <c r="BU291" s="265"/>
      <c r="BV291" s="265" t="s">
        <v>2626</v>
      </c>
      <c r="BW291" s="38"/>
      <c r="BX291" s="257" t="s">
        <v>2627</v>
      </c>
      <c r="BY291" s="257"/>
      <c r="BZ291" s="218"/>
    </row>
    <row r="292" spans="1:78" s="217" customFormat="1" ht="99.75" customHeight="1">
      <c r="A292" s="257">
        <v>291</v>
      </c>
      <c r="B292" s="10" t="s">
        <v>2628</v>
      </c>
      <c r="C292" s="257" t="s">
        <v>106</v>
      </c>
      <c r="D292" s="257" t="s">
        <v>436</v>
      </c>
      <c r="E292" s="257" t="s">
        <v>2550</v>
      </c>
      <c r="F292" s="257" t="s">
        <v>2629</v>
      </c>
      <c r="G292" s="257" t="s">
        <v>2630</v>
      </c>
      <c r="H292" s="257" t="s">
        <v>81</v>
      </c>
      <c r="I292" s="76" t="s">
        <v>2631</v>
      </c>
      <c r="J292" s="158" t="s">
        <v>96</v>
      </c>
      <c r="K292" s="257" t="s">
        <v>96</v>
      </c>
      <c r="L292" s="257"/>
      <c r="M292" s="258">
        <v>42247</v>
      </c>
      <c r="N292" s="259">
        <v>42247</v>
      </c>
      <c r="O292" s="112">
        <v>1955</v>
      </c>
      <c r="P292" s="260">
        <v>40735</v>
      </c>
      <c r="Q292" s="257" t="s">
        <v>114</v>
      </c>
      <c r="R292" s="257" t="s">
        <v>1071</v>
      </c>
      <c r="S292" s="267" t="s">
        <v>287</v>
      </c>
      <c r="T292" s="158" t="s">
        <v>8402</v>
      </c>
      <c r="U292" s="267" t="s">
        <v>116</v>
      </c>
      <c r="V292" s="32" t="s">
        <v>2632</v>
      </c>
      <c r="W292" s="257"/>
      <c r="X292" s="39"/>
      <c r="Y292" s="39"/>
      <c r="Z292" s="39"/>
      <c r="AA292" s="39"/>
      <c r="AB292" s="65"/>
      <c r="AC292" s="39"/>
      <c r="AD292" s="261"/>
      <c r="AE292" s="261"/>
      <c r="AF292" s="261"/>
      <c r="AG292" s="261"/>
      <c r="AH292" s="263"/>
      <c r="AI292" s="266"/>
      <c r="AJ292" s="39"/>
      <c r="AK292" s="39"/>
      <c r="AL292" s="39"/>
      <c r="AM292" s="39"/>
      <c r="AN292" s="65"/>
      <c r="AO292" s="39"/>
      <c r="AP292" s="39"/>
      <c r="AQ292" s="65"/>
      <c r="AR292" s="39"/>
      <c r="AS292" s="39"/>
      <c r="AT292" s="39"/>
      <c r="AU292" s="39"/>
      <c r="AV292" s="39"/>
      <c r="AW292" s="39"/>
      <c r="AX292" s="41"/>
      <c r="AY292" s="39"/>
      <c r="AZ292" s="39"/>
      <c r="BA292" s="39"/>
      <c r="BB292" s="39"/>
      <c r="BC292" s="39"/>
      <c r="BD292" s="39"/>
      <c r="BE292" s="39"/>
      <c r="BF292" s="39"/>
      <c r="BG292" s="39"/>
      <c r="BH292" s="39"/>
      <c r="BI292" s="39"/>
      <c r="BJ292" s="39"/>
      <c r="BK292" s="257" t="s">
        <v>2633</v>
      </c>
      <c r="BL292" s="257"/>
      <c r="BM292" s="257" t="s">
        <v>118</v>
      </c>
      <c r="BN292" s="265" t="s">
        <v>180</v>
      </c>
      <c r="BO292" s="265" t="s">
        <v>180</v>
      </c>
      <c r="BP292" s="257" t="s">
        <v>2634</v>
      </c>
      <c r="BQ292" s="257" t="s">
        <v>102</v>
      </c>
      <c r="BR292" s="257"/>
      <c r="BS292" s="257" t="s">
        <v>8416</v>
      </c>
      <c r="BT292" s="257"/>
      <c r="BU292" s="257"/>
      <c r="BV292" s="257" t="s">
        <v>2635</v>
      </c>
      <c r="BW292" s="38"/>
      <c r="BX292" s="257" t="s">
        <v>2636</v>
      </c>
      <c r="BY292" s="257"/>
      <c r="BZ292" s="219"/>
    </row>
    <row r="293" spans="1:78" s="217" customFormat="1" ht="365.25" customHeight="1">
      <c r="A293" s="257">
        <v>292</v>
      </c>
      <c r="B293" s="101" t="s">
        <v>8161</v>
      </c>
      <c r="C293" s="257" t="s">
        <v>92</v>
      </c>
      <c r="D293" s="69" t="s">
        <v>2425</v>
      </c>
      <c r="E293" s="257" t="s">
        <v>989</v>
      </c>
      <c r="F293" s="257"/>
      <c r="G293" s="257" t="s">
        <v>2433</v>
      </c>
      <c r="H293" s="257" t="s">
        <v>81</v>
      </c>
      <c r="I293" s="32"/>
      <c r="J293" s="158" t="s">
        <v>96</v>
      </c>
      <c r="K293" s="257" t="s">
        <v>96</v>
      </c>
      <c r="L293" s="257" t="s">
        <v>2637</v>
      </c>
      <c r="M293" s="46">
        <v>43755</v>
      </c>
      <c r="N293" s="266"/>
      <c r="O293" s="48"/>
      <c r="P293" s="48"/>
      <c r="Q293" s="257" t="s">
        <v>114</v>
      </c>
      <c r="R293" s="257" t="s">
        <v>1245</v>
      </c>
      <c r="S293" s="267" t="s">
        <v>761</v>
      </c>
      <c r="T293" s="158" t="s">
        <v>2638</v>
      </c>
      <c r="U293" s="257" t="s">
        <v>101</v>
      </c>
      <c r="V293" s="266"/>
      <c r="W293" s="266"/>
      <c r="X293" s="263"/>
      <c r="Y293" s="263"/>
      <c r="Z293" s="263"/>
      <c r="AA293" s="263"/>
      <c r="AB293" s="266"/>
      <c r="AC293" s="263"/>
      <c r="AD293" s="263"/>
      <c r="AE293" s="263"/>
      <c r="AF293" s="261"/>
      <c r="AG293" s="263"/>
      <c r="AH293" s="263"/>
      <c r="AI293" s="266"/>
      <c r="AJ293" s="263"/>
      <c r="AK293" s="263"/>
      <c r="AL293" s="263"/>
      <c r="AM293" s="263"/>
      <c r="AN293" s="266"/>
      <c r="AO293" s="263"/>
      <c r="AP293" s="261"/>
      <c r="AQ293" s="266"/>
      <c r="AR293" s="266"/>
      <c r="AS293" s="4"/>
      <c r="AT293" s="4"/>
      <c r="AU293" s="4"/>
      <c r="AV293" s="4"/>
      <c r="AW293" s="4"/>
      <c r="AX293" s="34"/>
      <c r="AY293" s="4"/>
      <c r="AZ293" s="4"/>
      <c r="BA293" s="261"/>
      <c r="BB293" s="261"/>
      <c r="BC293" s="4"/>
      <c r="BD293" s="4"/>
      <c r="BE293" s="261"/>
      <c r="BF293" s="261"/>
      <c r="BG293" s="4"/>
      <c r="BH293" s="4"/>
      <c r="BI293" s="261"/>
      <c r="BJ293" s="261"/>
      <c r="BK293" s="257" t="s">
        <v>2639</v>
      </c>
      <c r="BL293" s="266"/>
      <c r="BM293" s="266" t="s">
        <v>118</v>
      </c>
      <c r="BN293" s="266"/>
      <c r="BO293" s="266" t="s">
        <v>2640</v>
      </c>
      <c r="BP293" s="257" t="s">
        <v>2641</v>
      </c>
      <c r="BQ293" s="257" t="s">
        <v>102</v>
      </c>
      <c r="BR293" s="266"/>
      <c r="BS293" s="266" t="s">
        <v>2638</v>
      </c>
      <c r="BT293" s="266"/>
      <c r="BU293" s="257" t="s">
        <v>2642</v>
      </c>
      <c r="BV293" s="266"/>
      <c r="BW293" s="34"/>
      <c r="BX293" s="257" t="s">
        <v>2643</v>
      </c>
      <c r="BY293" s="34"/>
      <c r="BZ293" s="218"/>
    </row>
    <row r="294" spans="1:78" s="217" customFormat="1" ht="99.75" customHeight="1">
      <c r="A294" s="257">
        <v>293</v>
      </c>
      <c r="B294" s="10" t="s">
        <v>2644</v>
      </c>
      <c r="C294" s="257" t="s">
        <v>92</v>
      </c>
      <c r="D294" s="267" t="s">
        <v>402</v>
      </c>
      <c r="E294" s="257" t="s">
        <v>713</v>
      </c>
      <c r="F294" s="257"/>
      <c r="G294" s="257" t="s">
        <v>2645</v>
      </c>
      <c r="H294" s="257" t="s">
        <v>81</v>
      </c>
      <c r="I294" s="32"/>
      <c r="J294" s="158" t="s">
        <v>96</v>
      </c>
      <c r="K294" s="257" t="s">
        <v>96</v>
      </c>
      <c r="L294" s="257" t="s">
        <v>2646</v>
      </c>
      <c r="M294" s="258"/>
      <c r="N294" s="257"/>
      <c r="O294" s="260"/>
      <c r="P294" s="260"/>
      <c r="Q294" s="257" t="s">
        <v>114</v>
      </c>
      <c r="R294" s="257" t="s">
        <v>2541</v>
      </c>
      <c r="S294" s="267" t="s">
        <v>359</v>
      </c>
      <c r="T294" s="158" t="s">
        <v>2542</v>
      </c>
      <c r="U294" s="257" t="s">
        <v>101</v>
      </c>
      <c r="V294" s="266"/>
      <c r="W294" s="266"/>
      <c r="X294" s="263"/>
      <c r="Y294" s="263"/>
      <c r="Z294" s="263"/>
      <c r="AA294" s="263"/>
      <c r="AB294" s="266"/>
      <c r="AC294" s="263"/>
      <c r="AD294" s="263"/>
      <c r="AE294" s="263"/>
      <c r="AF294" s="263"/>
      <c r="AG294" s="263"/>
      <c r="AH294" s="263"/>
      <c r="AI294" s="266"/>
      <c r="AJ294" s="263"/>
      <c r="AK294" s="263"/>
      <c r="AL294" s="263"/>
      <c r="AM294" s="263"/>
      <c r="AN294" s="266"/>
      <c r="AO294" s="263"/>
      <c r="AP294" s="263"/>
      <c r="AQ294" s="266"/>
      <c r="AR294" s="45"/>
      <c r="AS294" s="4"/>
      <c r="AT294" s="4"/>
      <c r="AU294" s="4"/>
      <c r="AV294" s="4"/>
      <c r="AW294" s="4"/>
      <c r="AX294" s="34"/>
      <c r="AY294" s="4"/>
      <c r="AZ294" s="4"/>
      <c r="BA294" s="263"/>
      <c r="BB294" s="263"/>
      <c r="BC294" s="4"/>
      <c r="BD294" s="4"/>
      <c r="BE294" s="263"/>
      <c r="BF294" s="263"/>
      <c r="BG294" s="4"/>
      <c r="BH294" s="4"/>
      <c r="BI294" s="263"/>
      <c r="BJ294" s="263"/>
      <c r="BK294" s="257"/>
      <c r="BL294" s="266"/>
      <c r="BM294" s="266"/>
      <c r="BN294" s="266"/>
      <c r="BO294" s="266"/>
      <c r="BP294" s="266"/>
      <c r="BQ294" s="34"/>
      <c r="BR294" s="266"/>
      <c r="BS294" s="257" t="s">
        <v>2542</v>
      </c>
      <c r="BT294" s="266"/>
      <c r="BU294" s="266"/>
      <c r="BV294" s="266"/>
      <c r="BW294" s="34"/>
      <c r="BX294" s="257" t="s">
        <v>2647</v>
      </c>
      <c r="BY294" s="34"/>
      <c r="BZ294" s="218"/>
    </row>
    <row r="295" spans="1:78" s="217" customFormat="1" ht="182.25" customHeight="1">
      <c r="A295" s="257">
        <v>294</v>
      </c>
      <c r="B295" s="10" t="s">
        <v>2648</v>
      </c>
      <c r="C295" s="257" t="s">
        <v>92</v>
      </c>
      <c r="D295" s="257" t="s">
        <v>274</v>
      </c>
      <c r="E295" s="257" t="s">
        <v>2357</v>
      </c>
      <c r="F295" s="266"/>
      <c r="G295" s="257"/>
      <c r="H295" s="69" t="s">
        <v>8070</v>
      </c>
      <c r="I295" s="76" t="s">
        <v>2649</v>
      </c>
      <c r="J295" s="158" t="s">
        <v>96</v>
      </c>
      <c r="K295" s="257" t="s">
        <v>7878</v>
      </c>
      <c r="L295" s="266"/>
      <c r="M295" s="46"/>
      <c r="N295" s="258"/>
      <c r="O295" s="48"/>
      <c r="P295" s="48">
        <v>41335</v>
      </c>
      <c r="Q295" s="266" t="s">
        <v>114</v>
      </c>
      <c r="R295" s="266" t="s">
        <v>1226</v>
      </c>
      <c r="S295" s="267" t="s">
        <v>359</v>
      </c>
      <c r="T295" s="158" t="s">
        <v>2650</v>
      </c>
      <c r="U295" s="257" t="s">
        <v>101</v>
      </c>
      <c r="V295" s="32"/>
      <c r="W295" s="266"/>
      <c r="X295" s="4"/>
      <c r="Y295" s="4"/>
      <c r="Z295" s="4"/>
      <c r="AA295" s="4"/>
      <c r="AB295" s="34"/>
      <c r="AC295" s="4"/>
      <c r="AD295" s="263"/>
      <c r="AE295" s="263"/>
      <c r="AF295" s="263"/>
      <c r="AG295" s="263"/>
      <c r="AH295" s="263"/>
      <c r="AI295" s="266"/>
      <c r="AJ295" s="4"/>
      <c r="AK295" s="4"/>
      <c r="AL295" s="4"/>
      <c r="AM295" s="4"/>
      <c r="AN295" s="34"/>
      <c r="AO295" s="4"/>
      <c r="AP295" s="4"/>
      <c r="AQ295" s="34"/>
      <c r="AR295" s="56">
        <v>43448057851</v>
      </c>
      <c r="AS295" s="4">
        <f>AR295/73772.3256</f>
        <v>588947.92183425487</v>
      </c>
      <c r="AT295" s="57">
        <v>3050639135.21</v>
      </c>
      <c r="AU295" s="57">
        <v>13790.42</v>
      </c>
      <c r="AV295" s="39">
        <f>AR295+AT295</f>
        <v>46498696986.209999</v>
      </c>
      <c r="AW295" s="39">
        <f>AS295+AU295</f>
        <v>602738.34183425491</v>
      </c>
      <c r="AX295" s="113">
        <v>41</v>
      </c>
      <c r="AY295" s="61"/>
      <c r="AZ295" s="56"/>
      <c r="BA295" s="4"/>
      <c r="BB295" s="4"/>
      <c r="BC295" s="61"/>
      <c r="BD295" s="56"/>
      <c r="BE295" s="4"/>
      <c r="BF295" s="4"/>
      <c r="BG295" s="61"/>
      <c r="BH295" s="56"/>
      <c r="BI295" s="4"/>
      <c r="BJ295" s="4"/>
      <c r="BK295" s="265" t="s">
        <v>2651</v>
      </c>
      <c r="BL295" s="266" t="s">
        <v>180</v>
      </c>
      <c r="BM295" s="266"/>
      <c r="BN295" s="265" t="s">
        <v>180</v>
      </c>
      <c r="BO295" s="265" t="s">
        <v>180</v>
      </c>
      <c r="BP295" s="265" t="s">
        <v>2652</v>
      </c>
      <c r="BQ295" s="34"/>
      <c r="BR295" s="266"/>
      <c r="BS295" s="257" t="s">
        <v>2542</v>
      </c>
      <c r="BT295" s="266"/>
      <c r="BU295" s="266"/>
      <c r="BV295" s="266"/>
      <c r="BW295" s="34"/>
      <c r="BX295" s="257" t="s">
        <v>2653</v>
      </c>
      <c r="BY295" s="34"/>
      <c r="BZ295" s="218"/>
    </row>
    <row r="296" spans="1:78" s="217" customFormat="1" ht="99.75" customHeight="1">
      <c r="A296" s="257">
        <v>295</v>
      </c>
      <c r="B296" s="101" t="s">
        <v>8160</v>
      </c>
      <c r="C296" s="257" t="s">
        <v>92</v>
      </c>
      <c r="D296" s="257" t="s">
        <v>7897</v>
      </c>
      <c r="E296" s="257" t="s">
        <v>2550</v>
      </c>
      <c r="F296" s="257"/>
      <c r="G296" s="257" t="s">
        <v>2654</v>
      </c>
      <c r="H296" s="257" t="s">
        <v>81</v>
      </c>
      <c r="I296" s="32"/>
      <c r="J296" s="158" t="s">
        <v>96</v>
      </c>
      <c r="K296" s="257" t="s">
        <v>96</v>
      </c>
      <c r="L296" s="257" t="s">
        <v>275</v>
      </c>
      <c r="M296" s="258"/>
      <c r="N296" s="257"/>
      <c r="O296" s="260"/>
      <c r="P296" s="260"/>
      <c r="Q296" s="257" t="s">
        <v>114</v>
      </c>
      <c r="R296" s="257" t="s">
        <v>276</v>
      </c>
      <c r="S296" s="267" t="s">
        <v>277</v>
      </c>
      <c r="T296" s="158" t="s">
        <v>278</v>
      </c>
      <c r="U296" s="257" t="s">
        <v>101</v>
      </c>
      <c r="V296" s="266"/>
      <c r="W296" s="266"/>
      <c r="X296" s="263"/>
      <c r="Y296" s="263"/>
      <c r="Z296" s="263"/>
      <c r="AA296" s="263"/>
      <c r="AB296" s="266"/>
      <c r="AC296" s="263"/>
      <c r="AD296" s="263"/>
      <c r="AE296" s="263"/>
      <c r="AF296" s="263"/>
      <c r="AG296" s="263"/>
      <c r="AH296" s="263"/>
      <c r="AI296" s="266"/>
      <c r="AJ296" s="263"/>
      <c r="AK296" s="263"/>
      <c r="AL296" s="263"/>
      <c r="AM296" s="263"/>
      <c r="AN296" s="266"/>
      <c r="AO296" s="263"/>
      <c r="AP296" s="263"/>
      <c r="AQ296" s="266"/>
      <c r="AR296" s="45"/>
      <c r="AS296" s="4"/>
      <c r="AT296" s="4"/>
      <c r="AU296" s="4"/>
      <c r="AV296" s="4"/>
      <c r="AW296" s="4"/>
      <c r="AX296" s="34"/>
      <c r="AY296" s="4"/>
      <c r="AZ296" s="4"/>
      <c r="BA296" s="263"/>
      <c r="BB296" s="263"/>
      <c r="BC296" s="4"/>
      <c r="BD296" s="4"/>
      <c r="BE296" s="263"/>
      <c r="BF296" s="263"/>
      <c r="BG296" s="4"/>
      <c r="BH296" s="4"/>
      <c r="BI296" s="263"/>
      <c r="BJ296" s="263"/>
      <c r="BK296" s="257"/>
      <c r="BL296" s="266"/>
      <c r="BM296" s="266"/>
      <c r="BN296" s="266"/>
      <c r="BO296" s="266"/>
      <c r="BP296" s="266"/>
      <c r="BQ296" s="34"/>
      <c r="BR296" s="266"/>
      <c r="BS296" s="257" t="s">
        <v>278</v>
      </c>
      <c r="BT296" s="266"/>
      <c r="BU296" s="266"/>
      <c r="BV296" s="266"/>
      <c r="BW296" s="34"/>
      <c r="BX296" s="257" t="s">
        <v>2655</v>
      </c>
      <c r="BY296" s="34"/>
      <c r="BZ296" s="218"/>
    </row>
    <row r="297" spans="1:78" s="217" customFormat="1" ht="99.75" customHeight="1">
      <c r="A297" s="257">
        <v>296</v>
      </c>
      <c r="B297" s="10" t="s">
        <v>2656</v>
      </c>
      <c r="C297" s="257" t="s">
        <v>106</v>
      </c>
      <c r="D297" s="257" t="s">
        <v>77</v>
      </c>
      <c r="E297" s="257" t="s">
        <v>2563</v>
      </c>
      <c r="F297" s="257" t="s">
        <v>2657</v>
      </c>
      <c r="G297" s="257" t="s">
        <v>2658</v>
      </c>
      <c r="H297" s="257" t="s">
        <v>81</v>
      </c>
      <c r="I297" s="32" t="s">
        <v>2659</v>
      </c>
      <c r="J297" s="158" t="s">
        <v>96</v>
      </c>
      <c r="K297" s="257" t="s">
        <v>2660</v>
      </c>
      <c r="L297" s="257" t="s">
        <v>2661</v>
      </c>
      <c r="M297" s="258">
        <v>35065</v>
      </c>
      <c r="N297" s="259"/>
      <c r="O297" s="260"/>
      <c r="P297" s="260"/>
      <c r="Q297" s="257" t="s">
        <v>8100</v>
      </c>
      <c r="R297" s="257" t="s">
        <v>2352</v>
      </c>
      <c r="S297" s="144" t="s">
        <v>177</v>
      </c>
      <c r="T297" s="158" t="s">
        <v>86</v>
      </c>
      <c r="U297" s="257" t="s">
        <v>101</v>
      </c>
      <c r="V297" s="32"/>
      <c r="W297" s="257"/>
      <c r="X297" s="39"/>
      <c r="Y297" s="39"/>
      <c r="Z297" s="39"/>
      <c r="AA297" s="39"/>
      <c r="AB297" s="65"/>
      <c r="AC297" s="39"/>
      <c r="AD297" s="261"/>
      <c r="AE297" s="261"/>
      <c r="AF297" s="261"/>
      <c r="AG297" s="261"/>
      <c r="AH297" s="261"/>
      <c r="AI297" s="257"/>
      <c r="AJ297" s="39"/>
      <c r="AK297" s="39"/>
      <c r="AL297" s="39"/>
      <c r="AM297" s="39"/>
      <c r="AN297" s="65"/>
      <c r="AO297" s="39"/>
      <c r="AP297" s="39"/>
      <c r="AQ297" s="65"/>
      <c r="AR297" s="39"/>
      <c r="AS297" s="39"/>
      <c r="AT297" s="39"/>
      <c r="AU297" s="39"/>
      <c r="AV297" s="39"/>
      <c r="AW297" s="39"/>
      <c r="AX297" s="65"/>
      <c r="AY297" s="39"/>
      <c r="AZ297" s="39"/>
      <c r="BA297" s="39"/>
      <c r="BB297" s="39"/>
      <c r="BC297" s="39"/>
      <c r="BD297" s="39"/>
      <c r="BE297" s="39"/>
      <c r="BF297" s="39"/>
      <c r="BG297" s="39"/>
      <c r="BH297" s="39"/>
      <c r="BI297" s="39"/>
      <c r="BJ297" s="39"/>
      <c r="BK297" s="257" t="s">
        <v>2662</v>
      </c>
      <c r="BL297" s="257"/>
      <c r="BM297" s="257"/>
      <c r="BN297" s="257"/>
      <c r="BO297" s="257"/>
      <c r="BP297" s="257"/>
      <c r="BQ297" s="257" t="s">
        <v>2663</v>
      </c>
      <c r="BR297" s="257"/>
      <c r="BS297" s="257" t="s">
        <v>2569</v>
      </c>
      <c r="BT297" s="257"/>
      <c r="BU297" s="257"/>
      <c r="BV297" s="257" t="s">
        <v>2664</v>
      </c>
      <c r="BW297" s="38"/>
      <c r="BX297" s="257" t="s">
        <v>2665</v>
      </c>
      <c r="BY297" s="257"/>
      <c r="BZ297" s="218"/>
    </row>
    <row r="298" spans="1:78" s="217" customFormat="1" ht="238.5" customHeight="1">
      <c r="A298" s="257">
        <v>297</v>
      </c>
      <c r="B298" s="42" t="s">
        <v>2666</v>
      </c>
      <c r="C298" s="257" t="s">
        <v>106</v>
      </c>
      <c r="D298" s="257" t="s">
        <v>125</v>
      </c>
      <c r="E298" s="257" t="s">
        <v>2667</v>
      </c>
      <c r="F298" s="257" t="s">
        <v>2668</v>
      </c>
      <c r="G298" s="257" t="s">
        <v>2669</v>
      </c>
      <c r="H298" s="257" t="s">
        <v>81</v>
      </c>
      <c r="I298" s="76" t="s">
        <v>2670</v>
      </c>
      <c r="J298" s="158" t="s">
        <v>96</v>
      </c>
      <c r="K298" s="257" t="s">
        <v>96</v>
      </c>
      <c r="L298" s="257" t="s">
        <v>2671</v>
      </c>
      <c r="M298" s="258">
        <v>37909</v>
      </c>
      <c r="N298" s="259">
        <v>37909</v>
      </c>
      <c r="O298" s="260">
        <v>2646</v>
      </c>
      <c r="P298" s="260">
        <v>37797</v>
      </c>
      <c r="Q298" s="257" t="s">
        <v>114</v>
      </c>
      <c r="R298" s="257" t="s">
        <v>144</v>
      </c>
      <c r="S298" s="267" t="s">
        <v>195</v>
      </c>
      <c r="T298" s="158" t="s">
        <v>8402</v>
      </c>
      <c r="U298" s="267" t="s">
        <v>116</v>
      </c>
      <c r="V298" s="32" t="s">
        <v>2672</v>
      </c>
      <c r="W298" s="257"/>
      <c r="X298" s="39">
        <v>747011710</v>
      </c>
      <c r="Y298" s="39">
        <f>X298/10</f>
        <v>74701171</v>
      </c>
      <c r="Z298" s="39">
        <f>X298/13.5</f>
        <v>55334200.740740739</v>
      </c>
      <c r="AA298" s="39">
        <v>1513149.6313401393</v>
      </c>
      <c r="AB298" s="260">
        <v>1597</v>
      </c>
      <c r="AC298" s="49">
        <v>4442666877</v>
      </c>
      <c r="AD298" s="49">
        <f>AC298/10</f>
        <v>444266687.69999999</v>
      </c>
      <c r="AE298" s="49">
        <f>AC298/13.5</f>
        <v>329086435.33333331</v>
      </c>
      <c r="AF298" s="49">
        <v>2122955.6726303115</v>
      </c>
      <c r="AG298" s="263">
        <v>575372355</v>
      </c>
      <c r="AH298" s="49">
        <v>424065581</v>
      </c>
      <c r="AI298" s="48">
        <v>1533</v>
      </c>
      <c r="AJ298" s="39">
        <v>320331.71000000002</v>
      </c>
      <c r="AK298" s="52">
        <v>2181819920.48</v>
      </c>
      <c r="AL298" s="39">
        <v>2182140252.1900001</v>
      </c>
      <c r="AM298" s="51">
        <v>44900005.189094648</v>
      </c>
      <c r="AN298" s="260">
        <v>1695</v>
      </c>
      <c r="AO298" s="52">
        <v>170537358</v>
      </c>
      <c r="AP298" s="39">
        <v>96791592443.520004</v>
      </c>
      <c r="AQ298" s="53">
        <v>1208</v>
      </c>
      <c r="AR298" s="52"/>
      <c r="AS298" s="52"/>
      <c r="AT298" s="57">
        <v>873462593428.75</v>
      </c>
      <c r="AU298" s="57">
        <v>4429865.6900000004</v>
      </c>
      <c r="AV298" s="39">
        <f t="shared" ref="AV298:AW302" si="22">AR298+AT298</f>
        <v>873462593428.75</v>
      </c>
      <c r="AW298" s="39">
        <f t="shared" si="22"/>
        <v>4429865.6900000004</v>
      </c>
      <c r="AX298" s="70"/>
      <c r="AY298" s="52"/>
      <c r="AZ298" s="52"/>
      <c r="BA298" s="39">
        <v>96791592443.520004</v>
      </c>
      <c r="BB298" s="39">
        <v>96791592443.520004</v>
      </c>
      <c r="BC298" s="52"/>
      <c r="BD298" s="52"/>
      <c r="BE298" s="39">
        <v>96791592443.520004</v>
      </c>
      <c r="BF298" s="39">
        <v>96791592443.520004</v>
      </c>
      <c r="BG298" s="52"/>
      <c r="BH298" s="52"/>
      <c r="BI298" s="39">
        <v>96791592443.520004</v>
      </c>
      <c r="BJ298" s="39">
        <v>96791592443.520004</v>
      </c>
      <c r="BK298" s="264" t="s">
        <v>7932</v>
      </c>
      <c r="BL298" s="266" t="s">
        <v>180</v>
      </c>
      <c r="BM298" s="257" t="s">
        <v>118</v>
      </c>
      <c r="BN298" s="265"/>
      <c r="BO298" s="265" t="s">
        <v>118</v>
      </c>
      <c r="BP298" s="257" t="s">
        <v>2673</v>
      </c>
      <c r="BQ298" s="69" t="s">
        <v>240</v>
      </c>
      <c r="BR298" s="257" t="s">
        <v>2674</v>
      </c>
      <c r="BS298" s="257" t="s">
        <v>8402</v>
      </c>
      <c r="BT298" s="257"/>
      <c r="BU298" s="257"/>
      <c r="BV298" s="69" t="s">
        <v>7933</v>
      </c>
      <c r="BW298" s="38"/>
      <c r="BX298" s="257" t="s">
        <v>2675</v>
      </c>
      <c r="BY298" s="257" t="s">
        <v>790</v>
      </c>
      <c r="BZ298" s="218"/>
    </row>
    <row r="299" spans="1:78" s="217" customFormat="1" ht="287.25" customHeight="1">
      <c r="A299" s="257">
        <v>298</v>
      </c>
      <c r="B299" s="10" t="s">
        <v>2676</v>
      </c>
      <c r="C299" s="257" t="s">
        <v>106</v>
      </c>
      <c r="D299" s="257" t="s">
        <v>436</v>
      </c>
      <c r="E299" s="257" t="s">
        <v>2677</v>
      </c>
      <c r="F299" s="257" t="s">
        <v>2678</v>
      </c>
      <c r="G299" s="257" t="s">
        <v>2679</v>
      </c>
      <c r="H299" s="257" t="s">
        <v>81</v>
      </c>
      <c r="I299" s="32" t="s">
        <v>2680</v>
      </c>
      <c r="J299" s="158" t="s">
        <v>96</v>
      </c>
      <c r="K299" s="257" t="s">
        <v>96</v>
      </c>
      <c r="L299" s="257" t="s">
        <v>2681</v>
      </c>
      <c r="M299" s="258">
        <v>41002</v>
      </c>
      <c r="N299" s="259">
        <v>41002</v>
      </c>
      <c r="O299" s="260">
        <v>8900</v>
      </c>
      <c r="P299" s="260">
        <v>39897</v>
      </c>
      <c r="Q299" s="257" t="s">
        <v>114</v>
      </c>
      <c r="R299" s="257" t="s">
        <v>176</v>
      </c>
      <c r="S299" s="144" t="s">
        <v>177</v>
      </c>
      <c r="T299" s="158" t="s">
        <v>2682</v>
      </c>
      <c r="U299" s="267" t="s">
        <v>116</v>
      </c>
      <c r="V299" s="32"/>
      <c r="W299" s="262">
        <v>100000</v>
      </c>
      <c r="X299" s="39">
        <v>1977565852</v>
      </c>
      <c r="Y299" s="39">
        <f>X299/10</f>
        <v>197756585.19999999</v>
      </c>
      <c r="Z299" s="39">
        <f>X299/13.5</f>
        <v>146486359.4074074</v>
      </c>
      <c r="AA299" s="39">
        <v>4005764.5681413063</v>
      </c>
      <c r="AB299" s="260">
        <v>4214</v>
      </c>
      <c r="AC299" s="49">
        <v>14865634559</v>
      </c>
      <c r="AD299" s="49">
        <f>AC299/10</f>
        <v>1486563455.9000001</v>
      </c>
      <c r="AE299" s="49">
        <f>AC299/13.5</f>
        <v>1101158115.4814816</v>
      </c>
      <c r="AF299" s="49">
        <v>7103634.840969475</v>
      </c>
      <c r="AG299" s="263">
        <v>246697546</v>
      </c>
      <c r="AH299" s="49">
        <v>189760482</v>
      </c>
      <c r="AI299" s="48">
        <v>5099</v>
      </c>
      <c r="AJ299" s="39">
        <v>932502.6</v>
      </c>
      <c r="AK299" s="52">
        <v>412351286.87</v>
      </c>
      <c r="AL299" s="39">
        <v>413283789.47000003</v>
      </c>
      <c r="AM299" s="51">
        <v>8503781.6763374489</v>
      </c>
      <c r="AN299" s="260">
        <v>5164</v>
      </c>
      <c r="AO299" s="52">
        <v>4437994698</v>
      </c>
      <c r="AP299" s="39">
        <v>31634855727.169998</v>
      </c>
      <c r="AQ299" s="53">
        <v>12437</v>
      </c>
      <c r="AR299" s="52"/>
      <c r="AS299" s="52"/>
      <c r="AT299" s="57">
        <v>203706415001.5</v>
      </c>
      <c r="AU299" s="57">
        <v>944603.71</v>
      </c>
      <c r="AV299" s="39">
        <f t="shared" si="22"/>
        <v>203706415001.5</v>
      </c>
      <c r="AW299" s="39">
        <f t="shared" si="22"/>
        <v>944603.71</v>
      </c>
      <c r="AX299" s="52"/>
      <c r="AY299" s="52"/>
      <c r="AZ299" s="52"/>
      <c r="BA299" s="39">
        <v>31634855727.169998</v>
      </c>
      <c r="BB299" s="39">
        <v>31634855727.169998</v>
      </c>
      <c r="BC299" s="52"/>
      <c r="BD299" s="52"/>
      <c r="BE299" s="39">
        <v>31634855727.169998</v>
      </c>
      <c r="BF299" s="39">
        <v>31634855727.169998</v>
      </c>
      <c r="BG299" s="52"/>
      <c r="BH299" s="52"/>
      <c r="BI299" s="39">
        <v>31634855727.169998</v>
      </c>
      <c r="BJ299" s="39">
        <v>31634855727.169998</v>
      </c>
      <c r="BK299" s="257" t="s">
        <v>2683</v>
      </c>
      <c r="BL299" s="266" t="s">
        <v>180</v>
      </c>
      <c r="BM299" s="257" t="s">
        <v>180</v>
      </c>
      <c r="BN299" s="265" t="s">
        <v>180</v>
      </c>
      <c r="BO299" s="265" t="s">
        <v>180</v>
      </c>
      <c r="BP299" s="257"/>
      <c r="BQ299" s="257" t="s">
        <v>240</v>
      </c>
      <c r="BR299" s="257" t="s">
        <v>2684</v>
      </c>
      <c r="BS299" s="257" t="s">
        <v>2685</v>
      </c>
      <c r="BT299" s="257"/>
      <c r="BU299" s="257" t="s">
        <v>2686</v>
      </c>
      <c r="BV299" s="257" t="s">
        <v>2687</v>
      </c>
      <c r="BW299" s="38"/>
      <c r="BX299" s="257" t="s">
        <v>2688</v>
      </c>
      <c r="BY299" s="257"/>
      <c r="BZ299" s="218"/>
    </row>
    <row r="300" spans="1:78" s="217" customFormat="1" ht="132.75" customHeight="1">
      <c r="A300" s="257">
        <v>299</v>
      </c>
      <c r="B300" s="10" t="s">
        <v>2689</v>
      </c>
      <c r="C300" s="257" t="s">
        <v>106</v>
      </c>
      <c r="D300" s="257" t="s">
        <v>436</v>
      </c>
      <c r="E300" s="257" t="s">
        <v>2690</v>
      </c>
      <c r="F300" s="257" t="s">
        <v>2691</v>
      </c>
      <c r="G300" s="257" t="s">
        <v>2692</v>
      </c>
      <c r="H300" s="257" t="s">
        <v>81</v>
      </c>
      <c r="I300" s="32" t="s">
        <v>2693</v>
      </c>
      <c r="J300" s="158" t="s">
        <v>96</v>
      </c>
      <c r="K300" s="257" t="s">
        <v>96</v>
      </c>
      <c r="L300" s="257" t="s">
        <v>2694</v>
      </c>
      <c r="M300" s="258">
        <v>39917</v>
      </c>
      <c r="N300" s="259">
        <v>39917</v>
      </c>
      <c r="O300" s="260">
        <v>6666</v>
      </c>
      <c r="P300" s="260">
        <v>39157</v>
      </c>
      <c r="Q300" s="257" t="s">
        <v>114</v>
      </c>
      <c r="R300" s="257" t="s">
        <v>144</v>
      </c>
      <c r="S300" s="267" t="s">
        <v>195</v>
      </c>
      <c r="T300" s="158" t="s">
        <v>1565</v>
      </c>
      <c r="U300" s="267" t="s">
        <v>116</v>
      </c>
      <c r="V300" s="32"/>
      <c r="W300" s="257"/>
      <c r="X300" s="39">
        <v>1378478021</v>
      </c>
      <c r="Y300" s="39">
        <f>X300/10</f>
        <v>137847802.09999999</v>
      </c>
      <c r="Z300" s="39">
        <f>X300/13.5</f>
        <v>102109483.03703703</v>
      </c>
      <c r="AA300" s="39">
        <v>2792250.0830497486</v>
      </c>
      <c r="AB300" s="260">
        <v>2806</v>
      </c>
      <c r="AC300" s="49">
        <v>5839649527</v>
      </c>
      <c r="AD300" s="49">
        <f>AC300/10</f>
        <v>583964952.70000005</v>
      </c>
      <c r="AE300" s="49">
        <f>AC300/13.5</f>
        <v>432566631.62962961</v>
      </c>
      <c r="AF300" s="49">
        <v>2790512.4180476712</v>
      </c>
      <c r="AG300" s="263">
        <v>361279997</v>
      </c>
      <c r="AH300" s="49">
        <v>0</v>
      </c>
      <c r="AI300" s="48">
        <v>2943</v>
      </c>
      <c r="AJ300" s="52">
        <v>364853.25</v>
      </c>
      <c r="AK300" s="52">
        <v>122555822.12</v>
      </c>
      <c r="AL300" s="39">
        <v>122920675.37</v>
      </c>
      <c r="AM300" s="51">
        <v>2529232.0034979424</v>
      </c>
      <c r="AN300" s="260">
        <v>3270</v>
      </c>
      <c r="AO300" s="52">
        <v>307846808</v>
      </c>
      <c r="AP300" s="39">
        <v>10122091207.389999</v>
      </c>
      <c r="AQ300" s="53">
        <v>2802</v>
      </c>
      <c r="AR300" s="52"/>
      <c r="AS300" s="52"/>
      <c r="AT300" s="57">
        <v>118623439911.12</v>
      </c>
      <c r="AU300" s="57">
        <v>114431.69</v>
      </c>
      <c r="AV300" s="39">
        <f t="shared" si="22"/>
        <v>118623439911.12</v>
      </c>
      <c r="AW300" s="39">
        <f t="shared" si="22"/>
        <v>114431.69</v>
      </c>
      <c r="AX300" s="75"/>
      <c r="AY300" s="52"/>
      <c r="AZ300" s="52"/>
      <c r="BA300" s="39">
        <v>10122091207.389999</v>
      </c>
      <c r="BB300" s="39">
        <v>10122091207.389999</v>
      </c>
      <c r="BC300" s="52"/>
      <c r="BD300" s="52"/>
      <c r="BE300" s="39">
        <v>10122091207.389999</v>
      </c>
      <c r="BF300" s="39">
        <v>10122091207.389999</v>
      </c>
      <c r="BG300" s="52"/>
      <c r="BH300" s="52"/>
      <c r="BI300" s="39">
        <v>10122091207.389999</v>
      </c>
      <c r="BJ300" s="39">
        <v>10122091207.389999</v>
      </c>
      <c r="BK300" s="257" t="s">
        <v>2695</v>
      </c>
      <c r="BL300" s="257"/>
      <c r="BM300" s="257" t="s">
        <v>118</v>
      </c>
      <c r="BN300" s="257"/>
      <c r="BO300" s="257"/>
      <c r="BP300" s="257"/>
      <c r="BQ300" s="257" t="s">
        <v>240</v>
      </c>
      <c r="BR300" s="257" t="s">
        <v>2696</v>
      </c>
      <c r="BS300" s="257" t="s">
        <v>1565</v>
      </c>
      <c r="BT300" s="257"/>
      <c r="BU300" s="257" t="s">
        <v>2697</v>
      </c>
      <c r="BV300" s="257"/>
      <c r="BW300" s="38"/>
      <c r="BX300" s="257" t="s">
        <v>2698</v>
      </c>
      <c r="BY300" s="257"/>
      <c r="BZ300" s="218"/>
    </row>
    <row r="301" spans="1:78" s="217" customFormat="1" ht="288" customHeight="1">
      <c r="A301" s="257">
        <v>300</v>
      </c>
      <c r="B301" s="101" t="s">
        <v>2699</v>
      </c>
      <c r="C301" s="257" t="s">
        <v>106</v>
      </c>
      <c r="D301" s="257" t="s">
        <v>125</v>
      </c>
      <c r="E301" s="257" t="s">
        <v>2700</v>
      </c>
      <c r="F301" s="257" t="s">
        <v>2701</v>
      </c>
      <c r="G301" s="257" t="s">
        <v>2702</v>
      </c>
      <c r="H301" s="257" t="s">
        <v>81</v>
      </c>
      <c r="I301" s="32" t="s">
        <v>2703</v>
      </c>
      <c r="J301" s="158" t="s">
        <v>96</v>
      </c>
      <c r="K301" s="257" t="s">
        <v>2704</v>
      </c>
      <c r="L301" s="257" t="s">
        <v>2705</v>
      </c>
      <c r="M301" s="258">
        <v>41661</v>
      </c>
      <c r="N301" s="259">
        <v>41661</v>
      </c>
      <c r="O301" s="260">
        <v>744</v>
      </c>
      <c r="P301" s="260">
        <v>40338</v>
      </c>
      <c r="Q301" s="257" t="s">
        <v>114</v>
      </c>
      <c r="R301" s="257" t="s">
        <v>144</v>
      </c>
      <c r="S301" s="267" t="s">
        <v>195</v>
      </c>
      <c r="T301" s="158" t="s">
        <v>2032</v>
      </c>
      <c r="U301" s="267" t="s">
        <v>116</v>
      </c>
      <c r="V301" s="32"/>
      <c r="W301" s="262" t="s">
        <v>2706</v>
      </c>
      <c r="X301" s="39"/>
      <c r="Y301" s="39"/>
      <c r="Z301" s="39"/>
      <c r="AA301" s="39"/>
      <c r="AB301" s="65"/>
      <c r="AC301" s="39"/>
      <c r="AD301" s="261"/>
      <c r="AE301" s="261"/>
      <c r="AF301" s="261"/>
      <c r="AG301" s="261"/>
      <c r="AH301" s="261"/>
      <c r="AI301" s="257"/>
      <c r="AJ301" s="39"/>
      <c r="AK301" s="39"/>
      <c r="AL301" s="39"/>
      <c r="AM301" s="39"/>
      <c r="AN301" s="65"/>
      <c r="AO301" s="39"/>
      <c r="AP301" s="39">
        <v>700000000</v>
      </c>
      <c r="AQ301" s="65"/>
      <c r="AR301" s="39"/>
      <c r="AS301" s="39"/>
      <c r="AT301" s="57">
        <v>13930674075.129999</v>
      </c>
      <c r="AU301" s="57">
        <v>27613.11</v>
      </c>
      <c r="AV301" s="39">
        <f t="shared" si="22"/>
        <v>13930674075.129999</v>
      </c>
      <c r="AW301" s="39">
        <f t="shared" si="22"/>
        <v>27613.11</v>
      </c>
      <c r="AX301" s="65"/>
      <c r="AY301" s="39"/>
      <c r="AZ301" s="39"/>
      <c r="BA301" s="39">
        <v>700000000</v>
      </c>
      <c r="BB301" s="39">
        <v>700000000</v>
      </c>
      <c r="BC301" s="39"/>
      <c r="BD301" s="39"/>
      <c r="BE301" s="39">
        <v>700000000</v>
      </c>
      <c r="BF301" s="39">
        <v>700000000</v>
      </c>
      <c r="BG301" s="39"/>
      <c r="BH301" s="39"/>
      <c r="BI301" s="39">
        <v>700000000</v>
      </c>
      <c r="BJ301" s="39">
        <v>700000000</v>
      </c>
      <c r="BK301" s="69" t="s">
        <v>8597</v>
      </c>
      <c r="BL301" s="257" t="s">
        <v>118</v>
      </c>
      <c r="BM301" s="257" t="s">
        <v>180</v>
      </c>
      <c r="BN301" s="266"/>
      <c r="BO301" s="94" t="s">
        <v>118</v>
      </c>
      <c r="BP301" s="69" t="s">
        <v>8351</v>
      </c>
      <c r="BQ301" s="257" t="s">
        <v>240</v>
      </c>
      <c r="BR301" s="257" t="s">
        <v>2707</v>
      </c>
      <c r="BS301" s="257" t="s">
        <v>2032</v>
      </c>
      <c r="BT301" s="257" t="s">
        <v>2708</v>
      </c>
      <c r="BU301" s="257"/>
      <c r="BV301" s="69" t="s">
        <v>8598</v>
      </c>
      <c r="BW301" s="38"/>
      <c r="BX301" s="257" t="s">
        <v>2709</v>
      </c>
      <c r="BY301" s="257"/>
      <c r="BZ301" s="218"/>
    </row>
    <row r="302" spans="1:78" s="217" customFormat="1" ht="99.75" customHeight="1">
      <c r="A302" s="257">
        <v>301</v>
      </c>
      <c r="B302" s="10" t="s">
        <v>2710</v>
      </c>
      <c r="C302" s="257" t="s">
        <v>106</v>
      </c>
      <c r="D302" s="257" t="s">
        <v>274</v>
      </c>
      <c r="E302" s="257" t="s">
        <v>2357</v>
      </c>
      <c r="F302" s="257" t="s">
        <v>2711</v>
      </c>
      <c r="G302" s="257" t="s">
        <v>2712</v>
      </c>
      <c r="H302" s="257" t="s">
        <v>81</v>
      </c>
      <c r="I302" s="32" t="s">
        <v>2713</v>
      </c>
      <c r="J302" s="158" t="s">
        <v>96</v>
      </c>
      <c r="K302" s="257" t="s">
        <v>2714</v>
      </c>
      <c r="L302" s="257" t="s">
        <v>2715</v>
      </c>
      <c r="M302" s="258">
        <v>42509</v>
      </c>
      <c r="N302" s="259">
        <v>42509</v>
      </c>
      <c r="O302" s="260">
        <v>2326</v>
      </c>
      <c r="P302" s="260">
        <v>40907</v>
      </c>
      <c r="Q302" s="257" t="s">
        <v>114</v>
      </c>
      <c r="R302" s="257" t="s">
        <v>2352</v>
      </c>
      <c r="S302" s="144" t="s">
        <v>177</v>
      </c>
      <c r="T302" s="158" t="s">
        <v>2716</v>
      </c>
      <c r="U302" s="267" t="s">
        <v>116</v>
      </c>
      <c r="V302" s="32"/>
      <c r="W302" s="257" t="s">
        <v>2717</v>
      </c>
      <c r="X302" s="39">
        <v>853890966</v>
      </c>
      <c r="Y302" s="39">
        <f>X302/10</f>
        <v>85389096.599999994</v>
      </c>
      <c r="Z302" s="39">
        <f>X302/13.5</f>
        <v>63251182.666666664</v>
      </c>
      <c r="AA302" s="39">
        <v>1729644.6402527953</v>
      </c>
      <c r="AB302" s="260">
        <v>75</v>
      </c>
      <c r="AC302" s="49">
        <v>2177600295</v>
      </c>
      <c r="AD302" s="49">
        <f>AC302/10</f>
        <v>217760029.5</v>
      </c>
      <c r="AE302" s="49">
        <f>AC302/13.5</f>
        <v>161303725.55555555</v>
      </c>
      <c r="AF302" s="49">
        <v>1040579.6849016573</v>
      </c>
      <c r="AG302" s="263">
        <v>246148331</v>
      </c>
      <c r="AH302" s="49">
        <v>2273331</v>
      </c>
      <c r="AI302" s="48">
        <v>80</v>
      </c>
      <c r="AJ302" s="39">
        <v>257918.42</v>
      </c>
      <c r="AK302" s="52">
        <v>142660900.41</v>
      </c>
      <c r="AL302" s="39">
        <v>142918818.82999998</v>
      </c>
      <c r="AM302" s="51">
        <v>2940716.4368312755</v>
      </c>
      <c r="AN302" s="260">
        <v>100</v>
      </c>
      <c r="AO302" s="52">
        <v>265000000</v>
      </c>
      <c r="AP302" s="39">
        <v>8265581562</v>
      </c>
      <c r="AQ302" s="53">
        <v>100</v>
      </c>
      <c r="AR302" s="52"/>
      <c r="AS302" s="52"/>
      <c r="AT302" s="57">
        <v>268757861259</v>
      </c>
      <c r="AU302" s="57">
        <v>756168.06</v>
      </c>
      <c r="AV302" s="39">
        <f t="shared" si="22"/>
        <v>268757861259</v>
      </c>
      <c r="AW302" s="39">
        <f t="shared" si="22"/>
        <v>756168.06</v>
      </c>
      <c r="AX302" s="54"/>
      <c r="AY302" s="52"/>
      <c r="AZ302" s="52"/>
      <c r="BA302" s="39">
        <v>8265581562</v>
      </c>
      <c r="BB302" s="39">
        <v>8265581562</v>
      </c>
      <c r="BC302" s="52"/>
      <c r="BD302" s="52"/>
      <c r="BE302" s="39">
        <v>8265581562</v>
      </c>
      <c r="BF302" s="39">
        <v>8265581562</v>
      </c>
      <c r="BG302" s="52"/>
      <c r="BH302" s="52"/>
      <c r="BI302" s="39">
        <v>8265581562</v>
      </c>
      <c r="BJ302" s="39">
        <v>8265581562</v>
      </c>
      <c r="BK302" s="265" t="s">
        <v>2718</v>
      </c>
      <c r="BL302" s="266" t="s">
        <v>180</v>
      </c>
      <c r="BM302" s="257" t="s">
        <v>180</v>
      </c>
      <c r="BN302" s="265"/>
      <c r="BO302" s="265" t="s">
        <v>118</v>
      </c>
      <c r="BP302" s="257" t="s">
        <v>2719</v>
      </c>
      <c r="BQ302" s="257" t="s">
        <v>240</v>
      </c>
      <c r="BR302" s="257"/>
      <c r="BS302" s="257" t="s">
        <v>2720</v>
      </c>
      <c r="BT302" s="257"/>
      <c r="BU302" s="257"/>
      <c r="BV302" s="257"/>
      <c r="BW302" s="38"/>
      <c r="BX302" s="257" t="s">
        <v>2721</v>
      </c>
      <c r="BY302" s="257"/>
      <c r="BZ302" s="218"/>
    </row>
    <row r="303" spans="1:78" s="217" customFormat="1" ht="99.75" customHeight="1">
      <c r="A303" s="257">
        <v>302</v>
      </c>
      <c r="B303" s="10" t="s">
        <v>2722</v>
      </c>
      <c r="C303" s="257" t="s">
        <v>106</v>
      </c>
      <c r="D303" s="257" t="s">
        <v>204</v>
      </c>
      <c r="E303" s="257" t="s">
        <v>1271</v>
      </c>
      <c r="F303" s="257" t="s">
        <v>2723</v>
      </c>
      <c r="G303" s="257" t="s">
        <v>2724</v>
      </c>
      <c r="H303" s="257" t="s">
        <v>81</v>
      </c>
      <c r="I303" s="32" t="s">
        <v>2725</v>
      </c>
      <c r="J303" s="158" t="s">
        <v>96</v>
      </c>
      <c r="K303" s="257" t="s">
        <v>96</v>
      </c>
      <c r="L303" s="257"/>
      <c r="M303" s="258">
        <v>41465</v>
      </c>
      <c r="N303" s="259">
        <v>41465</v>
      </c>
      <c r="O303" s="260">
        <v>180</v>
      </c>
      <c r="P303" s="260">
        <v>40204</v>
      </c>
      <c r="Q303" s="257" t="s">
        <v>114</v>
      </c>
      <c r="R303" s="257"/>
      <c r="S303" s="267" t="s">
        <v>195</v>
      </c>
      <c r="T303" s="158" t="s">
        <v>211</v>
      </c>
      <c r="U303" s="267" t="s">
        <v>116</v>
      </c>
      <c r="V303" s="32" t="s">
        <v>2726</v>
      </c>
      <c r="W303" s="257" t="s">
        <v>2727</v>
      </c>
      <c r="X303" s="39"/>
      <c r="Y303" s="39"/>
      <c r="Z303" s="39"/>
      <c r="AA303" s="39"/>
      <c r="AB303" s="65"/>
      <c r="AC303" s="49"/>
      <c r="AD303" s="263"/>
      <c r="AE303" s="263"/>
      <c r="AF303" s="263"/>
      <c r="AG303" s="263"/>
      <c r="AH303" s="263"/>
      <c r="AI303" s="266"/>
      <c r="AJ303" s="49"/>
      <c r="AK303" s="49"/>
      <c r="AL303" s="49"/>
      <c r="AM303" s="49"/>
      <c r="AN303" s="64"/>
      <c r="AO303" s="49"/>
      <c r="AP303" s="49"/>
      <c r="AQ303" s="64"/>
      <c r="AR303" s="49"/>
      <c r="AS303" s="49"/>
      <c r="AT303" s="49"/>
      <c r="AU303" s="49"/>
      <c r="AV303" s="49"/>
      <c r="AW303" s="49"/>
      <c r="AX303" s="64"/>
      <c r="AY303" s="49"/>
      <c r="AZ303" s="49"/>
      <c r="BA303" s="49"/>
      <c r="BB303" s="49"/>
      <c r="BC303" s="49"/>
      <c r="BD303" s="49"/>
      <c r="BE303" s="49"/>
      <c r="BF303" s="49"/>
      <c r="BG303" s="49"/>
      <c r="BH303" s="49"/>
      <c r="BI303" s="49"/>
      <c r="BJ303" s="49"/>
      <c r="BK303" s="257"/>
      <c r="BL303" s="257"/>
      <c r="BM303" s="257"/>
      <c r="BN303" s="257"/>
      <c r="BO303" s="257"/>
      <c r="BP303" s="257"/>
      <c r="BQ303" s="257" t="s">
        <v>240</v>
      </c>
      <c r="BR303" s="257"/>
      <c r="BS303" s="257"/>
      <c r="BT303" s="257"/>
      <c r="BU303" s="257"/>
      <c r="BV303" s="257"/>
      <c r="BW303" s="38"/>
      <c r="BX303" s="257" t="s">
        <v>2212</v>
      </c>
      <c r="BY303" s="257"/>
      <c r="BZ303" s="218"/>
    </row>
    <row r="304" spans="1:78" s="217" customFormat="1" ht="122.25" customHeight="1">
      <c r="A304" s="257">
        <v>303</v>
      </c>
      <c r="B304" s="10" t="s">
        <v>2730</v>
      </c>
      <c r="C304" s="257" t="s">
        <v>106</v>
      </c>
      <c r="D304" s="257" t="s">
        <v>436</v>
      </c>
      <c r="E304" s="257" t="s">
        <v>1999</v>
      </c>
      <c r="F304" s="257"/>
      <c r="G304" s="257"/>
      <c r="H304" s="257" t="s">
        <v>81</v>
      </c>
      <c r="I304" s="10"/>
      <c r="J304" s="158" t="s">
        <v>96</v>
      </c>
      <c r="K304" s="257" t="s">
        <v>96</v>
      </c>
      <c r="L304" s="257" t="s">
        <v>8142</v>
      </c>
      <c r="M304" s="258">
        <v>41815</v>
      </c>
      <c r="N304" s="259">
        <v>41815</v>
      </c>
      <c r="O304" s="260">
        <v>831</v>
      </c>
      <c r="P304" s="260">
        <v>40440</v>
      </c>
      <c r="Q304" s="257" t="s">
        <v>114</v>
      </c>
      <c r="R304" s="257" t="s">
        <v>144</v>
      </c>
      <c r="S304" s="267" t="s">
        <v>8143</v>
      </c>
      <c r="T304" s="158" t="s">
        <v>8352</v>
      </c>
      <c r="U304" s="257" t="s">
        <v>101</v>
      </c>
      <c r="V304" s="32"/>
      <c r="W304" s="257"/>
      <c r="X304" s="39">
        <v>4953660</v>
      </c>
      <c r="Y304" s="39">
        <f>X304/10</f>
        <v>495366</v>
      </c>
      <c r="Z304" s="39">
        <f>X304/13.5</f>
        <v>366937.77777777775</v>
      </c>
      <c r="AA304" s="39">
        <v>10034.151677199805</v>
      </c>
      <c r="AB304" s="260">
        <v>16</v>
      </c>
      <c r="AC304" s="49">
        <v>361388500</v>
      </c>
      <c r="AD304" s="49">
        <f>AC304/10</f>
        <v>36138850</v>
      </c>
      <c r="AE304" s="49">
        <f>AC304/13.5</f>
        <v>26769518.518518519</v>
      </c>
      <c r="AF304" s="49">
        <v>172691.71588584973</v>
      </c>
      <c r="AG304" s="263">
        <v>81300361</v>
      </c>
      <c r="AH304" s="49">
        <v>0</v>
      </c>
      <c r="AI304" s="48"/>
      <c r="AJ304" s="39">
        <v>10739.38</v>
      </c>
      <c r="AK304" s="51"/>
      <c r="AL304" s="39">
        <v>10739.38</v>
      </c>
      <c r="AM304" s="51">
        <v>220.97489711934153</v>
      </c>
      <c r="AN304" s="260" t="s">
        <v>198</v>
      </c>
      <c r="AO304" s="52">
        <v>2983200000</v>
      </c>
      <c r="AP304" s="51"/>
      <c r="AQ304" s="260" t="s">
        <v>198</v>
      </c>
      <c r="AR304" s="51"/>
      <c r="AS304" s="51"/>
      <c r="AT304" s="51"/>
      <c r="AU304" s="51"/>
      <c r="AV304" s="51"/>
      <c r="AW304" s="51"/>
      <c r="AX304" s="38"/>
      <c r="AY304" s="51"/>
      <c r="AZ304" s="51"/>
      <c r="BA304" s="51"/>
      <c r="BB304" s="51"/>
      <c r="BC304" s="51"/>
      <c r="BD304" s="51"/>
      <c r="BE304" s="51"/>
      <c r="BF304" s="51"/>
      <c r="BG304" s="51"/>
      <c r="BH304" s="51"/>
      <c r="BI304" s="51"/>
      <c r="BJ304" s="51"/>
      <c r="BK304" s="257"/>
      <c r="BL304" s="257"/>
      <c r="BM304" s="257"/>
      <c r="BN304" s="266"/>
      <c r="BO304" s="266"/>
      <c r="BP304" s="257"/>
      <c r="BQ304" s="257" t="s">
        <v>240</v>
      </c>
      <c r="BR304" s="257"/>
      <c r="BS304" s="257"/>
      <c r="BT304" s="257"/>
      <c r="BU304" s="257"/>
      <c r="BV304" s="257" t="s">
        <v>2731</v>
      </c>
      <c r="BW304" s="38"/>
      <c r="BX304" s="257" t="s">
        <v>2732</v>
      </c>
      <c r="BY304" s="257"/>
      <c r="BZ304" s="218"/>
    </row>
    <row r="305" spans="1:78" s="217" customFormat="1" ht="186.75" customHeight="1">
      <c r="A305" s="257">
        <v>304</v>
      </c>
      <c r="B305" s="10" t="s">
        <v>2734</v>
      </c>
      <c r="C305" s="257" t="s">
        <v>106</v>
      </c>
      <c r="D305" s="69" t="s">
        <v>7497</v>
      </c>
      <c r="E305" s="257" t="s">
        <v>2735</v>
      </c>
      <c r="F305" s="257" t="s">
        <v>2736</v>
      </c>
      <c r="G305" s="257" t="s">
        <v>2737</v>
      </c>
      <c r="H305" s="257" t="s">
        <v>81</v>
      </c>
      <c r="I305" s="32" t="s">
        <v>2738</v>
      </c>
      <c r="J305" s="158" t="s">
        <v>96</v>
      </c>
      <c r="K305" s="257" t="s">
        <v>96</v>
      </c>
      <c r="L305" s="257" t="s">
        <v>2739</v>
      </c>
      <c r="M305" s="258">
        <v>42956</v>
      </c>
      <c r="N305" s="259">
        <v>42956</v>
      </c>
      <c r="O305" s="260" t="s">
        <v>2740</v>
      </c>
      <c r="P305" s="260">
        <v>41210</v>
      </c>
      <c r="Q305" s="257" t="s">
        <v>114</v>
      </c>
      <c r="R305" s="257" t="s">
        <v>144</v>
      </c>
      <c r="S305" s="267" t="s">
        <v>195</v>
      </c>
      <c r="T305" s="158" t="s">
        <v>375</v>
      </c>
      <c r="U305" s="267" t="s">
        <v>116</v>
      </c>
      <c r="V305" s="32" t="s">
        <v>2741</v>
      </c>
      <c r="W305" s="261">
        <v>500000000</v>
      </c>
      <c r="X305" s="39"/>
      <c r="Y305" s="39"/>
      <c r="Z305" s="39"/>
      <c r="AA305" s="39"/>
      <c r="AB305" s="260"/>
      <c r="AC305" s="49"/>
      <c r="AD305" s="49"/>
      <c r="AE305" s="49"/>
      <c r="AF305" s="263"/>
      <c r="AG305" s="263"/>
      <c r="AH305" s="49"/>
      <c r="AI305" s="48"/>
      <c r="AJ305" s="39">
        <v>25555</v>
      </c>
      <c r="AK305" s="52">
        <v>19724821.760000002</v>
      </c>
      <c r="AL305" s="39">
        <v>19750376.760000002</v>
      </c>
      <c r="AM305" s="51">
        <v>406386.35308641975</v>
      </c>
      <c r="AN305" s="260">
        <v>32</v>
      </c>
      <c r="AO305" s="52">
        <v>143385572</v>
      </c>
      <c r="AP305" s="39">
        <v>2797403314.4000001</v>
      </c>
      <c r="AQ305" s="53">
        <v>50</v>
      </c>
      <c r="AR305" s="52"/>
      <c r="AS305" s="52"/>
      <c r="AT305" s="57">
        <v>33419275171</v>
      </c>
      <c r="AU305" s="57">
        <v>182582.06</v>
      </c>
      <c r="AV305" s="39">
        <f t="shared" ref="AV305:AW307" si="23">AR305+AT305</f>
        <v>33419275171</v>
      </c>
      <c r="AW305" s="39">
        <f t="shared" si="23"/>
        <v>182582.06</v>
      </c>
      <c r="AX305" s="54"/>
      <c r="AY305" s="52"/>
      <c r="AZ305" s="52"/>
      <c r="BA305" s="39">
        <v>2797403314.4000001</v>
      </c>
      <c r="BB305" s="39">
        <v>2797403314.4000001</v>
      </c>
      <c r="BC305" s="52"/>
      <c r="BD305" s="52"/>
      <c r="BE305" s="39">
        <v>2797403314.4000001</v>
      </c>
      <c r="BF305" s="39">
        <v>2797403314.4000001</v>
      </c>
      <c r="BG305" s="52"/>
      <c r="BH305" s="52"/>
      <c r="BI305" s="39">
        <v>2797403314.4000001</v>
      </c>
      <c r="BJ305" s="39">
        <v>2797403314.4000001</v>
      </c>
      <c r="BK305" s="265" t="s">
        <v>2742</v>
      </c>
      <c r="BL305" s="257"/>
      <c r="BM305" s="257" t="s">
        <v>118</v>
      </c>
      <c r="BN305" s="265" t="s">
        <v>180</v>
      </c>
      <c r="BO305" s="265" t="s">
        <v>180</v>
      </c>
      <c r="BP305" s="257" t="s">
        <v>2743</v>
      </c>
      <c r="BQ305" s="257" t="s">
        <v>240</v>
      </c>
      <c r="BR305" s="257"/>
      <c r="BS305" s="257"/>
      <c r="BT305" s="257"/>
      <c r="BU305" s="257"/>
      <c r="BV305" s="257"/>
      <c r="BW305" s="38"/>
      <c r="BX305" s="257" t="s">
        <v>2744</v>
      </c>
      <c r="BY305" s="257"/>
      <c r="BZ305" s="218"/>
    </row>
    <row r="306" spans="1:78" s="217" customFormat="1" ht="409.5">
      <c r="A306" s="257">
        <v>305</v>
      </c>
      <c r="B306" s="10" t="s">
        <v>2745</v>
      </c>
      <c r="C306" s="257" t="s">
        <v>106</v>
      </c>
      <c r="D306" s="69" t="s">
        <v>7497</v>
      </c>
      <c r="E306" s="257" t="s">
        <v>445</v>
      </c>
      <c r="F306" s="257" t="s">
        <v>2746</v>
      </c>
      <c r="G306" s="257" t="s">
        <v>445</v>
      </c>
      <c r="H306" s="257" t="s">
        <v>81</v>
      </c>
      <c r="I306" s="32" t="s">
        <v>2747</v>
      </c>
      <c r="J306" s="158" t="s">
        <v>96</v>
      </c>
      <c r="K306" s="257" t="s">
        <v>8552</v>
      </c>
      <c r="L306" s="257" t="s">
        <v>2748</v>
      </c>
      <c r="M306" s="258">
        <v>39204</v>
      </c>
      <c r="N306" s="259">
        <v>39204</v>
      </c>
      <c r="O306" s="260">
        <v>5330</v>
      </c>
      <c r="P306" s="260">
        <v>38736</v>
      </c>
      <c r="Q306" s="257" t="s">
        <v>114</v>
      </c>
      <c r="R306" s="257" t="s">
        <v>144</v>
      </c>
      <c r="S306" s="267" t="s">
        <v>195</v>
      </c>
      <c r="T306" s="158" t="s">
        <v>196</v>
      </c>
      <c r="U306" s="267" t="s">
        <v>116</v>
      </c>
      <c r="V306" s="32" t="s">
        <v>2749</v>
      </c>
      <c r="W306" s="257" t="s">
        <v>2750</v>
      </c>
      <c r="X306" s="39">
        <v>191795029773</v>
      </c>
      <c r="Y306" s="39">
        <f>X306/10</f>
        <v>19179502977.299999</v>
      </c>
      <c r="Z306" s="39">
        <f>X306/13.5</f>
        <v>14207039242.444445</v>
      </c>
      <c r="AA306" s="39">
        <v>388500708.50145841</v>
      </c>
      <c r="AB306" s="260">
        <v>42836</v>
      </c>
      <c r="AC306" s="49">
        <f>595191227040</f>
        <v>595191227040</v>
      </c>
      <c r="AD306" s="49">
        <f>AC306/10</f>
        <v>59519122704</v>
      </c>
      <c r="AE306" s="49">
        <f>AC306/13.5</f>
        <v>44088239040</v>
      </c>
      <c r="AF306" s="49">
        <v>284415785.99690354</v>
      </c>
      <c r="AG306" s="263">
        <v>-90425741882</v>
      </c>
      <c r="AH306" s="49">
        <v>-201581213075</v>
      </c>
      <c r="AI306" s="48">
        <v>42433</v>
      </c>
      <c r="AJ306" s="39">
        <v>15089777.42</v>
      </c>
      <c r="AK306" s="52">
        <v>7880527047.9899998</v>
      </c>
      <c r="AL306" s="39">
        <v>7895616825.4099998</v>
      </c>
      <c r="AM306" s="51">
        <v>162461251.55164608</v>
      </c>
      <c r="AN306" s="260">
        <v>42303</v>
      </c>
      <c r="AO306" s="52">
        <v>547189754774</v>
      </c>
      <c r="AP306" s="39">
        <v>489962881952</v>
      </c>
      <c r="AQ306" s="53">
        <v>30892</v>
      </c>
      <c r="AR306" s="52"/>
      <c r="AS306" s="52"/>
      <c r="AT306" s="57">
        <v>6676145565903.7402</v>
      </c>
      <c r="AU306" s="57">
        <v>25581259.989999998</v>
      </c>
      <c r="AV306" s="39">
        <f t="shared" si="23"/>
        <v>6676145565903.7402</v>
      </c>
      <c r="AW306" s="39">
        <f t="shared" si="23"/>
        <v>25581259.989999998</v>
      </c>
      <c r="AX306" s="52"/>
      <c r="AY306" s="52"/>
      <c r="AZ306" s="52"/>
      <c r="BA306" s="39">
        <v>489962881952</v>
      </c>
      <c r="BB306" s="39">
        <v>489962881952</v>
      </c>
      <c r="BC306" s="52"/>
      <c r="BD306" s="52"/>
      <c r="BE306" s="39">
        <v>489962881952</v>
      </c>
      <c r="BF306" s="39">
        <v>489962881952</v>
      </c>
      <c r="BG306" s="52"/>
      <c r="BH306" s="52"/>
      <c r="BI306" s="39">
        <v>489962881952</v>
      </c>
      <c r="BJ306" s="39">
        <v>489962881952</v>
      </c>
      <c r="BK306" s="264" t="s">
        <v>8599</v>
      </c>
      <c r="BL306" s="266" t="s">
        <v>180</v>
      </c>
      <c r="BM306" s="257" t="s">
        <v>118</v>
      </c>
      <c r="BN306" s="265" t="s">
        <v>180</v>
      </c>
      <c r="BO306" s="257"/>
      <c r="BP306" s="69" t="s">
        <v>8600</v>
      </c>
      <c r="BQ306" s="257" t="s">
        <v>2751</v>
      </c>
      <c r="BR306" s="257" t="s">
        <v>2752</v>
      </c>
      <c r="BS306" s="257" t="s">
        <v>2753</v>
      </c>
      <c r="BT306" s="257" t="s">
        <v>2754</v>
      </c>
      <c r="BU306" s="257" t="s">
        <v>1009</v>
      </c>
      <c r="BV306" s="257" t="s">
        <v>8601</v>
      </c>
      <c r="BW306" s="38"/>
      <c r="BX306" s="257" t="s">
        <v>8602</v>
      </c>
      <c r="BY306" s="257"/>
      <c r="BZ306" s="218"/>
    </row>
    <row r="307" spans="1:78" s="217" customFormat="1" ht="99.75" customHeight="1">
      <c r="A307" s="257">
        <v>306</v>
      </c>
      <c r="B307" s="10" t="s">
        <v>2755</v>
      </c>
      <c r="C307" s="257" t="s">
        <v>106</v>
      </c>
      <c r="D307" s="257" t="s">
        <v>7897</v>
      </c>
      <c r="E307" s="257" t="s">
        <v>2550</v>
      </c>
      <c r="F307" s="257" t="s">
        <v>2756</v>
      </c>
      <c r="G307" s="257" t="s">
        <v>2757</v>
      </c>
      <c r="H307" s="257" t="s">
        <v>81</v>
      </c>
      <c r="I307" s="32" t="s">
        <v>2758</v>
      </c>
      <c r="J307" s="158" t="s">
        <v>96</v>
      </c>
      <c r="K307" s="257" t="s">
        <v>96</v>
      </c>
      <c r="L307" s="257" t="s">
        <v>2759</v>
      </c>
      <c r="M307" s="258">
        <v>41410</v>
      </c>
      <c r="N307" s="259">
        <v>41410</v>
      </c>
      <c r="O307" s="260">
        <v>9459</v>
      </c>
      <c r="P307" s="260">
        <v>40153</v>
      </c>
      <c r="Q307" s="257" t="s">
        <v>114</v>
      </c>
      <c r="R307" s="257" t="s">
        <v>161</v>
      </c>
      <c r="S307" s="267" t="s">
        <v>162</v>
      </c>
      <c r="T307" s="158" t="s">
        <v>2625</v>
      </c>
      <c r="U307" s="267" t="s">
        <v>116</v>
      </c>
      <c r="V307" s="32"/>
      <c r="W307" s="262">
        <v>100000000</v>
      </c>
      <c r="X307" s="261">
        <v>70880383</v>
      </c>
      <c r="Y307" s="39">
        <f>X307/10</f>
        <v>7088038.2999999998</v>
      </c>
      <c r="Z307" s="39">
        <f>X307/13.5</f>
        <v>5250398.7407407407</v>
      </c>
      <c r="AA307" s="39">
        <v>143575.56109220546</v>
      </c>
      <c r="AB307" s="260">
        <v>129</v>
      </c>
      <c r="AC307" s="49">
        <v>216677344</v>
      </c>
      <c r="AD307" s="49">
        <f>AC307/10</f>
        <v>21667734.399999999</v>
      </c>
      <c r="AE307" s="49">
        <f>AC307/13.5</f>
        <v>16050173.629629629</v>
      </c>
      <c r="AF307" s="49">
        <v>103540.60056960453</v>
      </c>
      <c r="AG307" s="263">
        <v>4778799</v>
      </c>
      <c r="AH307" s="49">
        <v>-3000000</v>
      </c>
      <c r="AI307" s="48">
        <v>125</v>
      </c>
      <c r="AJ307" s="39">
        <v>4966.05</v>
      </c>
      <c r="AK307" s="52">
        <v>3805843.14</v>
      </c>
      <c r="AL307" s="39">
        <v>3810809.19</v>
      </c>
      <c r="AM307" s="51">
        <v>78411.711728395065</v>
      </c>
      <c r="AN307" s="260">
        <v>125</v>
      </c>
      <c r="AO307" s="52">
        <v>8961121</v>
      </c>
      <c r="AP307" s="39">
        <v>599101819.00999999</v>
      </c>
      <c r="AQ307" s="53">
        <v>92</v>
      </c>
      <c r="AR307" s="52"/>
      <c r="AS307" s="52"/>
      <c r="AT307" s="57">
        <v>4419854916.3000002</v>
      </c>
      <c r="AU307" s="57">
        <v>19395.580000000002</v>
      </c>
      <c r="AV307" s="39">
        <f t="shared" si="23"/>
        <v>4419854916.3000002</v>
      </c>
      <c r="AW307" s="39">
        <f t="shared" si="23"/>
        <v>19395.580000000002</v>
      </c>
      <c r="AX307" s="54"/>
      <c r="AY307" s="52"/>
      <c r="AZ307" s="52"/>
      <c r="BA307" s="39">
        <v>599101819.00999999</v>
      </c>
      <c r="BB307" s="39">
        <v>599101819.00999999</v>
      </c>
      <c r="BC307" s="52"/>
      <c r="BD307" s="52"/>
      <c r="BE307" s="39">
        <v>599101819.00999999</v>
      </c>
      <c r="BF307" s="39">
        <v>599101819.00999999</v>
      </c>
      <c r="BG307" s="52"/>
      <c r="BH307" s="52"/>
      <c r="BI307" s="39">
        <v>599101819.00999999</v>
      </c>
      <c r="BJ307" s="39">
        <v>599101819.00999999</v>
      </c>
      <c r="BK307" s="257" t="s">
        <v>2760</v>
      </c>
      <c r="BL307" s="257"/>
      <c r="BM307" s="257" t="s">
        <v>118</v>
      </c>
      <c r="BN307" s="257"/>
      <c r="BO307" s="257"/>
      <c r="BP307" s="257"/>
      <c r="BQ307" s="257" t="s">
        <v>240</v>
      </c>
      <c r="BR307" s="257"/>
      <c r="BS307" s="265" t="s">
        <v>2625</v>
      </c>
      <c r="BT307" s="257"/>
      <c r="BU307" s="257" t="s">
        <v>2761</v>
      </c>
      <c r="BV307" s="257"/>
      <c r="BW307" s="38"/>
      <c r="BX307" s="257" t="s">
        <v>2762</v>
      </c>
      <c r="BY307" s="257"/>
      <c r="BZ307" s="218"/>
    </row>
    <row r="308" spans="1:78" s="217" customFormat="1" ht="192" customHeight="1">
      <c r="A308" s="257">
        <v>307</v>
      </c>
      <c r="B308" s="207" t="s">
        <v>2763</v>
      </c>
      <c r="C308" s="257" t="s">
        <v>106</v>
      </c>
      <c r="D308" s="257" t="s">
        <v>274</v>
      </c>
      <c r="E308" s="257" t="s">
        <v>1654</v>
      </c>
      <c r="F308" s="257" t="s">
        <v>2764</v>
      </c>
      <c r="G308" s="257" t="s">
        <v>2765</v>
      </c>
      <c r="H308" s="257" t="s">
        <v>189</v>
      </c>
      <c r="I308" s="32" t="s">
        <v>2766</v>
      </c>
      <c r="J308" s="158" t="s">
        <v>96</v>
      </c>
      <c r="K308" s="257" t="s">
        <v>2767</v>
      </c>
      <c r="L308" s="257" t="s">
        <v>2768</v>
      </c>
      <c r="M308" s="258">
        <v>41823</v>
      </c>
      <c r="N308" s="259">
        <v>41823</v>
      </c>
      <c r="O308" s="260">
        <v>1082</v>
      </c>
      <c r="P308" s="260">
        <v>40446</v>
      </c>
      <c r="Q308" s="257" t="s">
        <v>114</v>
      </c>
      <c r="R308" s="257" t="s">
        <v>2769</v>
      </c>
      <c r="S308" s="267" t="s">
        <v>693</v>
      </c>
      <c r="T308" s="158" t="s">
        <v>312</v>
      </c>
      <c r="U308" s="267" t="s">
        <v>116</v>
      </c>
      <c r="V308" s="32"/>
      <c r="W308" s="257"/>
      <c r="X308" s="39">
        <v>1197126320</v>
      </c>
      <c r="Y308" s="39">
        <f>X308/10</f>
        <v>119712632</v>
      </c>
      <c r="Z308" s="39">
        <f>X308/13.5</f>
        <v>88676023.703703701</v>
      </c>
      <c r="AA308" s="39">
        <v>2424903.4192189272</v>
      </c>
      <c r="AB308" s="260">
        <v>800</v>
      </c>
      <c r="AC308" s="49">
        <v>5620715105</v>
      </c>
      <c r="AD308" s="49">
        <f>AC308/10</f>
        <v>562071510.5</v>
      </c>
      <c r="AE308" s="49">
        <f>AC308/13.5</f>
        <v>416349267.03703701</v>
      </c>
      <c r="AF308" s="49">
        <v>2685893.2588833459</v>
      </c>
      <c r="AG308" s="263">
        <v>74794379</v>
      </c>
      <c r="AH308" s="49">
        <v>0</v>
      </c>
      <c r="AI308" s="48">
        <v>680</v>
      </c>
      <c r="AJ308" s="52">
        <v>88949.68</v>
      </c>
      <c r="AK308" s="52">
        <v>12755418.939999999</v>
      </c>
      <c r="AL308" s="39">
        <v>12844368.619999999</v>
      </c>
      <c r="AM308" s="51">
        <v>264287.42016460904</v>
      </c>
      <c r="AN308" s="260">
        <v>623</v>
      </c>
      <c r="AO308" s="52">
        <v>194006577</v>
      </c>
      <c r="AP308" s="39">
        <v>1962637043.1800001</v>
      </c>
      <c r="AQ308" s="53">
        <v>428</v>
      </c>
      <c r="AR308" s="52"/>
      <c r="AS308" s="52"/>
      <c r="AT308" s="52"/>
      <c r="AU308" s="52"/>
      <c r="AV308" s="52"/>
      <c r="AW308" s="52"/>
      <c r="AX308" s="54"/>
      <c r="AY308" s="52"/>
      <c r="AZ308" s="52"/>
      <c r="BA308" s="39">
        <v>1962637043.1800001</v>
      </c>
      <c r="BB308" s="39">
        <v>1962637043.1800001</v>
      </c>
      <c r="BC308" s="52"/>
      <c r="BD308" s="52"/>
      <c r="BE308" s="39">
        <v>1962637043.1800001</v>
      </c>
      <c r="BF308" s="39">
        <v>1962637043.1800001</v>
      </c>
      <c r="BG308" s="52"/>
      <c r="BH308" s="52"/>
      <c r="BI308" s="39">
        <v>1962637043.1800001</v>
      </c>
      <c r="BJ308" s="39">
        <v>1962637043.1800001</v>
      </c>
      <c r="BK308" s="264" t="s">
        <v>8018</v>
      </c>
      <c r="BL308" s="266" t="s">
        <v>180</v>
      </c>
      <c r="BM308" s="265" t="s">
        <v>118</v>
      </c>
      <c r="BN308" s="257"/>
      <c r="BO308" s="264" t="s">
        <v>118</v>
      </c>
      <c r="BP308" s="257"/>
      <c r="BQ308" s="257" t="s">
        <v>240</v>
      </c>
      <c r="BR308" s="257"/>
      <c r="BS308" s="257" t="s">
        <v>2770</v>
      </c>
      <c r="BT308" s="257"/>
      <c r="BU308" s="257"/>
      <c r="BV308" s="69" t="s">
        <v>8019</v>
      </c>
      <c r="BW308" s="38"/>
      <c r="BX308" s="257" t="s">
        <v>2771</v>
      </c>
      <c r="BY308" s="257"/>
      <c r="BZ308" s="218"/>
    </row>
    <row r="309" spans="1:78" s="217" customFormat="1" ht="99.75" customHeight="1">
      <c r="A309" s="257">
        <v>308</v>
      </c>
      <c r="B309" s="10" t="s">
        <v>2772</v>
      </c>
      <c r="C309" s="257" t="s">
        <v>92</v>
      </c>
      <c r="D309" s="257" t="s">
        <v>77</v>
      </c>
      <c r="E309" s="257" t="s">
        <v>2496</v>
      </c>
      <c r="F309" s="257" t="s">
        <v>2773</v>
      </c>
      <c r="G309" s="257" t="s">
        <v>703</v>
      </c>
      <c r="H309" s="257" t="s">
        <v>81</v>
      </c>
      <c r="I309" s="32"/>
      <c r="J309" s="158" t="s">
        <v>96</v>
      </c>
      <c r="K309" s="257" t="s">
        <v>96</v>
      </c>
      <c r="L309" s="257" t="s">
        <v>2774</v>
      </c>
      <c r="M309" s="258">
        <v>43654</v>
      </c>
      <c r="N309" s="257"/>
      <c r="O309" s="260">
        <v>947</v>
      </c>
      <c r="P309" s="260">
        <v>7380</v>
      </c>
      <c r="Q309" s="257" t="s">
        <v>114</v>
      </c>
      <c r="R309" s="257" t="s">
        <v>329</v>
      </c>
      <c r="S309" s="267" t="s">
        <v>330</v>
      </c>
      <c r="T309" s="158" t="s">
        <v>553</v>
      </c>
      <c r="U309" s="257" t="s">
        <v>101</v>
      </c>
      <c r="V309" s="266"/>
      <c r="W309" s="257" t="s">
        <v>2775</v>
      </c>
      <c r="X309" s="263"/>
      <c r="Y309" s="263"/>
      <c r="Z309" s="263"/>
      <c r="AA309" s="263"/>
      <c r="AB309" s="266"/>
      <c r="AC309" s="263"/>
      <c r="AD309" s="263"/>
      <c r="AE309" s="263"/>
      <c r="AF309" s="261"/>
      <c r="AG309" s="263"/>
      <c r="AH309" s="263"/>
      <c r="AI309" s="266"/>
      <c r="AJ309" s="263"/>
      <c r="AK309" s="263"/>
      <c r="AL309" s="263"/>
      <c r="AM309" s="261"/>
      <c r="AN309" s="257"/>
      <c r="AO309" s="52">
        <v>21218333333.330002</v>
      </c>
      <c r="AP309" s="52"/>
      <c r="AQ309" s="90"/>
      <c r="AR309" s="45"/>
      <c r="AS309" s="4">
        <v>132260000000</v>
      </c>
      <c r="AT309" s="4"/>
      <c r="AU309" s="4"/>
      <c r="AV309" s="4"/>
      <c r="AW309" s="4"/>
      <c r="AX309" s="34">
        <v>500</v>
      </c>
      <c r="AY309" s="4"/>
      <c r="AZ309" s="4"/>
      <c r="BA309" s="52"/>
      <c r="BB309" s="52"/>
      <c r="BC309" s="4"/>
      <c r="BD309" s="4"/>
      <c r="BE309" s="52"/>
      <c r="BF309" s="52"/>
      <c r="BG309" s="4"/>
      <c r="BH309" s="4"/>
      <c r="BI309" s="52"/>
      <c r="BJ309" s="52"/>
      <c r="BK309" s="257" t="s">
        <v>2776</v>
      </c>
      <c r="BL309" s="266" t="s">
        <v>180</v>
      </c>
      <c r="BM309" s="266" t="s">
        <v>118</v>
      </c>
      <c r="BN309" s="266"/>
      <c r="BO309" s="266"/>
      <c r="BP309" s="266"/>
      <c r="BQ309" s="257" t="s">
        <v>240</v>
      </c>
      <c r="BR309" s="257" t="s">
        <v>2777</v>
      </c>
      <c r="BS309" s="257" t="s">
        <v>2778</v>
      </c>
      <c r="BT309" s="266"/>
      <c r="BU309" s="266"/>
      <c r="BV309" s="266" t="s">
        <v>2779</v>
      </c>
      <c r="BW309" s="34"/>
      <c r="BX309" s="257" t="s">
        <v>2780</v>
      </c>
      <c r="BY309" s="34"/>
      <c r="BZ309" s="218"/>
    </row>
    <row r="310" spans="1:78" s="217" customFormat="1" ht="268.5" customHeight="1">
      <c r="A310" s="257">
        <v>309</v>
      </c>
      <c r="B310" s="10" t="s">
        <v>2781</v>
      </c>
      <c r="C310" s="257" t="s">
        <v>106</v>
      </c>
      <c r="D310" s="69" t="s">
        <v>7497</v>
      </c>
      <c r="E310" s="257" t="s">
        <v>445</v>
      </c>
      <c r="F310" s="257" t="s">
        <v>2782</v>
      </c>
      <c r="G310" s="257" t="s">
        <v>2783</v>
      </c>
      <c r="H310" s="257" t="s">
        <v>81</v>
      </c>
      <c r="I310" s="32" t="s">
        <v>2784</v>
      </c>
      <c r="J310" s="158" t="s">
        <v>96</v>
      </c>
      <c r="K310" s="257" t="s">
        <v>96</v>
      </c>
      <c r="L310" s="257" t="s">
        <v>2748</v>
      </c>
      <c r="M310" s="258">
        <v>41499</v>
      </c>
      <c r="N310" s="259">
        <v>41499</v>
      </c>
      <c r="O310" s="260">
        <v>321</v>
      </c>
      <c r="P310" s="260">
        <v>40227</v>
      </c>
      <c r="Q310" s="257" t="s">
        <v>114</v>
      </c>
      <c r="R310" s="257" t="s">
        <v>144</v>
      </c>
      <c r="S310" s="267" t="s">
        <v>195</v>
      </c>
      <c r="T310" s="158" t="s">
        <v>196</v>
      </c>
      <c r="U310" s="267" t="s">
        <v>116</v>
      </c>
      <c r="V310" s="32" t="s">
        <v>2785</v>
      </c>
      <c r="W310" s="257" t="s">
        <v>2786</v>
      </c>
      <c r="X310" s="39">
        <v>9362065572</v>
      </c>
      <c r="Y310" s="39">
        <f>X310/10</f>
        <v>936206557.20000005</v>
      </c>
      <c r="Z310" s="39">
        <f>X310/13.5</f>
        <v>693486338.66666663</v>
      </c>
      <c r="AA310" s="39">
        <v>18963834.005833738</v>
      </c>
      <c r="AB310" s="260">
        <v>249</v>
      </c>
      <c r="AC310" s="49">
        <v>1143797085</v>
      </c>
      <c r="AD310" s="49">
        <f>AC310/10</f>
        <v>114379708.5</v>
      </c>
      <c r="AE310" s="49">
        <f>AC310/13.5</f>
        <v>84725710</v>
      </c>
      <c r="AF310" s="49">
        <v>546570.46705659735</v>
      </c>
      <c r="AG310" s="263">
        <v>167451884</v>
      </c>
      <c r="AH310" s="49">
        <v>0</v>
      </c>
      <c r="AI310" s="48">
        <v>280</v>
      </c>
      <c r="AJ310" s="39">
        <v>29944.42</v>
      </c>
      <c r="AK310" s="60">
        <v>34696054.530000001</v>
      </c>
      <c r="AL310" s="39">
        <v>34725998.950000003</v>
      </c>
      <c r="AM310" s="51">
        <v>714526.72736625513</v>
      </c>
      <c r="AN310" s="260">
        <v>189</v>
      </c>
      <c r="AO310" s="52">
        <v>562712912</v>
      </c>
      <c r="AP310" s="39">
        <v>2864345985.0599999</v>
      </c>
      <c r="AQ310" s="53">
        <v>241</v>
      </c>
      <c r="AR310" s="52"/>
      <c r="AS310" s="52"/>
      <c r="AT310" s="57">
        <v>14914554364.5</v>
      </c>
      <c r="AU310" s="57">
        <v>58155.02</v>
      </c>
      <c r="AV310" s="39">
        <f>AR310+AT310</f>
        <v>14914554364.5</v>
      </c>
      <c r="AW310" s="39">
        <f>AS310+AU310</f>
        <v>58155.02</v>
      </c>
      <c r="AX310" s="54"/>
      <c r="AY310" s="52"/>
      <c r="AZ310" s="52"/>
      <c r="BA310" s="39">
        <v>2864345985.0599999</v>
      </c>
      <c r="BB310" s="39">
        <v>2864345985.0599999</v>
      </c>
      <c r="BC310" s="52"/>
      <c r="BD310" s="52"/>
      <c r="BE310" s="39">
        <v>2864345985.0599999</v>
      </c>
      <c r="BF310" s="39">
        <v>2864345985.0599999</v>
      </c>
      <c r="BG310" s="52"/>
      <c r="BH310" s="52"/>
      <c r="BI310" s="39">
        <v>2864345985.0599999</v>
      </c>
      <c r="BJ310" s="39">
        <v>2864345985.0599999</v>
      </c>
      <c r="BK310" s="69" t="s">
        <v>7994</v>
      </c>
      <c r="BL310" s="266" t="s">
        <v>180</v>
      </c>
      <c r="BM310" s="257" t="s">
        <v>118</v>
      </c>
      <c r="BN310" s="265" t="s">
        <v>180</v>
      </c>
      <c r="BO310" s="265" t="s">
        <v>180</v>
      </c>
      <c r="BP310" s="69" t="s">
        <v>7995</v>
      </c>
      <c r="BQ310" s="257" t="s">
        <v>519</v>
      </c>
      <c r="BR310" s="257" t="s">
        <v>2787</v>
      </c>
      <c r="BS310" s="257" t="s">
        <v>196</v>
      </c>
      <c r="BT310" s="257" t="s">
        <v>2788</v>
      </c>
      <c r="BU310" s="257"/>
      <c r="BV310" s="257" t="s">
        <v>2789</v>
      </c>
      <c r="BW310" s="257" t="s">
        <v>194</v>
      </c>
      <c r="BX310" s="257" t="s">
        <v>2790</v>
      </c>
      <c r="BY310" s="257"/>
      <c r="BZ310" s="218"/>
    </row>
    <row r="311" spans="1:78" s="217" customFormat="1" ht="293.25" customHeight="1">
      <c r="A311" s="257">
        <v>310</v>
      </c>
      <c r="B311" s="101" t="s">
        <v>7898</v>
      </c>
      <c r="C311" s="257" t="s">
        <v>106</v>
      </c>
      <c r="D311" s="69" t="s">
        <v>2425</v>
      </c>
      <c r="E311" s="257" t="s">
        <v>969</v>
      </c>
      <c r="F311" s="257" t="s">
        <v>7901</v>
      </c>
      <c r="G311" s="257" t="s">
        <v>7902</v>
      </c>
      <c r="H311" s="257" t="s">
        <v>81</v>
      </c>
      <c r="I311" s="130" t="s">
        <v>8353</v>
      </c>
      <c r="J311" s="158" t="s">
        <v>96</v>
      </c>
      <c r="K311" s="257" t="s">
        <v>96</v>
      </c>
      <c r="L311" s="257" t="s">
        <v>7899</v>
      </c>
      <c r="M311" s="258">
        <v>45805</v>
      </c>
      <c r="N311" s="257">
        <v>2025</v>
      </c>
      <c r="O311" s="260">
        <v>5131</v>
      </c>
      <c r="P311" s="260" t="s">
        <v>7903</v>
      </c>
      <c r="Q311" s="257" t="s">
        <v>114</v>
      </c>
      <c r="R311" s="257" t="s">
        <v>144</v>
      </c>
      <c r="S311" s="267" t="s">
        <v>195</v>
      </c>
      <c r="T311" s="158" t="s">
        <v>4549</v>
      </c>
      <c r="U311" s="69" t="s">
        <v>116</v>
      </c>
      <c r="V311" s="32" t="s">
        <v>7900</v>
      </c>
      <c r="W311" s="257"/>
      <c r="X311" s="39"/>
      <c r="Y311" s="39"/>
      <c r="Z311" s="39"/>
      <c r="AA311" s="39"/>
      <c r="AB311" s="260"/>
      <c r="AC311" s="49"/>
      <c r="AD311" s="49"/>
      <c r="AE311" s="49"/>
      <c r="AF311" s="49"/>
      <c r="AG311" s="263"/>
      <c r="AH311" s="49"/>
      <c r="AI311" s="48"/>
      <c r="AJ311" s="39"/>
      <c r="AK311" s="60"/>
      <c r="AL311" s="39"/>
      <c r="AM311" s="51"/>
      <c r="AN311" s="260"/>
      <c r="AO311" s="52"/>
      <c r="AP311" s="39"/>
      <c r="AQ311" s="53"/>
      <c r="AR311" s="52"/>
      <c r="AS311" s="52"/>
      <c r="AT311" s="57"/>
      <c r="AU311" s="57"/>
      <c r="AV311" s="39"/>
      <c r="AW311" s="39"/>
      <c r="AX311" s="54"/>
      <c r="AY311" s="52"/>
      <c r="AZ311" s="52"/>
      <c r="BA311" s="39"/>
      <c r="BB311" s="39"/>
      <c r="BC311" s="52"/>
      <c r="BD311" s="52"/>
      <c r="BE311" s="39"/>
      <c r="BF311" s="39"/>
      <c r="BG311" s="52"/>
      <c r="BH311" s="52"/>
      <c r="BI311" s="39"/>
      <c r="BJ311" s="39"/>
      <c r="BK311" s="69" t="s">
        <v>8495</v>
      </c>
      <c r="BL311" s="266" t="s">
        <v>180</v>
      </c>
      <c r="BM311" s="69" t="s">
        <v>118</v>
      </c>
      <c r="BN311" s="264" t="s">
        <v>180</v>
      </c>
      <c r="BO311" s="264" t="s">
        <v>180</v>
      </c>
      <c r="BP311" s="69" t="s">
        <v>8496</v>
      </c>
      <c r="BQ311" s="69" t="s">
        <v>519</v>
      </c>
      <c r="BR311" s="257"/>
      <c r="BS311" s="257" t="s">
        <v>7899</v>
      </c>
      <c r="BT311" s="257"/>
      <c r="BU311" s="257"/>
      <c r="BV311" s="257" t="s">
        <v>8055</v>
      </c>
      <c r="BW311" s="257"/>
      <c r="BX311" s="69" t="s">
        <v>7906</v>
      </c>
      <c r="BY311" s="257"/>
      <c r="BZ311" s="218"/>
    </row>
    <row r="312" spans="1:78" s="217" customFormat="1" ht="99.75" customHeight="1">
      <c r="A312" s="257">
        <v>311</v>
      </c>
      <c r="B312" s="10" t="s">
        <v>2791</v>
      </c>
      <c r="C312" s="257" t="s">
        <v>106</v>
      </c>
      <c r="D312" s="257" t="s">
        <v>125</v>
      </c>
      <c r="E312" s="257" t="s">
        <v>126</v>
      </c>
      <c r="F312" s="257" t="s">
        <v>2792</v>
      </c>
      <c r="G312" s="257" t="s">
        <v>2793</v>
      </c>
      <c r="H312" s="257" t="s">
        <v>81</v>
      </c>
      <c r="I312" s="32" t="s">
        <v>2794</v>
      </c>
      <c r="J312" s="158" t="s">
        <v>96</v>
      </c>
      <c r="K312" s="257" t="s">
        <v>572</v>
      </c>
      <c r="L312" s="257" t="s">
        <v>2795</v>
      </c>
      <c r="M312" s="258"/>
      <c r="N312" s="259"/>
      <c r="O312" s="260"/>
      <c r="P312" s="260"/>
      <c r="Q312" s="257" t="s">
        <v>8100</v>
      </c>
      <c r="R312" s="257" t="s">
        <v>2796</v>
      </c>
      <c r="S312" s="267" t="s">
        <v>415</v>
      </c>
      <c r="T312" s="158" t="s">
        <v>312</v>
      </c>
      <c r="U312" s="196" t="s">
        <v>101</v>
      </c>
      <c r="V312" s="32"/>
      <c r="W312" s="115"/>
      <c r="X312" s="39"/>
      <c r="Y312" s="39"/>
      <c r="Z312" s="39"/>
      <c r="AA312" s="39"/>
      <c r="AB312" s="65"/>
      <c r="AC312" s="49"/>
      <c r="AD312" s="263"/>
      <c r="AE312" s="263"/>
      <c r="AF312" s="49"/>
      <c r="AG312" s="263"/>
      <c r="AH312" s="263"/>
      <c r="AI312" s="266"/>
      <c r="AJ312" s="39"/>
      <c r="AK312" s="52"/>
      <c r="AL312" s="39"/>
      <c r="AM312" s="51"/>
      <c r="AN312" s="83"/>
      <c r="AO312" s="52"/>
      <c r="AP312" s="39"/>
      <c r="AQ312" s="52"/>
      <c r="AR312" s="52"/>
      <c r="AS312" s="52"/>
      <c r="AT312" s="57"/>
      <c r="AU312" s="57"/>
      <c r="AV312" s="39"/>
      <c r="AW312" s="39"/>
      <c r="AX312" s="52"/>
      <c r="AY312" s="52"/>
      <c r="AZ312" s="52"/>
      <c r="BA312" s="39"/>
      <c r="BB312" s="39"/>
      <c r="BC312" s="52"/>
      <c r="BD312" s="52"/>
      <c r="BE312" s="39"/>
      <c r="BF312" s="39"/>
      <c r="BG312" s="52"/>
      <c r="BH312" s="52"/>
      <c r="BI312" s="39"/>
      <c r="BJ312" s="39"/>
      <c r="BK312" s="257" t="s">
        <v>2797</v>
      </c>
      <c r="BL312" s="257"/>
      <c r="BM312" s="257" t="s">
        <v>118</v>
      </c>
      <c r="BN312" s="265"/>
      <c r="BO312" s="265"/>
      <c r="BP312" s="69" t="s">
        <v>7904</v>
      </c>
      <c r="BQ312" s="38"/>
      <c r="BR312" s="257"/>
      <c r="BS312" s="114" t="s">
        <v>312</v>
      </c>
      <c r="BT312" s="257"/>
      <c r="BU312" s="257"/>
      <c r="BV312" s="257" t="s">
        <v>2212</v>
      </c>
      <c r="BW312" s="257"/>
      <c r="BX312" s="257"/>
      <c r="BY312" s="257"/>
      <c r="BZ312" s="218"/>
    </row>
    <row r="313" spans="1:78" s="217" customFormat="1" ht="258.75" customHeight="1">
      <c r="A313" s="257">
        <v>312</v>
      </c>
      <c r="B313" s="101" t="s">
        <v>2798</v>
      </c>
      <c r="C313" s="257" t="s">
        <v>106</v>
      </c>
      <c r="D313" s="257" t="s">
        <v>204</v>
      </c>
      <c r="E313" s="257" t="s">
        <v>483</v>
      </c>
      <c r="F313" s="257" t="s">
        <v>2799</v>
      </c>
      <c r="G313" s="257" t="s">
        <v>2800</v>
      </c>
      <c r="H313" s="257" t="s">
        <v>81</v>
      </c>
      <c r="I313" s="32" t="s">
        <v>2801</v>
      </c>
      <c r="J313" s="158" t="s">
        <v>96</v>
      </c>
      <c r="K313" s="257" t="s">
        <v>96</v>
      </c>
      <c r="L313" s="257" t="s">
        <v>2802</v>
      </c>
      <c r="M313" s="258">
        <v>45749</v>
      </c>
      <c r="N313" s="258">
        <v>45749</v>
      </c>
      <c r="O313" s="260">
        <v>5088</v>
      </c>
      <c r="P313" s="260">
        <v>43061</v>
      </c>
      <c r="Q313" s="257" t="s">
        <v>114</v>
      </c>
      <c r="R313" s="257" t="s">
        <v>176</v>
      </c>
      <c r="S313" s="144" t="s">
        <v>177</v>
      </c>
      <c r="T313" s="158" t="s">
        <v>211</v>
      </c>
      <c r="U313" s="196" t="s">
        <v>101</v>
      </c>
      <c r="V313" s="32"/>
      <c r="W313" s="115"/>
      <c r="X313" s="39"/>
      <c r="Y313" s="39"/>
      <c r="Z313" s="39"/>
      <c r="AA313" s="39"/>
      <c r="AB313" s="65"/>
      <c r="AC313" s="49"/>
      <c r="AD313" s="263"/>
      <c r="AE313" s="263"/>
      <c r="AF313" s="49"/>
      <c r="AG313" s="263"/>
      <c r="AH313" s="263"/>
      <c r="AI313" s="266"/>
      <c r="AJ313" s="39"/>
      <c r="AK313" s="52"/>
      <c r="AL313" s="39"/>
      <c r="AM313" s="51"/>
      <c r="AN313" s="83"/>
      <c r="AO313" s="52"/>
      <c r="AP313" s="39"/>
      <c r="AQ313" s="52"/>
      <c r="AR313" s="52"/>
      <c r="AS313" s="52"/>
      <c r="AT313" s="57"/>
      <c r="AU313" s="57"/>
      <c r="AV313" s="39"/>
      <c r="AW313" s="39"/>
      <c r="AX313" s="52"/>
      <c r="AY313" s="52"/>
      <c r="AZ313" s="52"/>
      <c r="BA313" s="39"/>
      <c r="BB313" s="39"/>
      <c r="BC313" s="52"/>
      <c r="BD313" s="52"/>
      <c r="BE313" s="39"/>
      <c r="BF313" s="39"/>
      <c r="BG313" s="52"/>
      <c r="BH313" s="52"/>
      <c r="BI313" s="39"/>
      <c r="BJ313" s="39"/>
      <c r="BK313" s="69" t="s">
        <v>8547</v>
      </c>
      <c r="BL313" s="266" t="s">
        <v>180</v>
      </c>
      <c r="BM313" s="69" t="s">
        <v>118</v>
      </c>
      <c r="BN313" s="264"/>
      <c r="BO313" s="264" t="s">
        <v>118</v>
      </c>
      <c r="BP313" s="69" t="s">
        <v>8548</v>
      </c>
      <c r="BQ313" s="257" t="s">
        <v>519</v>
      </c>
      <c r="BR313" s="257"/>
      <c r="BS313" s="265" t="s">
        <v>211</v>
      </c>
      <c r="BT313" s="257"/>
      <c r="BU313" s="257"/>
      <c r="BV313" s="257"/>
      <c r="BW313" s="257"/>
      <c r="BX313" s="257" t="s">
        <v>2803</v>
      </c>
      <c r="BY313" s="257"/>
      <c r="BZ313" s="218"/>
    </row>
    <row r="314" spans="1:78" s="217" customFormat="1" ht="259.5" customHeight="1">
      <c r="A314" s="257">
        <v>313</v>
      </c>
      <c r="B314" s="10" t="s">
        <v>2804</v>
      </c>
      <c r="C314" s="257" t="s">
        <v>106</v>
      </c>
      <c r="D314" s="257" t="s">
        <v>274</v>
      </c>
      <c r="E314" s="257" t="s">
        <v>419</v>
      </c>
      <c r="F314" s="257" t="s">
        <v>2805</v>
      </c>
      <c r="G314" s="257" t="s">
        <v>2806</v>
      </c>
      <c r="H314" s="257" t="s">
        <v>81</v>
      </c>
      <c r="I314" s="32" t="s">
        <v>2807</v>
      </c>
      <c r="J314" s="158" t="s">
        <v>96</v>
      </c>
      <c r="K314" s="257" t="s">
        <v>96</v>
      </c>
      <c r="L314" s="257" t="s">
        <v>2808</v>
      </c>
      <c r="M314" s="258">
        <v>41954</v>
      </c>
      <c r="N314" s="259">
        <v>41954</v>
      </c>
      <c r="O314" s="260">
        <v>1387</v>
      </c>
      <c r="P314" s="260">
        <v>40538</v>
      </c>
      <c r="Q314" s="257" t="s">
        <v>114</v>
      </c>
      <c r="R314" s="257" t="s">
        <v>144</v>
      </c>
      <c r="S314" s="267" t="s">
        <v>195</v>
      </c>
      <c r="T314" s="158" t="s">
        <v>2809</v>
      </c>
      <c r="U314" s="267" t="s">
        <v>116</v>
      </c>
      <c r="V314" s="32" t="s">
        <v>2810</v>
      </c>
      <c r="W314" s="115" t="s">
        <v>2811</v>
      </c>
      <c r="X314" s="39">
        <v>10190366076</v>
      </c>
      <c r="Y314" s="39">
        <f>X314/10</f>
        <v>1019036607.6</v>
      </c>
      <c r="Z314" s="39">
        <f>X314/13.5</f>
        <v>754841931.55555558</v>
      </c>
      <c r="AA314" s="39">
        <v>20641642.513368983</v>
      </c>
      <c r="AB314" s="260">
        <v>752</v>
      </c>
      <c r="AC314" s="49">
        <v>282125873159</v>
      </c>
      <c r="AD314" s="49">
        <f>AC314/10</f>
        <v>28212587315.900002</v>
      </c>
      <c r="AE314" s="49">
        <f>AC314/13.5</f>
        <v>20898212826.592594</v>
      </c>
      <c r="AF314" s="49">
        <v>134815582.48705012</v>
      </c>
      <c r="AG314" s="263">
        <v>4466773765</v>
      </c>
      <c r="AH314" s="49">
        <v>2273671939</v>
      </c>
      <c r="AI314" s="48">
        <v>65245</v>
      </c>
      <c r="AJ314" s="39">
        <v>10802819.66</v>
      </c>
      <c r="AK314" s="52">
        <v>6115259974.6199999</v>
      </c>
      <c r="AL314" s="39">
        <v>6126062794.2799997</v>
      </c>
      <c r="AM314" s="51">
        <v>126050674.77942386</v>
      </c>
      <c r="AN314" s="260">
        <v>76679</v>
      </c>
      <c r="AO314" s="52">
        <v>10383729752</v>
      </c>
      <c r="AP314" s="39">
        <v>316648940377.17999</v>
      </c>
      <c r="AQ314" s="53">
        <v>76648</v>
      </c>
      <c r="AR314" s="52"/>
      <c r="AS314" s="52"/>
      <c r="AT314" s="57">
        <v>2882850703944.9902</v>
      </c>
      <c r="AU314" s="57">
        <v>11508871.17</v>
      </c>
      <c r="AV314" s="39">
        <f>AR314+AT314</f>
        <v>2882850703944.9902</v>
      </c>
      <c r="AW314" s="39">
        <f>AS314+AU314</f>
        <v>11508871.17</v>
      </c>
      <c r="AX314" s="52"/>
      <c r="AY314" s="52"/>
      <c r="AZ314" s="52"/>
      <c r="BA314" s="39">
        <v>316648940377.17999</v>
      </c>
      <c r="BB314" s="39">
        <v>316648940377.17999</v>
      </c>
      <c r="BC314" s="52"/>
      <c r="BD314" s="52"/>
      <c r="BE314" s="39">
        <v>316648940377.17999</v>
      </c>
      <c r="BF314" s="39">
        <v>316648940377.17999</v>
      </c>
      <c r="BG314" s="52"/>
      <c r="BH314" s="52"/>
      <c r="BI314" s="39">
        <v>316648940377.17999</v>
      </c>
      <c r="BJ314" s="39">
        <v>316648940377.17999</v>
      </c>
      <c r="BK314" s="257" t="s">
        <v>7892</v>
      </c>
      <c r="BL314" s="266" t="s">
        <v>180</v>
      </c>
      <c r="BM314" s="257" t="s">
        <v>118</v>
      </c>
      <c r="BN314" s="265"/>
      <c r="BO314" s="265"/>
      <c r="BP314" s="257" t="s">
        <v>2812</v>
      </c>
      <c r="BQ314" s="38" t="s">
        <v>2813</v>
      </c>
      <c r="BR314" s="257"/>
      <c r="BS314" s="257" t="s">
        <v>2809</v>
      </c>
      <c r="BT314" s="257"/>
      <c r="BU314" s="257" t="s">
        <v>2814</v>
      </c>
      <c r="BV314" s="257" t="s">
        <v>2815</v>
      </c>
      <c r="BW314" s="257" t="s">
        <v>194</v>
      </c>
      <c r="BX314" s="257" t="s">
        <v>2816</v>
      </c>
      <c r="BY314" s="257"/>
      <c r="BZ314" s="218"/>
    </row>
    <row r="315" spans="1:78" s="217" customFormat="1" ht="123.75" customHeight="1">
      <c r="A315" s="257">
        <v>314</v>
      </c>
      <c r="B315" s="10" t="s">
        <v>2817</v>
      </c>
      <c r="C315" s="257" t="s">
        <v>106</v>
      </c>
      <c r="D315" s="257" t="s">
        <v>1064</v>
      </c>
      <c r="E315" s="257" t="s">
        <v>1358</v>
      </c>
      <c r="F315" s="257" t="s">
        <v>2818</v>
      </c>
      <c r="G315" s="257" t="s">
        <v>1358</v>
      </c>
      <c r="H315" s="257" t="s">
        <v>81</v>
      </c>
      <c r="I315" s="76" t="s">
        <v>2819</v>
      </c>
      <c r="J315" s="158" t="s">
        <v>96</v>
      </c>
      <c r="K315" s="257" t="s">
        <v>2820</v>
      </c>
      <c r="L315" s="257" t="s">
        <v>2821</v>
      </c>
      <c r="M315" s="258">
        <v>40107</v>
      </c>
      <c r="N315" s="259">
        <v>40142</v>
      </c>
      <c r="O315" s="260">
        <v>6988</v>
      </c>
      <c r="P315" s="260" t="s">
        <v>2822</v>
      </c>
      <c r="Q315" s="257" t="s">
        <v>114</v>
      </c>
      <c r="R315" s="257" t="s">
        <v>1071</v>
      </c>
      <c r="S315" s="267" t="s">
        <v>287</v>
      </c>
      <c r="T315" s="158" t="s">
        <v>8402</v>
      </c>
      <c r="U315" s="267" t="s">
        <v>116</v>
      </c>
      <c r="V315" s="32"/>
      <c r="W315" s="115"/>
      <c r="X315" s="39">
        <v>826535031</v>
      </c>
      <c r="Y315" s="39">
        <f>X315/10</f>
        <v>82653503.099999994</v>
      </c>
      <c r="Z315" s="39">
        <f>X315/13.5</f>
        <v>61224817.111111112</v>
      </c>
      <c r="AA315" s="39">
        <v>1674232.3590179873</v>
      </c>
      <c r="AB315" s="65"/>
      <c r="AC315" s="49">
        <v>5724247540</v>
      </c>
      <c r="AD315" s="263">
        <f>AC315/10</f>
        <v>572424754</v>
      </c>
      <c r="AE315" s="263">
        <f>AC315/13.5</f>
        <v>424018336.2962963</v>
      </c>
      <c r="AF315" s="49">
        <v>2735366.8692776728</v>
      </c>
      <c r="AG315" s="263">
        <v>3803790415</v>
      </c>
      <c r="AH315" s="263">
        <v>3247320655</v>
      </c>
      <c r="AI315" s="266"/>
      <c r="AJ315" s="39">
        <v>57242.48</v>
      </c>
      <c r="AK315" s="51"/>
      <c r="AL315" s="39">
        <v>57242.48</v>
      </c>
      <c r="AM315" s="51">
        <v>1177.8288065843622</v>
      </c>
      <c r="AN315" s="38" t="s">
        <v>198</v>
      </c>
      <c r="AO315" s="49"/>
      <c r="AP315" s="49"/>
      <c r="AQ315" s="64"/>
      <c r="AR315" s="49"/>
      <c r="AS315" s="49"/>
      <c r="AT315" s="49"/>
      <c r="AU315" s="49"/>
      <c r="AV315" s="49"/>
      <c r="AW315" s="49"/>
      <c r="AX315" s="91"/>
      <c r="AY315" s="49"/>
      <c r="AZ315" s="49"/>
      <c r="BA315" s="49"/>
      <c r="BB315" s="49"/>
      <c r="BC315" s="49"/>
      <c r="BD315" s="49"/>
      <c r="BE315" s="49"/>
      <c r="BF315" s="49"/>
      <c r="BG315" s="49"/>
      <c r="BH315" s="49"/>
      <c r="BI315" s="49"/>
      <c r="BJ315" s="49"/>
      <c r="BK315" s="257" t="s">
        <v>2823</v>
      </c>
      <c r="BL315" s="266" t="s">
        <v>180</v>
      </c>
      <c r="BM315" s="257" t="s">
        <v>180</v>
      </c>
      <c r="BN315" s="257"/>
      <c r="BO315" s="257"/>
      <c r="BP315" s="257" t="s">
        <v>2824</v>
      </c>
      <c r="BQ315" s="257" t="s">
        <v>519</v>
      </c>
      <c r="BR315" s="257"/>
      <c r="BS315" s="257" t="s">
        <v>8402</v>
      </c>
      <c r="BT315" s="257"/>
      <c r="BU315" s="257"/>
      <c r="BV315" s="257" t="s">
        <v>2825</v>
      </c>
      <c r="BW315" s="38"/>
      <c r="BX315" s="257" t="s">
        <v>2826</v>
      </c>
      <c r="BY315" s="257"/>
      <c r="BZ315" s="218"/>
    </row>
    <row r="316" spans="1:78" s="217" customFormat="1" ht="227.25" customHeight="1">
      <c r="A316" s="257">
        <v>315</v>
      </c>
      <c r="B316" s="101" t="s">
        <v>2827</v>
      </c>
      <c r="C316" s="257" t="s">
        <v>106</v>
      </c>
      <c r="D316" s="257" t="s">
        <v>2025</v>
      </c>
      <c r="E316" s="257" t="s">
        <v>2828</v>
      </c>
      <c r="F316" s="257" t="s">
        <v>2829</v>
      </c>
      <c r="G316" s="257" t="s">
        <v>2830</v>
      </c>
      <c r="H316" s="257" t="s">
        <v>81</v>
      </c>
      <c r="I316" s="32" t="s">
        <v>2831</v>
      </c>
      <c r="J316" s="158" t="s">
        <v>96</v>
      </c>
      <c r="K316" s="257" t="s">
        <v>96</v>
      </c>
      <c r="L316" s="257" t="s">
        <v>2832</v>
      </c>
      <c r="M316" s="258">
        <v>41695</v>
      </c>
      <c r="N316" s="259">
        <v>41695</v>
      </c>
      <c r="O316" s="260"/>
      <c r="P316" s="260">
        <v>40363</v>
      </c>
      <c r="Q316" s="257" t="s">
        <v>114</v>
      </c>
      <c r="R316" s="257" t="s">
        <v>144</v>
      </c>
      <c r="S316" s="267" t="s">
        <v>195</v>
      </c>
      <c r="T316" s="158" t="s">
        <v>2032</v>
      </c>
      <c r="U316" s="267" t="s">
        <v>116</v>
      </c>
      <c r="V316" s="32"/>
      <c r="W316" s="262">
        <v>100000000</v>
      </c>
      <c r="X316" s="39">
        <v>7225412086</v>
      </c>
      <c r="Y316" s="39">
        <f>X316/10</f>
        <v>722541208.60000002</v>
      </c>
      <c r="Z316" s="39">
        <f>X316/13.5</f>
        <v>535215710.07407409</v>
      </c>
      <c r="AA316" s="39">
        <v>14635820.948792741</v>
      </c>
      <c r="AB316" s="260">
        <v>93</v>
      </c>
      <c r="AC316" s="49">
        <v>530202762</v>
      </c>
      <c r="AD316" s="49">
        <f>AC316/10</f>
        <v>53020276.200000003</v>
      </c>
      <c r="AE316" s="49">
        <f>AC316/13.5</f>
        <v>39274278.666666664</v>
      </c>
      <c r="AF316" s="49">
        <v>253360.64854636163</v>
      </c>
      <c r="AG316" s="263">
        <v>-275770648</v>
      </c>
      <c r="AH316" s="49">
        <v>-291128918</v>
      </c>
      <c r="AI316" s="48">
        <v>56</v>
      </c>
      <c r="AJ316" s="39">
        <v>34473.53</v>
      </c>
      <c r="AK316" s="52">
        <v>2574001.5099999998</v>
      </c>
      <c r="AL316" s="39">
        <v>2608475.0399999996</v>
      </c>
      <c r="AM316" s="51">
        <v>53672.325925925914</v>
      </c>
      <c r="AN316" s="260">
        <v>46</v>
      </c>
      <c r="AO316" s="52">
        <v>314346845</v>
      </c>
      <c r="AP316" s="39">
        <v>270317081733.45999</v>
      </c>
      <c r="AQ316" s="53">
        <v>48</v>
      </c>
      <c r="AR316" s="52"/>
      <c r="AS316" s="52"/>
      <c r="AT316" s="57">
        <v>151432131964.57999</v>
      </c>
      <c r="AU316" s="57">
        <v>864645.16</v>
      </c>
      <c r="AV316" s="39">
        <f>AR316+AT316</f>
        <v>151432131964.57999</v>
      </c>
      <c r="AW316" s="39">
        <f>AS316+AU316</f>
        <v>864645.16</v>
      </c>
      <c r="AX316" s="54"/>
      <c r="AY316" s="52"/>
      <c r="AZ316" s="52"/>
      <c r="BA316" s="39">
        <v>270317081733.45999</v>
      </c>
      <c r="BB316" s="39">
        <v>270317081733.45999</v>
      </c>
      <c r="BC316" s="52"/>
      <c r="BD316" s="52"/>
      <c r="BE316" s="39">
        <v>270317081733.45999</v>
      </c>
      <c r="BF316" s="39">
        <v>270317081733.45999</v>
      </c>
      <c r="BG316" s="52"/>
      <c r="BH316" s="52"/>
      <c r="BI316" s="39">
        <v>270317081733.45999</v>
      </c>
      <c r="BJ316" s="39">
        <v>270317081733.45999</v>
      </c>
      <c r="BK316" s="69" t="s">
        <v>8354</v>
      </c>
      <c r="BL316" s="266" t="s">
        <v>180</v>
      </c>
      <c r="BM316" s="257" t="s">
        <v>180</v>
      </c>
      <c r="BN316" s="257"/>
      <c r="BO316" s="257"/>
      <c r="BP316" s="69" t="s">
        <v>8355</v>
      </c>
      <c r="BQ316" s="257" t="s">
        <v>2833</v>
      </c>
      <c r="BR316" s="257"/>
      <c r="BS316" s="257" t="s">
        <v>2032</v>
      </c>
      <c r="BT316" s="257" t="s">
        <v>2834</v>
      </c>
      <c r="BU316" s="257" t="s">
        <v>2835</v>
      </c>
      <c r="BV316" s="257" t="s">
        <v>2836</v>
      </c>
      <c r="BW316" s="38"/>
      <c r="BX316" s="257" t="s">
        <v>2837</v>
      </c>
      <c r="BY316" s="257"/>
      <c r="BZ316" s="218"/>
    </row>
    <row r="317" spans="1:78" s="217" customFormat="1" ht="269.25" customHeight="1">
      <c r="A317" s="257">
        <v>316</v>
      </c>
      <c r="B317" s="10" t="s">
        <v>2838</v>
      </c>
      <c r="C317" s="257" t="s">
        <v>106</v>
      </c>
      <c r="D317" s="257" t="s">
        <v>204</v>
      </c>
      <c r="E317" s="257" t="s">
        <v>2839</v>
      </c>
      <c r="F317" s="257"/>
      <c r="G317" s="257" t="s">
        <v>2840</v>
      </c>
      <c r="H317" s="257" t="s">
        <v>81</v>
      </c>
      <c r="I317" s="10"/>
      <c r="J317" s="158" t="s">
        <v>96</v>
      </c>
      <c r="K317" s="257" t="s">
        <v>2841</v>
      </c>
      <c r="L317" s="257" t="s">
        <v>2842</v>
      </c>
      <c r="M317" s="258">
        <v>41724</v>
      </c>
      <c r="N317" s="259">
        <v>41724</v>
      </c>
      <c r="O317" s="260">
        <v>859</v>
      </c>
      <c r="P317" s="260">
        <v>40379</v>
      </c>
      <c r="Q317" s="257" t="s">
        <v>114</v>
      </c>
      <c r="R317" s="257" t="s">
        <v>176</v>
      </c>
      <c r="S317" s="144" t="s">
        <v>177</v>
      </c>
      <c r="T317" s="158" t="s">
        <v>211</v>
      </c>
      <c r="U317" s="267" t="s">
        <v>116</v>
      </c>
      <c r="V317" s="32" t="s">
        <v>2843</v>
      </c>
      <c r="W317" s="262">
        <v>100000000</v>
      </c>
      <c r="X317" s="39">
        <v>2202461821</v>
      </c>
      <c r="Y317" s="39">
        <f>X317/10</f>
        <v>220246182.09999999</v>
      </c>
      <c r="Z317" s="39">
        <f>X317/13.5</f>
        <v>163145320.07407406</v>
      </c>
      <c r="AA317" s="39">
        <v>4461314.659293469</v>
      </c>
      <c r="AB317" s="260">
        <v>107</v>
      </c>
      <c r="AC317" s="49">
        <v>7786250655</v>
      </c>
      <c r="AD317" s="49">
        <f>AC317/10</f>
        <v>778625065.5</v>
      </c>
      <c r="AE317" s="49">
        <f>AC317/13.5</f>
        <v>576759307.77777779</v>
      </c>
      <c r="AF317" s="49">
        <v>3720707.7312345896</v>
      </c>
      <c r="AG317" s="263">
        <v>2951675035</v>
      </c>
      <c r="AH317" s="49">
        <v>0</v>
      </c>
      <c r="AI317" s="48">
        <v>125</v>
      </c>
      <c r="AJ317" s="39">
        <v>872663.63</v>
      </c>
      <c r="AK317" s="52">
        <v>3346246.31</v>
      </c>
      <c r="AL317" s="39">
        <v>4218909.9400000004</v>
      </c>
      <c r="AM317" s="51">
        <v>86808.846502057626</v>
      </c>
      <c r="AN317" s="260">
        <v>125</v>
      </c>
      <c r="AO317" s="52">
        <v>8356426469</v>
      </c>
      <c r="AP317" s="51"/>
      <c r="AQ317" s="53">
        <v>125</v>
      </c>
      <c r="AR317" s="52"/>
      <c r="AS317" s="52"/>
      <c r="AT317" s="52"/>
      <c r="AU317" s="52"/>
      <c r="AV317" s="52"/>
      <c r="AW317" s="52"/>
      <c r="AX317" s="54"/>
      <c r="AY317" s="52"/>
      <c r="AZ317" s="52"/>
      <c r="BA317" s="51"/>
      <c r="BB317" s="51"/>
      <c r="BC317" s="52"/>
      <c r="BD317" s="52"/>
      <c r="BE317" s="51"/>
      <c r="BF317" s="51"/>
      <c r="BG317" s="52"/>
      <c r="BH317" s="52"/>
      <c r="BI317" s="51"/>
      <c r="BJ317" s="51"/>
      <c r="BK317" s="257" t="s">
        <v>2844</v>
      </c>
      <c r="BL317" s="257"/>
      <c r="BM317" s="257" t="s">
        <v>118</v>
      </c>
      <c r="BN317" s="265" t="s">
        <v>180</v>
      </c>
      <c r="BO317" s="265" t="s">
        <v>180</v>
      </c>
      <c r="BP317" s="257" t="s">
        <v>2845</v>
      </c>
      <c r="BQ317" s="257" t="s">
        <v>2846</v>
      </c>
      <c r="BR317" s="257"/>
      <c r="BS317" s="257"/>
      <c r="BT317" s="257"/>
      <c r="BU317" s="257"/>
      <c r="BV317" s="257" t="s">
        <v>2847</v>
      </c>
      <c r="BW317" s="38"/>
      <c r="BX317" s="257" t="s">
        <v>2848</v>
      </c>
      <c r="BY317" s="257"/>
      <c r="BZ317" s="218"/>
    </row>
    <row r="318" spans="1:78" s="217" customFormat="1" ht="99.75" customHeight="1">
      <c r="A318" s="257">
        <v>317</v>
      </c>
      <c r="B318" s="10" t="s">
        <v>2849</v>
      </c>
      <c r="C318" s="257" t="s">
        <v>92</v>
      </c>
      <c r="D318" s="257" t="s">
        <v>93</v>
      </c>
      <c r="E318" s="257" t="s">
        <v>2850</v>
      </c>
      <c r="F318" s="257" t="s">
        <v>2851</v>
      </c>
      <c r="G318" s="257" t="s">
        <v>2852</v>
      </c>
      <c r="H318" s="257" t="s">
        <v>81</v>
      </c>
      <c r="I318" s="32"/>
      <c r="J318" s="158" t="s">
        <v>96</v>
      </c>
      <c r="K318" s="257" t="s">
        <v>96</v>
      </c>
      <c r="L318" s="257" t="s">
        <v>2853</v>
      </c>
      <c r="M318" s="46"/>
      <c r="N318" s="266"/>
      <c r="O318" s="48"/>
      <c r="P318" s="48"/>
      <c r="Q318" s="257" t="s">
        <v>114</v>
      </c>
      <c r="R318" s="257" t="s">
        <v>828</v>
      </c>
      <c r="S318" s="267" t="s">
        <v>828</v>
      </c>
      <c r="T318" s="158" t="s">
        <v>1690</v>
      </c>
      <c r="U318" s="267" t="s">
        <v>116</v>
      </c>
      <c r="V318" s="266"/>
      <c r="W318" s="266"/>
      <c r="X318" s="263"/>
      <c r="Y318" s="263"/>
      <c r="Z318" s="263"/>
      <c r="AA318" s="263"/>
      <c r="AB318" s="266"/>
      <c r="AC318" s="263"/>
      <c r="AD318" s="263"/>
      <c r="AE318" s="263"/>
      <c r="AF318" s="261"/>
      <c r="AG318" s="263"/>
      <c r="AH318" s="263"/>
      <c r="AI318" s="266"/>
      <c r="AJ318" s="263"/>
      <c r="AK318" s="263"/>
      <c r="AL318" s="263"/>
      <c r="AM318" s="263"/>
      <c r="AN318" s="266"/>
      <c r="AO318" s="263"/>
      <c r="AP318" s="263"/>
      <c r="AQ318" s="266"/>
      <c r="AR318" s="261"/>
      <c r="AS318" s="4"/>
      <c r="AT318" s="4"/>
      <c r="AU318" s="4"/>
      <c r="AV318" s="4"/>
      <c r="AW318" s="4"/>
      <c r="AX318" s="34"/>
      <c r="AY318" s="4"/>
      <c r="AZ318" s="4"/>
      <c r="BA318" s="263"/>
      <c r="BB318" s="263"/>
      <c r="BC318" s="4"/>
      <c r="BD318" s="4"/>
      <c r="BE318" s="263"/>
      <c r="BF318" s="263"/>
      <c r="BG318" s="4"/>
      <c r="BH318" s="4"/>
      <c r="BI318" s="263"/>
      <c r="BJ318" s="263"/>
      <c r="BK318" s="257" t="s">
        <v>2854</v>
      </c>
      <c r="BL318" s="266"/>
      <c r="BM318" s="266"/>
      <c r="BN318" s="266"/>
      <c r="BO318" s="266"/>
      <c r="BP318" s="266"/>
      <c r="BQ318" s="262" t="s">
        <v>102</v>
      </c>
      <c r="BR318" s="266"/>
      <c r="BS318" s="257" t="s">
        <v>1690</v>
      </c>
      <c r="BT318" s="266"/>
      <c r="BU318" s="266"/>
      <c r="BV318" s="266"/>
      <c r="BW318" s="34"/>
      <c r="BX318" s="257" t="s">
        <v>2855</v>
      </c>
      <c r="BY318" s="34"/>
      <c r="BZ318" s="218"/>
    </row>
    <row r="319" spans="1:78" s="217" customFormat="1" ht="138" customHeight="1">
      <c r="A319" s="257">
        <v>318</v>
      </c>
      <c r="B319" s="10" t="s">
        <v>2856</v>
      </c>
      <c r="C319" s="257" t="s">
        <v>106</v>
      </c>
      <c r="D319" s="257" t="s">
        <v>436</v>
      </c>
      <c r="E319" s="257" t="s">
        <v>2857</v>
      </c>
      <c r="F319" s="257" t="s">
        <v>2858</v>
      </c>
      <c r="G319" s="257" t="s">
        <v>2859</v>
      </c>
      <c r="H319" s="257" t="s">
        <v>81</v>
      </c>
      <c r="I319" s="32" t="s">
        <v>2860</v>
      </c>
      <c r="J319" s="158" t="s">
        <v>96</v>
      </c>
      <c r="K319" s="257" t="s">
        <v>96</v>
      </c>
      <c r="L319" s="257" t="s">
        <v>2861</v>
      </c>
      <c r="M319" s="258">
        <v>39245</v>
      </c>
      <c r="N319" s="259">
        <v>39245</v>
      </c>
      <c r="O319" s="260">
        <v>5382</v>
      </c>
      <c r="P319" s="260">
        <v>38703</v>
      </c>
      <c r="Q319" s="257" t="s">
        <v>114</v>
      </c>
      <c r="R319" s="257" t="s">
        <v>176</v>
      </c>
      <c r="S319" s="144" t="s">
        <v>177</v>
      </c>
      <c r="T319" s="158" t="s">
        <v>2062</v>
      </c>
      <c r="U319" s="267" t="s">
        <v>116</v>
      </c>
      <c r="V319" s="32"/>
      <c r="W319" s="257"/>
      <c r="X319" s="261">
        <v>196661877</v>
      </c>
      <c r="Y319" s="39">
        <f>X319/10</f>
        <v>19666187.699999999</v>
      </c>
      <c r="Z319" s="39">
        <f>X319/13.5</f>
        <v>14567546.444444444</v>
      </c>
      <c r="AA319" s="39">
        <v>398359.01191054936</v>
      </c>
      <c r="AB319" s="260">
        <v>97</v>
      </c>
      <c r="AC319" s="39">
        <v>583749876</v>
      </c>
      <c r="AD319" s="49">
        <f>AC319/10</f>
        <v>58374987.600000001</v>
      </c>
      <c r="AE319" s="49">
        <f>AC319/13.5</f>
        <v>43240731.555555552</v>
      </c>
      <c r="AF319" s="49">
        <v>278948.46608177078</v>
      </c>
      <c r="AG319" s="261">
        <v>-265508917</v>
      </c>
      <c r="AH319" s="39">
        <v>-273060993</v>
      </c>
      <c r="AI319" s="260">
        <v>68</v>
      </c>
      <c r="AJ319" s="39">
        <v>27514.87</v>
      </c>
      <c r="AK319" s="60">
        <v>8242163.4299999997</v>
      </c>
      <c r="AL319" s="39">
        <v>8269678.2999999998</v>
      </c>
      <c r="AM319" s="51">
        <v>170157.98971193415</v>
      </c>
      <c r="AN319" s="260">
        <v>94</v>
      </c>
      <c r="AO319" s="52">
        <v>16205000</v>
      </c>
      <c r="AP319" s="39">
        <v>8436018055.3299999</v>
      </c>
      <c r="AQ319" s="53">
        <v>94</v>
      </c>
      <c r="AR319" s="52"/>
      <c r="AS319" s="52"/>
      <c r="AT319" s="57">
        <v>99342804423.309998</v>
      </c>
      <c r="AU319" s="57">
        <v>337231.38</v>
      </c>
      <c r="AV319" s="39">
        <f>AR319+AT319</f>
        <v>99342804423.309998</v>
      </c>
      <c r="AW319" s="39">
        <f>AS319+AU319</f>
        <v>337231.38</v>
      </c>
      <c r="AX319" s="54"/>
      <c r="AY319" s="52"/>
      <c r="AZ319" s="52"/>
      <c r="BA319" s="39">
        <v>8436018055.3299999</v>
      </c>
      <c r="BB319" s="39">
        <v>8436018055.3299999</v>
      </c>
      <c r="BC319" s="52"/>
      <c r="BD319" s="52"/>
      <c r="BE319" s="39">
        <v>8436018055.3299999</v>
      </c>
      <c r="BF319" s="39">
        <v>8436018055.3299999</v>
      </c>
      <c r="BG319" s="52"/>
      <c r="BH319" s="52"/>
      <c r="BI319" s="39">
        <v>8436018055.3299999</v>
      </c>
      <c r="BJ319" s="39">
        <v>8436018055.3299999</v>
      </c>
      <c r="BK319" s="80" t="s">
        <v>2862</v>
      </c>
      <c r="BL319" s="266" t="s">
        <v>180</v>
      </c>
      <c r="BM319" s="262"/>
      <c r="BN319" s="257"/>
      <c r="BO319" s="257"/>
      <c r="BP319" s="262"/>
      <c r="BQ319" s="262" t="s">
        <v>102</v>
      </c>
      <c r="BR319" s="262" t="s">
        <v>2863</v>
      </c>
      <c r="BS319" s="257" t="s">
        <v>2864</v>
      </c>
      <c r="BT319" s="262"/>
      <c r="BU319" s="262"/>
      <c r="BV319" s="262"/>
      <c r="BW319" s="262"/>
      <c r="BX319" s="257" t="s">
        <v>2865</v>
      </c>
      <c r="BY319" s="257"/>
      <c r="BZ319" s="218"/>
    </row>
    <row r="320" spans="1:78" s="217" customFormat="1" ht="249" customHeight="1">
      <c r="A320" s="257">
        <v>319</v>
      </c>
      <c r="B320" s="10" t="s">
        <v>2866</v>
      </c>
      <c r="C320" s="257" t="s">
        <v>92</v>
      </c>
      <c r="D320" s="257" t="s">
        <v>274</v>
      </c>
      <c r="E320" s="257" t="s">
        <v>2867</v>
      </c>
      <c r="F320" s="266" t="s">
        <v>2868</v>
      </c>
      <c r="G320" s="257" t="s">
        <v>2869</v>
      </c>
      <c r="H320" s="69" t="s">
        <v>8070</v>
      </c>
      <c r="I320" s="32" t="s">
        <v>2870</v>
      </c>
      <c r="J320" s="158" t="s">
        <v>96</v>
      </c>
      <c r="K320" s="257" t="s">
        <v>2871</v>
      </c>
      <c r="L320" s="257" t="s">
        <v>2872</v>
      </c>
      <c r="M320" s="46"/>
      <c r="N320" s="47">
        <v>43125</v>
      </c>
      <c r="O320" s="48"/>
      <c r="P320" s="48">
        <v>41328</v>
      </c>
      <c r="Q320" s="266" t="s">
        <v>114</v>
      </c>
      <c r="R320" s="266" t="s">
        <v>287</v>
      </c>
      <c r="S320" s="267" t="s">
        <v>359</v>
      </c>
      <c r="T320" s="158" t="s">
        <v>2650</v>
      </c>
      <c r="U320" s="267" t="s">
        <v>116</v>
      </c>
      <c r="V320" s="32"/>
      <c r="W320" s="266"/>
      <c r="X320" s="4"/>
      <c r="Y320" s="4"/>
      <c r="Z320" s="4"/>
      <c r="AA320" s="4"/>
      <c r="AB320" s="34"/>
      <c r="AC320" s="4"/>
      <c r="AD320" s="263"/>
      <c r="AE320" s="263"/>
      <c r="AF320" s="263"/>
      <c r="AG320" s="263"/>
      <c r="AH320" s="263"/>
      <c r="AI320" s="266"/>
      <c r="AJ320" s="4"/>
      <c r="AK320" s="4"/>
      <c r="AL320" s="4"/>
      <c r="AM320" s="4"/>
      <c r="AN320" s="34"/>
      <c r="AO320" s="4"/>
      <c r="AP320" s="4"/>
      <c r="AQ320" s="34"/>
      <c r="AR320" s="56">
        <v>42437325291</v>
      </c>
      <c r="AS320" s="4">
        <f>AR320/73772.3256</f>
        <v>575247.22103921312</v>
      </c>
      <c r="AT320" s="56"/>
      <c r="AU320" s="56"/>
      <c r="AV320" s="56"/>
      <c r="AW320" s="56"/>
      <c r="AX320" s="113">
        <v>104</v>
      </c>
      <c r="AY320" s="56"/>
      <c r="AZ320" s="56"/>
      <c r="BA320" s="4"/>
      <c r="BB320" s="4"/>
      <c r="BC320" s="56"/>
      <c r="BD320" s="56"/>
      <c r="BE320" s="4"/>
      <c r="BF320" s="4"/>
      <c r="BG320" s="56"/>
      <c r="BH320" s="56"/>
      <c r="BI320" s="4"/>
      <c r="BJ320" s="4"/>
      <c r="BK320" s="257" t="s">
        <v>2873</v>
      </c>
      <c r="BL320" s="266"/>
      <c r="BM320" s="265" t="s">
        <v>118</v>
      </c>
      <c r="BN320" s="257"/>
      <c r="BO320" s="257"/>
      <c r="BP320" s="266"/>
      <c r="BQ320" s="262" t="s">
        <v>102</v>
      </c>
      <c r="BR320" s="257" t="s">
        <v>2874</v>
      </c>
      <c r="BS320" s="266"/>
      <c r="BT320" s="266"/>
      <c r="BU320" s="257" t="s">
        <v>103</v>
      </c>
      <c r="BV320" s="257" t="s">
        <v>2875</v>
      </c>
      <c r="BW320" s="34"/>
      <c r="BX320" s="265" t="s">
        <v>2876</v>
      </c>
      <c r="BY320" s="34"/>
      <c r="BZ320" s="218"/>
    </row>
    <row r="321" spans="1:78" s="217" customFormat="1" ht="99.75" customHeight="1">
      <c r="A321" s="257">
        <v>320</v>
      </c>
      <c r="B321" s="101" t="s">
        <v>2877</v>
      </c>
      <c r="C321" s="257" t="s">
        <v>92</v>
      </c>
      <c r="D321" s="69" t="s">
        <v>2425</v>
      </c>
      <c r="E321" s="257" t="s">
        <v>969</v>
      </c>
      <c r="F321" s="257"/>
      <c r="G321" s="257" t="s">
        <v>2878</v>
      </c>
      <c r="H321" s="257" t="s">
        <v>81</v>
      </c>
      <c r="I321" s="32"/>
      <c r="J321" s="158" t="s">
        <v>96</v>
      </c>
      <c r="K321" s="257" t="s">
        <v>96</v>
      </c>
      <c r="L321" s="257" t="s">
        <v>2879</v>
      </c>
      <c r="M321" s="258">
        <v>43586</v>
      </c>
      <c r="N321" s="257"/>
      <c r="O321" s="260"/>
      <c r="P321" s="260"/>
      <c r="Q321" s="257" t="s">
        <v>114</v>
      </c>
      <c r="R321" s="257" t="s">
        <v>177</v>
      </c>
      <c r="S321" s="267" t="s">
        <v>132</v>
      </c>
      <c r="T321" s="158" t="s">
        <v>1892</v>
      </c>
      <c r="U321" s="257" t="s">
        <v>8165</v>
      </c>
      <c r="V321" s="266"/>
      <c r="W321" s="266"/>
      <c r="X321" s="263"/>
      <c r="Y321" s="263"/>
      <c r="Z321" s="263"/>
      <c r="AA321" s="263"/>
      <c r="AB321" s="266"/>
      <c r="AC321" s="263"/>
      <c r="AD321" s="263"/>
      <c r="AE321" s="263"/>
      <c r="AF321" s="263"/>
      <c r="AG321" s="263"/>
      <c r="AH321" s="263"/>
      <c r="AI321" s="266"/>
      <c r="AJ321" s="263"/>
      <c r="AK321" s="263"/>
      <c r="AL321" s="263"/>
      <c r="AM321" s="263"/>
      <c r="AN321" s="266"/>
      <c r="AO321" s="263"/>
      <c r="AP321" s="263"/>
      <c r="AQ321" s="90"/>
      <c r="AR321" s="116"/>
      <c r="AS321" s="4"/>
      <c r="AT321" s="4"/>
      <c r="AU321" s="4"/>
      <c r="AV321" s="4"/>
      <c r="AW321" s="4"/>
      <c r="AX321" s="34"/>
      <c r="AY321" s="4"/>
      <c r="AZ321" s="4"/>
      <c r="BA321" s="263"/>
      <c r="BB321" s="263"/>
      <c r="BC321" s="4"/>
      <c r="BD321" s="4"/>
      <c r="BE321" s="263"/>
      <c r="BF321" s="263"/>
      <c r="BG321" s="4"/>
      <c r="BH321" s="4"/>
      <c r="BI321" s="263"/>
      <c r="BJ321" s="263"/>
      <c r="BK321" s="257"/>
      <c r="BL321" s="266"/>
      <c r="BM321" s="266"/>
      <c r="BN321" s="266"/>
      <c r="BO321" s="266"/>
      <c r="BP321" s="266"/>
      <c r="BQ321" s="262" t="s">
        <v>102</v>
      </c>
      <c r="BR321" s="266"/>
      <c r="BS321" s="257" t="s">
        <v>1892</v>
      </c>
      <c r="BT321" s="266"/>
      <c r="BU321" s="266"/>
      <c r="BV321" s="257" t="s">
        <v>2880</v>
      </c>
      <c r="BW321" s="34"/>
      <c r="BX321" s="257" t="s">
        <v>2881</v>
      </c>
      <c r="BY321" s="34"/>
      <c r="BZ321" s="218"/>
    </row>
    <row r="322" spans="1:78" s="217" customFormat="1" ht="99.75" customHeight="1">
      <c r="A322" s="257">
        <v>321</v>
      </c>
      <c r="B322" s="207" t="s">
        <v>2882</v>
      </c>
      <c r="C322" s="257" t="s">
        <v>106</v>
      </c>
      <c r="D322" s="69" t="s">
        <v>2425</v>
      </c>
      <c r="E322" s="257" t="s">
        <v>1737</v>
      </c>
      <c r="F322" s="257"/>
      <c r="G322" s="257"/>
      <c r="H322" s="257" t="s">
        <v>81</v>
      </c>
      <c r="I322" s="10"/>
      <c r="J322" s="158" t="s">
        <v>96</v>
      </c>
      <c r="K322" s="257" t="s">
        <v>96</v>
      </c>
      <c r="L322" s="257" t="s">
        <v>2883</v>
      </c>
      <c r="M322" s="258">
        <v>41548</v>
      </c>
      <c r="N322" s="259">
        <v>41548</v>
      </c>
      <c r="O322" s="260"/>
      <c r="P322" s="260">
        <v>40262</v>
      </c>
      <c r="Q322" s="257" t="s">
        <v>114</v>
      </c>
      <c r="R322" s="257" t="s">
        <v>144</v>
      </c>
      <c r="S322" s="267" t="s">
        <v>195</v>
      </c>
      <c r="T322" s="158" t="s">
        <v>8303</v>
      </c>
      <c r="U322" s="267" t="s">
        <v>116</v>
      </c>
      <c r="V322" s="32"/>
      <c r="W322" s="257"/>
      <c r="X322" s="39">
        <v>1102914052</v>
      </c>
      <c r="Y322" s="39">
        <f>X322/10</f>
        <v>110291405.2</v>
      </c>
      <c r="Z322" s="39">
        <f>X322/13.5</f>
        <v>81697337.185185179</v>
      </c>
      <c r="AA322" s="39">
        <v>2234066.7071787394</v>
      </c>
      <c r="AB322" s="260">
        <v>836</v>
      </c>
      <c r="AC322" s="49">
        <v>3602430051</v>
      </c>
      <c r="AD322" s="49">
        <f>AC322/10</f>
        <v>360243005.10000002</v>
      </c>
      <c r="AE322" s="49">
        <f>AC322/13.5</f>
        <v>266846670.44444445</v>
      </c>
      <c r="AF322" s="49">
        <v>1721443.3410746031</v>
      </c>
      <c r="AG322" s="263">
        <v>735250000</v>
      </c>
      <c r="AH322" s="49">
        <v>3500000</v>
      </c>
      <c r="AI322" s="48">
        <v>900</v>
      </c>
      <c r="AJ322" s="52">
        <v>335034.52</v>
      </c>
      <c r="AK322" s="52">
        <v>22723709.559999999</v>
      </c>
      <c r="AL322" s="39">
        <v>23058744.079999998</v>
      </c>
      <c r="AM322" s="51">
        <v>474459.75473251025</v>
      </c>
      <c r="AN322" s="260">
        <v>900</v>
      </c>
      <c r="AO322" s="52">
        <v>175999200</v>
      </c>
      <c r="AP322" s="39">
        <v>3535332176.25</v>
      </c>
      <c r="AQ322" s="53">
        <v>900</v>
      </c>
      <c r="AR322" s="52"/>
      <c r="AS322" s="52"/>
      <c r="AT322" s="57">
        <v>3000000000</v>
      </c>
      <c r="AU322" s="57">
        <v>2893.99</v>
      </c>
      <c r="AV322" s="52">
        <f>AR322+AT322</f>
        <v>3000000000</v>
      </c>
      <c r="AW322" s="52">
        <f>AS322+AU322</f>
        <v>2893.99</v>
      </c>
      <c r="AX322" s="54"/>
      <c r="AY322" s="52"/>
      <c r="AZ322" s="52"/>
      <c r="BA322" s="39">
        <v>3535332176.25</v>
      </c>
      <c r="BB322" s="39">
        <v>3535332176.25</v>
      </c>
      <c r="BC322" s="52"/>
      <c r="BD322" s="52"/>
      <c r="BE322" s="39">
        <v>3535332176.25</v>
      </c>
      <c r="BF322" s="39">
        <v>3535332176.25</v>
      </c>
      <c r="BG322" s="52"/>
      <c r="BH322" s="52"/>
      <c r="BI322" s="39">
        <v>3535332176.25</v>
      </c>
      <c r="BJ322" s="39">
        <v>3535332176.25</v>
      </c>
      <c r="BK322" s="265" t="s">
        <v>2884</v>
      </c>
      <c r="BL322" s="266" t="s">
        <v>180</v>
      </c>
      <c r="BM322" s="257" t="s">
        <v>118</v>
      </c>
      <c r="BN322" s="262"/>
      <c r="BO322" s="262"/>
      <c r="BP322" s="257"/>
      <c r="BQ322" s="38"/>
      <c r="BR322" s="257"/>
      <c r="BS322" s="69" t="s">
        <v>8304</v>
      </c>
      <c r="BT322" s="257"/>
      <c r="BU322" s="257"/>
      <c r="BV322" s="117"/>
      <c r="BW322" s="38"/>
      <c r="BX322" s="257" t="s">
        <v>2885</v>
      </c>
      <c r="BY322" s="257"/>
      <c r="BZ322" s="218"/>
    </row>
    <row r="323" spans="1:78" s="217" customFormat="1" ht="132.75" customHeight="1">
      <c r="A323" s="257">
        <v>322</v>
      </c>
      <c r="B323" s="42" t="s">
        <v>2886</v>
      </c>
      <c r="C323" s="257" t="s">
        <v>106</v>
      </c>
      <c r="D323" s="257" t="s">
        <v>7897</v>
      </c>
      <c r="E323" s="265" t="s">
        <v>2550</v>
      </c>
      <c r="F323" s="265" t="s">
        <v>2887</v>
      </c>
      <c r="G323" s="257" t="s">
        <v>2888</v>
      </c>
      <c r="H323" s="257" t="s">
        <v>81</v>
      </c>
      <c r="I323" s="32" t="s">
        <v>2889</v>
      </c>
      <c r="J323" s="158" t="s">
        <v>96</v>
      </c>
      <c r="K323" s="257" t="s">
        <v>2890</v>
      </c>
      <c r="L323" s="257" t="s">
        <v>2891</v>
      </c>
      <c r="M323" s="77">
        <v>43754</v>
      </c>
      <c r="N323" s="265">
        <v>2019</v>
      </c>
      <c r="O323" s="53">
        <v>4003</v>
      </c>
      <c r="P323" s="53">
        <v>41739</v>
      </c>
      <c r="Q323" s="257" t="s">
        <v>114</v>
      </c>
      <c r="R323" s="257" t="s">
        <v>2541</v>
      </c>
      <c r="S323" s="267" t="s">
        <v>359</v>
      </c>
      <c r="T323" s="158" t="s">
        <v>2625</v>
      </c>
      <c r="U323" s="267" t="s">
        <v>116</v>
      </c>
      <c r="V323" s="265" t="s">
        <v>2892</v>
      </c>
      <c r="W323" s="257"/>
      <c r="X323" s="39"/>
      <c r="Y323" s="39"/>
      <c r="Z323" s="39"/>
      <c r="AA323" s="39"/>
      <c r="AB323" s="65"/>
      <c r="AC323" s="49"/>
      <c r="AD323" s="263"/>
      <c r="AE323" s="263"/>
      <c r="AF323" s="49"/>
      <c r="AG323" s="263"/>
      <c r="AH323" s="263"/>
      <c r="AI323" s="266"/>
      <c r="AJ323" s="52"/>
      <c r="AK323" s="52"/>
      <c r="AL323" s="39"/>
      <c r="AM323" s="51"/>
      <c r="AN323" s="38"/>
      <c r="AO323" s="52"/>
      <c r="AP323" s="39"/>
      <c r="AQ323" s="54"/>
      <c r="AR323" s="52"/>
      <c r="AS323" s="52"/>
      <c r="AT323" s="52"/>
      <c r="AU323" s="52"/>
      <c r="AV323" s="52"/>
      <c r="AW323" s="52"/>
      <c r="AX323" s="54"/>
      <c r="AY323" s="52"/>
      <c r="AZ323" s="52"/>
      <c r="BA323" s="39"/>
      <c r="BB323" s="39"/>
      <c r="BC323" s="52"/>
      <c r="BD323" s="52"/>
      <c r="BE323" s="39"/>
      <c r="BF323" s="39"/>
      <c r="BG323" s="52"/>
      <c r="BH323" s="52"/>
      <c r="BI323" s="39"/>
      <c r="BJ323" s="39"/>
      <c r="BK323" s="265" t="s">
        <v>2893</v>
      </c>
      <c r="BL323" s="266" t="s">
        <v>180</v>
      </c>
      <c r="BM323" s="257" t="s">
        <v>180</v>
      </c>
      <c r="BN323" s="262"/>
      <c r="BO323" s="262"/>
      <c r="BP323" s="257" t="s">
        <v>2894</v>
      </c>
      <c r="BQ323" s="257" t="s">
        <v>519</v>
      </c>
      <c r="BR323" s="257"/>
      <c r="BS323" s="265" t="s">
        <v>2625</v>
      </c>
      <c r="BT323" s="257"/>
      <c r="BU323" s="257"/>
      <c r="BV323" s="257"/>
      <c r="BW323" s="38"/>
      <c r="BX323" s="257" t="s">
        <v>2895</v>
      </c>
      <c r="BY323" s="257"/>
      <c r="BZ323" s="218"/>
    </row>
    <row r="324" spans="1:78" s="217" customFormat="1" ht="113.25" customHeight="1">
      <c r="A324" s="257">
        <v>323</v>
      </c>
      <c r="B324" s="10" t="s">
        <v>2896</v>
      </c>
      <c r="C324" s="257" t="s">
        <v>106</v>
      </c>
      <c r="D324" s="257" t="s">
        <v>7897</v>
      </c>
      <c r="E324" s="265" t="s">
        <v>2550</v>
      </c>
      <c r="F324" s="265" t="s">
        <v>2897</v>
      </c>
      <c r="G324" s="257" t="s">
        <v>2898</v>
      </c>
      <c r="H324" s="257" t="s">
        <v>81</v>
      </c>
      <c r="I324" s="32" t="s">
        <v>2899</v>
      </c>
      <c r="J324" s="158" t="s">
        <v>96</v>
      </c>
      <c r="K324" s="257" t="s">
        <v>2890</v>
      </c>
      <c r="L324" s="257" t="s">
        <v>2900</v>
      </c>
      <c r="M324" s="77">
        <v>43754</v>
      </c>
      <c r="N324" s="265">
        <v>2019</v>
      </c>
      <c r="O324" s="53">
        <v>4004</v>
      </c>
      <c r="P324" s="53">
        <v>41739</v>
      </c>
      <c r="Q324" s="257" t="s">
        <v>114</v>
      </c>
      <c r="R324" s="257" t="s">
        <v>2253</v>
      </c>
      <c r="S324" s="267" t="s">
        <v>294</v>
      </c>
      <c r="T324" s="158" t="s">
        <v>2625</v>
      </c>
      <c r="U324" s="267" t="s">
        <v>116</v>
      </c>
      <c r="V324" s="76" t="s">
        <v>2892</v>
      </c>
      <c r="W324" s="89">
        <v>1000000000</v>
      </c>
      <c r="X324" s="39"/>
      <c r="Y324" s="39"/>
      <c r="Z324" s="39"/>
      <c r="AA324" s="39"/>
      <c r="AB324" s="65"/>
      <c r="AC324" s="49"/>
      <c r="AD324" s="263"/>
      <c r="AE324" s="263"/>
      <c r="AF324" s="49"/>
      <c r="AG324" s="263"/>
      <c r="AH324" s="263"/>
      <c r="AI324" s="266"/>
      <c r="AJ324" s="52"/>
      <c r="AK324" s="52"/>
      <c r="AL324" s="39"/>
      <c r="AM324" s="51"/>
      <c r="AN324" s="38"/>
      <c r="AO324" s="52"/>
      <c r="AP324" s="39"/>
      <c r="AQ324" s="54"/>
      <c r="AR324" s="52"/>
      <c r="AS324" s="52"/>
      <c r="AT324" s="57">
        <v>36000000000</v>
      </c>
      <c r="AU324" s="57">
        <v>168219.18</v>
      </c>
      <c r="AV324" s="39">
        <f>AR324+AT324</f>
        <v>36000000000</v>
      </c>
      <c r="AW324" s="39">
        <f>AS324+AU324</f>
        <v>168219.18</v>
      </c>
      <c r="AX324" s="54"/>
      <c r="AY324" s="52"/>
      <c r="AZ324" s="52"/>
      <c r="BA324" s="39"/>
      <c r="BB324" s="39"/>
      <c r="BC324" s="52"/>
      <c r="BD324" s="52"/>
      <c r="BE324" s="39"/>
      <c r="BF324" s="39"/>
      <c r="BG324" s="52"/>
      <c r="BH324" s="52"/>
      <c r="BI324" s="39"/>
      <c r="BJ324" s="39"/>
      <c r="BK324" s="265" t="s">
        <v>2901</v>
      </c>
      <c r="BL324" s="265" t="s">
        <v>118</v>
      </c>
      <c r="BM324" s="265" t="s">
        <v>118</v>
      </c>
      <c r="BN324" s="265"/>
      <c r="BO324" s="80" t="s">
        <v>118</v>
      </c>
      <c r="BP324" s="257" t="s">
        <v>2902</v>
      </c>
      <c r="BQ324" s="257" t="s">
        <v>102</v>
      </c>
      <c r="BR324" s="257"/>
      <c r="BS324" s="265" t="s">
        <v>2625</v>
      </c>
      <c r="BT324" s="257"/>
      <c r="BU324" s="257"/>
      <c r="BV324" s="257" t="s">
        <v>2903</v>
      </c>
      <c r="BW324" s="38"/>
      <c r="BX324" s="257" t="s">
        <v>2212</v>
      </c>
      <c r="BY324" s="257"/>
      <c r="BZ324" s="218"/>
    </row>
    <row r="325" spans="1:78" s="217" customFormat="1" ht="104.25" customHeight="1">
      <c r="A325" s="257">
        <v>324</v>
      </c>
      <c r="B325" s="10" t="s">
        <v>2904</v>
      </c>
      <c r="C325" s="257" t="s">
        <v>106</v>
      </c>
      <c r="D325" s="257" t="s">
        <v>7897</v>
      </c>
      <c r="E325" s="265" t="s">
        <v>2550</v>
      </c>
      <c r="F325" s="265" t="s">
        <v>2905</v>
      </c>
      <c r="G325" s="257" t="s">
        <v>2906</v>
      </c>
      <c r="H325" s="257" t="s">
        <v>81</v>
      </c>
      <c r="I325" s="32" t="s">
        <v>2907</v>
      </c>
      <c r="J325" s="158" t="s">
        <v>96</v>
      </c>
      <c r="K325" s="257" t="s">
        <v>2890</v>
      </c>
      <c r="L325" s="257" t="s">
        <v>2908</v>
      </c>
      <c r="M325" s="77">
        <v>43754</v>
      </c>
      <c r="N325" s="265">
        <v>2019</v>
      </c>
      <c r="O325" s="53">
        <v>4005</v>
      </c>
      <c r="P325" s="53">
        <v>41739</v>
      </c>
      <c r="Q325" s="257" t="s">
        <v>114</v>
      </c>
      <c r="R325" s="257" t="s">
        <v>2909</v>
      </c>
      <c r="S325" s="267" t="s">
        <v>1104</v>
      </c>
      <c r="T325" s="158" t="s">
        <v>2625</v>
      </c>
      <c r="U325" s="267" t="s">
        <v>116</v>
      </c>
      <c r="V325" s="76" t="s">
        <v>2892</v>
      </c>
      <c r="W325" s="257"/>
      <c r="X325" s="39"/>
      <c r="Y325" s="39"/>
      <c r="Z325" s="39"/>
      <c r="AA325" s="39"/>
      <c r="AB325" s="65"/>
      <c r="AC325" s="49"/>
      <c r="AD325" s="263"/>
      <c r="AE325" s="263"/>
      <c r="AF325" s="49"/>
      <c r="AG325" s="263"/>
      <c r="AH325" s="263"/>
      <c r="AI325" s="266"/>
      <c r="AJ325" s="52"/>
      <c r="AK325" s="52"/>
      <c r="AL325" s="39"/>
      <c r="AM325" s="51"/>
      <c r="AN325" s="38"/>
      <c r="AO325" s="52"/>
      <c r="AP325" s="39"/>
      <c r="AQ325" s="54"/>
      <c r="AR325" s="52"/>
      <c r="AS325" s="52"/>
      <c r="AT325" s="52"/>
      <c r="AU325" s="52"/>
      <c r="AV325" s="52"/>
      <c r="AW325" s="52"/>
      <c r="AX325" s="54"/>
      <c r="AY325" s="52"/>
      <c r="AZ325" s="52"/>
      <c r="BA325" s="39"/>
      <c r="BB325" s="39"/>
      <c r="BC325" s="52"/>
      <c r="BD325" s="52"/>
      <c r="BE325" s="39"/>
      <c r="BF325" s="39"/>
      <c r="BG325" s="52"/>
      <c r="BH325" s="52"/>
      <c r="BI325" s="39"/>
      <c r="BJ325" s="39"/>
      <c r="BK325" s="265" t="s">
        <v>2910</v>
      </c>
      <c r="BL325" s="265"/>
      <c r="BM325" s="257" t="s">
        <v>180</v>
      </c>
      <c r="BN325" s="262"/>
      <c r="BO325" s="80"/>
      <c r="BP325" s="257"/>
      <c r="BQ325" s="257" t="s">
        <v>102</v>
      </c>
      <c r="BR325" s="257"/>
      <c r="BS325" s="265" t="s">
        <v>2625</v>
      </c>
      <c r="BT325" s="257"/>
      <c r="BU325" s="257"/>
      <c r="BV325" s="257"/>
      <c r="BW325" s="38"/>
      <c r="BX325" s="257" t="s">
        <v>2911</v>
      </c>
      <c r="BY325" s="257"/>
      <c r="BZ325" s="218"/>
    </row>
    <row r="326" spans="1:78" s="217" customFormat="1" ht="99.75" customHeight="1">
      <c r="A326" s="257">
        <v>325</v>
      </c>
      <c r="B326" s="42" t="s">
        <v>2912</v>
      </c>
      <c r="C326" s="257" t="s">
        <v>106</v>
      </c>
      <c r="D326" s="257" t="s">
        <v>7897</v>
      </c>
      <c r="E326" s="265" t="s">
        <v>2550</v>
      </c>
      <c r="F326" s="265" t="s">
        <v>2913</v>
      </c>
      <c r="G326" s="257"/>
      <c r="H326" s="257" t="s">
        <v>81</v>
      </c>
      <c r="I326" s="32" t="s">
        <v>2914</v>
      </c>
      <c r="J326" s="158" t="s">
        <v>96</v>
      </c>
      <c r="K326" s="257" t="s">
        <v>2915</v>
      </c>
      <c r="L326" s="257"/>
      <c r="M326" s="77">
        <v>43754</v>
      </c>
      <c r="N326" s="265">
        <v>2019</v>
      </c>
      <c r="O326" s="53">
        <v>4006</v>
      </c>
      <c r="P326" s="53">
        <v>41739</v>
      </c>
      <c r="Q326" s="257" t="s">
        <v>114</v>
      </c>
      <c r="R326" s="257"/>
      <c r="S326" s="267" t="s">
        <v>1142</v>
      </c>
      <c r="T326" s="158" t="s">
        <v>2625</v>
      </c>
      <c r="U326" s="267" t="s">
        <v>116</v>
      </c>
      <c r="V326" s="76" t="s">
        <v>2892</v>
      </c>
      <c r="W326" s="257"/>
      <c r="X326" s="39"/>
      <c r="Y326" s="39"/>
      <c r="Z326" s="39"/>
      <c r="AA326" s="39"/>
      <c r="AB326" s="65"/>
      <c r="AC326" s="49"/>
      <c r="AD326" s="263"/>
      <c r="AE326" s="263"/>
      <c r="AF326" s="49"/>
      <c r="AG326" s="263"/>
      <c r="AH326" s="263"/>
      <c r="AI326" s="266"/>
      <c r="AJ326" s="52"/>
      <c r="AK326" s="52"/>
      <c r="AL326" s="39"/>
      <c r="AM326" s="51"/>
      <c r="AN326" s="38"/>
      <c r="AO326" s="52"/>
      <c r="AP326" s="39"/>
      <c r="AQ326" s="54"/>
      <c r="AR326" s="52"/>
      <c r="AS326" s="52"/>
      <c r="AT326" s="52"/>
      <c r="AU326" s="52"/>
      <c r="AV326" s="52"/>
      <c r="AW326" s="52"/>
      <c r="AX326" s="54"/>
      <c r="AY326" s="52"/>
      <c r="AZ326" s="52"/>
      <c r="BA326" s="39"/>
      <c r="BB326" s="39"/>
      <c r="BC326" s="52"/>
      <c r="BD326" s="52"/>
      <c r="BE326" s="39"/>
      <c r="BF326" s="39"/>
      <c r="BG326" s="52"/>
      <c r="BH326" s="52"/>
      <c r="BI326" s="39"/>
      <c r="BJ326" s="39"/>
      <c r="BK326" s="265" t="s">
        <v>2916</v>
      </c>
      <c r="BL326" s="265"/>
      <c r="BM326" s="265" t="s">
        <v>118</v>
      </c>
      <c r="BN326" s="262"/>
      <c r="BO326" s="80" t="s">
        <v>118</v>
      </c>
      <c r="BP326" s="257" t="s">
        <v>2917</v>
      </c>
      <c r="BQ326" s="257" t="s">
        <v>102</v>
      </c>
      <c r="BR326" s="257"/>
      <c r="BS326" s="265" t="s">
        <v>2625</v>
      </c>
      <c r="BT326" s="257"/>
      <c r="BU326" s="257"/>
      <c r="BV326" s="257" t="s">
        <v>2918</v>
      </c>
      <c r="BW326" s="38"/>
      <c r="BX326" s="257" t="s">
        <v>2919</v>
      </c>
      <c r="BY326" s="257"/>
      <c r="BZ326" s="218"/>
    </row>
    <row r="327" spans="1:78" s="217" customFormat="1" ht="99.75" customHeight="1">
      <c r="A327" s="257">
        <v>326</v>
      </c>
      <c r="B327" s="10" t="s">
        <v>2920</v>
      </c>
      <c r="C327" s="257" t="s">
        <v>92</v>
      </c>
      <c r="D327" s="257" t="s">
        <v>274</v>
      </c>
      <c r="E327" s="257" t="s">
        <v>274</v>
      </c>
      <c r="F327" s="266"/>
      <c r="G327" s="257" t="s">
        <v>2921</v>
      </c>
      <c r="H327" s="257" t="s">
        <v>81</v>
      </c>
      <c r="I327" s="32"/>
      <c r="J327" s="158" t="s">
        <v>96</v>
      </c>
      <c r="K327" s="257" t="s">
        <v>2922</v>
      </c>
      <c r="L327" s="257" t="s">
        <v>2923</v>
      </c>
      <c r="M327" s="46"/>
      <c r="N327" s="266"/>
      <c r="O327" s="48"/>
      <c r="P327" s="260"/>
      <c r="Q327" s="257" t="s">
        <v>114</v>
      </c>
      <c r="R327" s="257" t="s">
        <v>1113</v>
      </c>
      <c r="S327" s="267" t="s">
        <v>638</v>
      </c>
      <c r="T327" s="158" t="s">
        <v>725</v>
      </c>
      <c r="U327" s="257" t="s">
        <v>101</v>
      </c>
      <c r="V327" s="266"/>
      <c r="W327" s="266"/>
      <c r="X327" s="263"/>
      <c r="Y327" s="263"/>
      <c r="Z327" s="263"/>
      <c r="AA327" s="263"/>
      <c r="AB327" s="266"/>
      <c r="AC327" s="263"/>
      <c r="AD327" s="263"/>
      <c r="AE327" s="263"/>
      <c r="AF327" s="263"/>
      <c r="AG327" s="263"/>
      <c r="AH327" s="263"/>
      <c r="AI327" s="266"/>
      <c r="AJ327" s="263"/>
      <c r="AK327" s="263"/>
      <c r="AL327" s="263"/>
      <c r="AM327" s="263"/>
      <c r="AN327" s="266"/>
      <c r="AO327" s="263"/>
      <c r="AP327" s="263"/>
      <c r="AQ327" s="90"/>
      <c r="AR327" s="45"/>
      <c r="AS327" s="4"/>
      <c r="AT327" s="4"/>
      <c r="AU327" s="4"/>
      <c r="AV327" s="4"/>
      <c r="AW327" s="4"/>
      <c r="AX327" s="34"/>
      <c r="AY327" s="4"/>
      <c r="AZ327" s="4"/>
      <c r="BA327" s="263"/>
      <c r="BB327" s="263"/>
      <c r="BC327" s="4"/>
      <c r="BD327" s="4"/>
      <c r="BE327" s="263"/>
      <c r="BF327" s="263"/>
      <c r="BG327" s="4"/>
      <c r="BH327" s="4"/>
      <c r="BI327" s="263"/>
      <c r="BJ327" s="263"/>
      <c r="BK327" s="257"/>
      <c r="BL327" s="266"/>
      <c r="BM327" s="266"/>
      <c r="BN327" s="266"/>
      <c r="BO327" s="266"/>
      <c r="BP327" s="266"/>
      <c r="BQ327" s="266" t="s">
        <v>102</v>
      </c>
      <c r="BR327" s="266"/>
      <c r="BS327" s="266"/>
      <c r="BT327" s="266"/>
      <c r="BU327" s="266"/>
      <c r="BV327" s="266" t="s">
        <v>2924</v>
      </c>
      <c r="BW327" s="34"/>
      <c r="BX327" s="257" t="s">
        <v>2925</v>
      </c>
      <c r="BY327" s="34"/>
      <c r="BZ327" s="218"/>
    </row>
    <row r="328" spans="1:78" s="217" customFormat="1" ht="99.75" customHeight="1">
      <c r="A328" s="257">
        <v>327</v>
      </c>
      <c r="B328" s="10" t="s">
        <v>2926</v>
      </c>
      <c r="C328" s="257" t="s">
        <v>106</v>
      </c>
      <c r="D328" s="257" t="s">
        <v>274</v>
      </c>
      <c r="E328" s="257" t="s">
        <v>274</v>
      </c>
      <c r="F328" s="257" t="s">
        <v>2927</v>
      </c>
      <c r="G328" s="257" t="s">
        <v>2928</v>
      </c>
      <c r="H328" s="257" t="s">
        <v>81</v>
      </c>
      <c r="I328" s="32" t="s">
        <v>2929</v>
      </c>
      <c r="J328" s="158" t="s">
        <v>96</v>
      </c>
      <c r="K328" s="257" t="s">
        <v>2922</v>
      </c>
      <c r="L328" s="257"/>
      <c r="M328" s="258">
        <v>41919</v>
      </c>
      <c r="N328" s="259">
        <v>41919</v>
      </c>
      <c r="O328" s="260">
        <v>1285</v>
      </c>
      <c r="P328" s="260">
        <v>40513</v>
      </c>
      <c r="Q328" s="257" t="s">
        <v>114</v>
      </c>
      <c r="R328" s="257"/>
      <c r="S328" s="267" t="s">
        <v>195</v>
      </c>
      <c r="T328" s="158" t="s">
        <v>1060</v>
      </c>
      <c r="U328" s="267" t="s">
        <v>116</v>
      </c>
      <c r="V328" s="32"/>
      <c r="W328" s="257"/>
      <c r="X328" s="39"/>
      <c r="Y328" s="39"/>
      <c r="Z328" s="39"/>
      <c r="AA328" s="39"/>
      <c r="AB328" s="65"/>
      <c r="AC328" s="49"/>
      <c r="AD328" s="263"/>
      <c r="AE328" s="263"/>
      <c r="AF328" s="263"/>
      <c r="AG328" s="263"/>
      <c r="AH328" s="263"/>
      <c r="AI328" s="266"/>
      <c r="AJ328" s="49"/>
      <c r="AK328" s="49"/>
      <c r="AL328" s="49"/>
      <c r="AM328" s="49"/>
      <c r="AN328" s="64"/>
      <c r="AO328" s="49"/>
      <c r="AP328" s="49"/>
      <c r="AQ328" s="64"/>
      <c r="AR328" s="49"/>
      <c r="AS328" s="49"/>
      <c r="AT328" s="49"/>
      <c r="AU328" s="49"/>
      <c r="AV328" s="49"/>
      <c r="AW328" s="49"/>
      <c r="AX328" s="64"/>
      <c r="AY328" s="49"/>
      <c r="AZ328" s="49"/>
      <c r="BA328" s="49"/>
      <c r="BB328" s="49"/>
      <c r="BC328" s="49"/>
      <c r="BD328" s="49"/>
      <c r="BE328" s="49"/>
      <c r="BF328" s="49"/>
      <c r="BG328" s="49"/>
      <c r="BH328" s="49"/>
      <c r="BI328" s="49"/>
      <c r="BJ328" s="49"/>
      <c r="BK328" s="257" t="s">
        <v>2930</v>
      </c>
      <c r="BL328" s="257"/>
      <c r="BM328" s="257"/>
      <c r="BN328" s="265" t="s">
        <v>180</v>
      </c>
      <c r="BO328" s="265" t="s">
        <v>180</v>
      </c>
      <c r="BP328" s="257" t="s">
        <v>2931</v>
      </c>
      <c r="BQ328" s="266" t="s">
        <v>102</v>
      </c>
      <c r="BR328" s="257"/>
      <c r="BS328" s="257" t="s">
        <v>1060</v>
      </c>
      <c r="BT328" s="257"/>
      <c r="BU328" s="257"/>
      <c r="BV328" s="257" t="s">
        <v>2932</v>
      </c>
      <c r="BW328" s="38"/>
      <c r="BX328" s="257" t="s">
        <v>2933</v>
      </c>
      <c r="BY328" s="257"/>
      <c r="BZ328" s="218"/>
    </row>
    <row r="329" spans="1:78" s="217" customFormat="1" ht="207.75" customHeight="1">
      <c r="A329" s="257">
        <v>328</v>
      </c>
      <c r="B329" s="10" t="s">
        <v>2934</v>
      </c>
      <c r="C329" s="257" t="s">
        <v>106</v>
      </c>
      <c r="D329" s="257" t="s">
        <v>1064</v>
      </c>
      <c r="E329" s="257" t="s">
        <v>1065</v>
      </c>
      <c r="F329" s="257" t="s">
        <v>2935</v>
      </c>
      <c r="G329" s="257" t="s">
        <v>1428</v>
      </c>
      <c r="H329" s="257" t="s">
        <v>81</v>
      </c>
      <c r="I329" s="76" t="s">
        <v>2936</v>
      </c>
      <c r="J329" s="158" t="s">
        <v>96</v>
      </c>
      <c r="K329" s="257" t="s">
        <v>2937</v>
      </c>
      <c r="L329" s="257" t="s">
        <v>2938</v>
      </c>
      <c r="M329" s="258">
        <v>39849</v>
      </c>
      <c r="N329" s="259">
        <v>39849</v>
      </c>
      <c r="O329" s="260">
        <v>6614</v>
      </c>
      <c r="P329" s="260">
        <v>39115</v>
      </c>
      <c r="Q329" s="257" t="s">
        <v>114</v>
      </c>
      <c r="R329" s="257" t="s">
        <v>1071</v>
      </c>
      <c r="S329" s="267" t="s">
        <v>287</v>
      </c>
      <c r="T329" s="158" t="s">
        <v>8402</v>
      </c>
      <c r="U329" s="267" t="s">
        <v>116</v>
      </c>
      <c r="V329" s="32"/>
      <c r="W329" s="257"/>
      <c r="X329" s="39">
        <v>1349076811</v>
      </c>
      <c r="Y329" s="39">
        <f>X329/10</f>
        <v>134907681.09999999</v>
      </c>
      <c r="Z329" s="39">
        <f>X329/13.5</f>
        <v>99931615.629629627</v>
      </c>
      <c r="AA329" s="39">
        <v>2732694.8853508346</v>
      </c>
      <c r="AB329" s="65">
        <v>191</v>
      </c>
      <c r="AC329" s="49">
        <v>4752790588</v>
      </c>
      <c r="AD329" s="263">
        <f>AC329/10</f>
        <v>475279058.80000001</v>
      </c>
      <c r="AE329" s="263">
        <f>AC329/13.5</f>
        <v>352058562.07407409</v>
      </c>
      <c r="AF329" s="49">
        <v>2271150.1940095956</v>
      </c>
      <c r="AG329" s="263">
        <v>2511341867</v>
      </c>
      <c r="AH329" s="263">
        <v>2447954844</v>
      </c>
      <c r="AI329" s="266">
        <v>50</v>
      </c>
      <c r="AJ329" s="39">
        <v>47527.91</v>
      </c>
      <c r="AK329" s="51"/>
      <c r="AL329" s="39">
        <v>47527.91</v>
      </c>
      <c r="AM329" s="51">
        <v>977.94053497942389</v>
      </c>
      <c r="AN329" s="38">
        <v>50</v>
      </c>
      <c r="AO329" s="49"/>
      <c r="AP329" s="49"/>
      <c r="AQ329" s="64"/>
      <c r="AR329" s="49"/>
      <c r="AS329" s="49"/>
      <c r="AT329" s="49"/>
      <c r="AU329" s="49"/>
      <c r="AV329" s="49"/>
      <c r="AW329" s="49"/>
      <c r="AX329" s="91"/>
      <c r="AY329" s="49"/>
      <c r="AZ329" s="49"/>
      <c r="BA329" s="49"/>
      <c r="BB329" s="49"/>
      <c r="BC329" s="49"/>
      <c r="BD329" s="49"/>
      <c r="BE329" s="49"/>
      <c r="BF329" s="49"/>
      <c r="BG329" s="49"/>
      <c r="BH329" s="49"/>
      <c r="BI329" s="49"/>
      <c r="BJ329" s="49"/>
      <c r="BK329" s="257" t="s">
        <v>2939</v>
      </c>
      <c r="BL329" s="266" t="s">
        <v>180</v>
      </c>
      <c r="BM329" s="257" t="s">
        <v>180</v>
      </c>
      <c r="BN329" s="257"/>
      <c r="BO329" s="257" t="s">
        <v>118</v>
      </c>
      <c r="BP329" s="257" t="s">
        <v>2940</v>
      </c>
      <c r="BQ329" s="257" t="s">
        <v>102</v>
      </c>
      <c r="BR329" s="257"/>
      <c r="BS329" s="257" t="s">
        <v>8402</v>
      </c>
      <c r="BT329" s="257"/>
      <c r="BU329" s="257"/>
      <c r="BV329" s="257" t="s">
        <v>2941</v>
      </c>
      <c r="BW329" s="38"/>
      <c r="BX329" s="257" t="s">
        <v>2942</v>
      </c>
      <c r="BY329" s="257"/>
      <c r="BZ329" s="218"/>
    </row>
    <row r="330" spans="1:78" s="217" customFormat="1" ht="237" customHeight="1">
      <c r="A330" s="257">
        <v>329</v>
      </c>
      <c r="B330" s="10" t="s">
        <v>2943</v>
      </c>
      <c r="C330" s="257" t="s">
        <v>106</v>
      </c>
      <c r="D330" s="69" t="s">
        <v>2425</v>
      </c>
      <c r="E330" s="257" t="s">
        <v>2944</v>
      </c>
      <c r="F330" s="266"/>
      <c r="G330" s="257" t="s">
        <v>2945</v>
      </c>
      <c r="H330" s="69" t="s">
        <v>8071</v>
      </c>
      <c r="I330" s="10"/>
      <c r="J330" s="158" t="s">
        <v>96</v>
      </c>
      <c r="K330" s="257" t="s">
        <v>2282</v>
      </c>
      <c r="L330" s="257" t="s">
        <v>2946</v>
      </c>
      <c r="M330" s="258">
        <v>39900</v>
      </c>
      <c r="N330" s="47">
        <v>39814</v>
      </c>
      <c r="O330" s="48"/>
      <c r="P330" s="48"/>
      <c r="Q330" s="257" t="s">
        <v>8100</v>
      </c>
      <c r="R330" s="266" t="s">
        <v>311</v>
      </c>
      <c r="S330" s="267" t="s">
        <v>311</v>
      </c>
      <c r="T330" s="158" t="s">
        <v>211</v>
      </c>
      <c r="U330" s="267" t="s">
        <v>116</v>
      </c>
      <c r="V330" s="32"/>
      <c r="W330" s="262">
        <v>100000000</v>
      </c>
      <c r="X330" s="49"/>
      <c r="Y330" s="49"/>
      <c r="Z330" s="49"/>
      <c r="AA330" s="49"/>
      <c r="AB330" s="64"/>
      <c r="AC330" s="49"/>
      <c r="AD330" s="263"/>
      <c r="AE330" s="263"/>
      <c r="AF330" s="263"/>
      <c r="AG330" s="263"/>
      <c r="AH330" s="263"/>
      <c r="AI330" s="266"/>
      <c r="AJ330" s="49"/>
      <c r="AK330" s="49"/>
      <c r="AL330" s="49"/>
      <c r="AM330" s="49"/>
      <c r="AN330" s="64"/>
      <c r="AO330" s="49"/>
      <c r="AP330" s="49"/>
      <c r="AQ330" s="64"/>
      <c r="AR330" s="49"/>
      <c r="AS330" s="49"/>
      <c r="AT330" s="49"/>
      <c r="AU330" s="49"/>
      <c r="AV330" s="49"/>
      <c r="AW330" s="49"/>
      <c r="AX330" s="64"/>
      <c r="AY330" s="49"/>
      <c r="AZ330" s="49"/>
      <c r="BA330" s="49"/>
      <c r="BB330" s="49"/>
      <c r="BC330" s="49"/>
      <c r="BD330" s="49"/>
      <c r="BE330" s="49"/>
      <c r="BF330" s="49"/>
      <c r="BG330" s="49"/>
      <c r="BH330" s="49"/>
      <c r="BI330" s="49"/>
      <c r="BJ330" s="49"/>
      <c r="BK330" s="257" t="s">
        <v>2947</v>
      </c>
      <c r="BL330" s="266"/>
      <c r="BM330" s="266" t="s">
        <v>118</v>
      </c>
      <c r="BN330" s="257"/>
      <c r="BO330" s="257" t="s">
        <v>118</v>
      </c>
      <c r="BP330" s="266"/>
      <c r="BQ330" s="257" t="s">
        <v>2948</v>
      </c>
      <c r="BR330" s="266"/>
      <c r="BS330" s="257" t="s">
        <v>211</v>
      </c>
      <c r="BT330" s="266"/>
      <c r="BU330" s="257" t="s">
        <v>2437</v>
      </c>
      <c r="BV330" s="257" t="s">
        <v>2949</v>
      </c>
      <c r="BW330" s="34"/>
      <c r="BX330" s="257" t="s">
        <v>2950</v>
      </c>
      <c r="BY330" s="257"/>
      <c r="BZ330" s="218"/>
    </row>
    <row r="331" spans="1:78" s="217" customFormat="1" ht="99.75" customHeight="1">
      <c r="A331" s="257">
        <v>330</v>
      </c>
      <c r="B331" s="101" t="s">
        <v>8276</v>
      </c>
      <c r="C331" s="257" t="s">
        <v>92</v>
      </c>
      <c r="D331" s="257" t="s">
        <v>274</v>
      </c>
      <c r="E331" s="257" t="s">
        <v>94</v>
      </c>
      <c r="F331" s="257" t="s">
        <v>2951</v>
      </c>
      <c r="G331" s="257" t="s">
        <v>2952</v>
      </c>
      <c r="H331" s="257" t="s">
        <v>81</v>
      </c>
      <c r="I331" s="32"/>
      <c r="J331" s="158" t="s">
        <v>96</v>
      </c>
      <c r="K331" s="257" t="s">
        <v>2953</v>
      </c>
      <c r="L331" s="257" t="s">
        <v>2954</v>
      </c>
      <c r="M331" s="46"/>
      <c r="N331" s="266"/>
      <c r="O331" s="48"/>
      <c r="P331" s="48"/>
      <c r="Q331" s="257" t="s">
        <v>114</v>
      </c>
      <c r="R331" s="257" t="s">
        <v>828</v>
      </c>
      <c r="S331" s="267" t="s">
        <v>828</v>
      </c>
      <c r="T331" s="158" t="s">
        <v>1690</v>
      </c>
      <c r="U331" s="267" t="s">
        <v>116</v>
      </c>
      <c r="V331" s="266"/>
      <c r="W331" s="266"/>
      <c r="X331" s="263"/>
      <c r="Y331" s="263"/>
      <c r="Z331" s="263"/>
      <c r="AA331" s="263"/>
      <c r="AB331" s="266"/>
      <c r="AC331" s="263"/>
      <c r="AD331" s="263"/>
      <c r="AE331" s="263"/>
      <c r="AF331" s="261"/>
      <c r="AG331" s="263"/>
      <c r="AH331" s="263"/>
      <c r="AI331" s="266"/>
      <c r="AJ331" s="263"/>
      <c r="AK331" s="263"/>
      <c r="AL331" s="263"/>
      <c r="AM331" s="263"/>
      <c r="AN331" s="266"/>
      <c r="AO331" s="261"/>
      <c r="AP331" s="263"/>
      <c r="AQ331" s="257"/>
      <c r="AR331" s="261"/>
      <c r="AS331" s="4"/>
      <c r="AT331" s="4"/>
      <c r="AU331" s="4"/>
      <c r="AV331" s="4"/>
      <c r="AW331" s="4"/>
      <c r="AX331" s="34"/>
      <c r="AY331" s="4"/>
      <c r="AZ331" s="4"/>
      <c r="BA331" s="263"/>
      <c r="BB331" s="263"/>
      <c r="BC331" s="4"/>
      <c r="BD331" s="4"/>
      <c r="BE331" s="263"/>
      <c r="BF331" s="263"/>
      <c r="BG331" s="4"/>
      <c r="BH331" s="4"/>
      <c r="BI331" s="263"/>
      <c r="BJ331" s="263"/>
      <c r="BK331" s="257" t="s">
        <v>2955</v>
      </c>
      <c r="BL331" s="266"/>
      <c r="BM331" s="266" t="s">
        <v>118</v>
      </c>
      <c r="BN331" s="266"/>
      <c r="BO331" s="266"/>
      <c r="BP331" s="266" t="s">
        <v>2956</v>
      </c>
      <c r="BQ331" s="257" t="s">
        <v>102</v>
      </c>
      <c r="BR331" s="266"/>
      <c r="BS331" s="257" t="s">
        <v>2957</v>
      </c>
      <c r="BT331" s="257" t="s">
        <v>2958</v>
      </c>
      <c r="BU331" s="266"/>
      <c r="BV331" s="257" t="s">
        <v>2959</v>
      </c>
      <c r="BW331" s="34"/>
      <c r="BX331" s="257" t="s">
        <v>2960</v>
      </c>
      <c r="BY331" s="34"/>
      <c r="BZ331" s="218"/>
    </row>
    <row r="332" spans="1:78" s="217" customFormat="1" ht="99.75" customHeight="1">
      <c r="A332" s="257">
        <v>331</v>
      </c>
      <c r="B332" s="10" t="s">
        <v>2961</v>
      </c>
      <c r="C332" s="257" t="s">
        <v>92</v>
      </c>
      <c r="D332" s="257" t="s">
        <v>93</v>
      </c>
      <c r="E332" s="257" t="s">
        <v>2296</v>
      </c>
      <c r="F332" s="266"/>
      <c r="G332" s="257" t="s">
        <v>2962</v>
      </c>
      <c r="H332" s="257" t="s">
        <v>81</v>
      </c>
      <c r="I332" s="32"/>
      <c r="J332" s="158" t="s">
        <v>96</v>
      </c>
      <c r="K332" s="257" t="s">
        <v>96</v>
      </c>
      <c r="L332" s="257" t="s">
        <v>2963</v>
      </c>
      <c r="M332" s="46">
        <v>39965</v>
      </c>
      <c r="N332" s="266"/>
      <c r="O332" s="48"/>
      <c r="P332" s="260" t="s">
        <v>2964</v>
      </c>
      <c r="Q332" s="257" t="s">
        <v>114</v>
      </c>
      <c r="R332" s="257" t="s">
        <v>1113</v>
      </c>
      <c r="S332" s="267" t="s">
        <v>638</v>
      </c>
      <c r="T332" s="158" t="s">
        <v>725</v>
      </c>
      <c r="U332" s="267" t="s">
        <v>116</v>
      </c>
      <c r="V332" s="266"/>
      <c r="W332" s="266"/>
      <c r="X332" s="263"/>
      <c r="Y332" s="263"/>
      <c r="Z332" s="263"/>
      <c r="AA332" s="263"/>
      <c r="AB332" s="266"/>
      <c r="AC332" s="263"/>
      <c r="AD332" s="263"/>
      <c r="AE332" s="263"/>
      <c r="AF332" s="263"/>
      <c r="AG332" s="263"/>
      <c r="AH332" s="263"/>
      <c r="AI332" s="266"/>
      <c r="AJ332" s="263"/>
      <c r="AK332" s="263"/>
      <c r="AL332" s="263"/>
      <c r="AM332" s="261"/>
      <c r="AN332" s="266"/>
      <c r="AO332" s="263"/>
      <c r="AP332" s="263"/>
      <c r="AQ332" s="90"/>
      <c r="AR332" s="45"/>
      <c r="AS332" s="4"/>
      <c r="AT332" s="4"/>
      <c r="AU332" s="4"/>
      <c r="AV332" s="4"/>
      <c r="AW332" s="4"/>
      <c r="AX332" s="34"/>
      <c r="AY332" s="4"/>
      <c r="AZ332" s="4"/>
      <c r="BA332" s="263"/>
      <c r="BB332" s="263"/>
      <c r="BC332" s="4"/>
      <c r="BD332" s="4"/>
      <c r="BE332" s="263"/>
      <c r="BF332" s="263"/>
      <c r="BG332" s="4"/>
      <c r="BH332" s="4"/>
      <c r="BI332" s="263"/>
      <c r="BJ332" s="263"/>
      <c r="BK332" s="257"/>
      <c r="BL332" s="266"/>
      <c r="BM332" s="266"/>
      <c r="BN332" s="266"/>
      <c r="BO332" s="266"/>
      <c r="BP332" s="266"/>
      <c r="BQ332" s="34"/>
      <c r="BR332" s="257" t="s">
        <v>2965</v>
      </c>
      <c r="BS332" s="257" t="s">
        <v>725</v>
      </c>
      <c r="BT332" s="266"/>
      <c r="BU332" s="266"/>
      <c r="BV332" s="266" t="s">
        <v>2966</v>
      </c>
      <c r="BW332" s="34"/>
      <c r="BX332" s="257" t="s">
        <v>2967</v>
      </c>
      <c r="BY332" s="34"/>
      <c r="BZ332" s="218"/>
    </row>
    <row r="333" spans="1:78" s="217" customFormat="1" ht="66" customHeight="1">
      <c r="A333" s="257">
        <v>332</v>
      </c>
      <c r="B333" s="10" t="s">
        <v>2968</v>
      </c>
      <c r="C333" s="257" t="s">
        <v>106</v>
      </c>
      <c r="D333" s="257" t="s">
        <v>441</v>
      </c>
      <c r="E333" s="257" t="s">
        <v>441</v>
      </c>
      <c r="F333" s="257" t="s">
        <v>2969</v>
      </c>
      <c r="G333" s="257" t="s">
        <v>2970</v>
      </c>
      <c r="H333" s="257" t="s">
        <v>81</v>
      </c>
      <c r="I333" s="32" t="s">
        <v>2971</v>
      </c>
      <c r="J333" s="158" t="s">
        <v>96</v>
      </c>
      <c r="K333" s="257" t="s">
        <v>96</v>
      </c>
      <c r="L333" s="257" t="s">
        <v>2972</v>
      </c>
      <c r="M333" s="258">
        <v>42284</v>
      </c>
      <c r="N333" s="259">
        <v>42284</v>
      </c>
      <c r="O333" s="260">
        <v>2047</v>
      </c>
      <c r="P333" s="260">
        <v>40762</v>
      </c>
      <c r="Q333" s="257" t="s">
        <v>114</v>
      </c>
      <c r="R333" s="257" t="s">
        <v>144</v>
      </c>
      <c r="S333" s="267" t="s">
        <v>195</v>
      </c>
      <c r="T333" s="158" t="s">
        <v>8402</v>
      </c>
      <c r="U333" s="257" t="s">
        <v>101</v>
      </c>
      <c r="V333" s="32"/>
      <c r="W333" s="262">
        <v>100000000</v>
      </c>
      <c r="X333" s="39"/>
      <c r="Y333" s="39"/>
      <c r="Z333" s="39"/>
      <c r="AA333" s="39"/>
      <c r="AB333" s="65"/>
      <c r="AC333" s="39"/>
      <c r="AD333" s="261"/>
      <c r="AE333" s="261"/>
      <c r="AF333" s="261"/>
      <c r="AG333" s="261"/>
      <c r="AH333" s="261"/>
      <c r="AI333" s="257"/>
      <c r="AJ333" s="39"/>
      <c r="AK333" s="39"/>
      <c r="AL333" s="39"/>
      <c r="AM333" s="39"/>
      <c r="AN333" s="65"/>
      <c r="AO333" s="39"/>
      <c r="AP333" s="39"/>
      <c r="AQ333" s="65"/>
      <c r="AR333" s="39"/>
      <c r="AS333" s="39"/>
      <c r="AT333" s="39"/>
      <c r="AU333" s="39"/>
      <c r="AV333" s="39"/>
      <c r="AW333" s="39"/>
      <c r="AX333" s="41"/>
      <c r="AY333" s="39"/>
      <c r="AZ333" s="39"/>
      <c r="BA333" s="39"/>
      <c r="BB333" s="39"/>
      <c r="BC333" s="39"/>
      <c r="BD333" s="39"/>
      <c r="BE333" s="39"/>
      <c r="BF333" s="39"/>
      <c r="BG333" s="39"/>
      <c r="BH333" s="39"/>
      <c r="BI333" s="39"/>
      <c r="BJ333" s="39"/>
      <c r="BK333" s="257" t="s">
        <v>2973</v>
      </c>
      <c r="BL333" s="257"/>
      <c r="BM333" s="257"/>
      <c r="BN333" s="257"/>
      <c r="BO333" s="257"/>
      <c r="BP333" s="257" t="s">
        <v>2974</v>
      </c>
      <c r="BQ333" s="257" t="s">
        <v>519</v>
      </c>
      <c r="BR333" s="257"/>
      <c r="BS333" s="257" t="s">
        <v>8402</v>
      </c>
      <c r="BT333" s="257" t="s">
        <v>2975</v>
      </c>
      <c r="BU333" s="257" t="s">
        <v>1009</v>
      </c>
      <c r="BV333" s="257" t="s">
        <v>2976</v>
      </c>
      <c r="BW333" s="38"/>
      <c r="BX333" s="257" t="s">
        <v>2977</v>
      </c>
      <c r="BY333" s="257"/>
      <c r="BZ333" s="218"/>
    </row>
    <row r="334" spans="1:78" s="217" customFormat="1" ht="99.75" customHeight="1">
      <c r="A334" s="257">
        <v>333</v>
      </c>
      <c r="B334" s="10" t="s">
        <v>2978</v>
      </c>
      <c r="C334" s="257" t="s">
        <v>106</v>
      </c>
      <c r="D334" s="257" t="s">
        <v>436</v>
      </c>
      <c r="E334" s="265" t="s">
        <v>2979</v>
      </c>
      <c r="F334" s="257" t="s">
        <v>2980</v>
      </c>
      <c r="G334" s="257" t="s">
        <v>2981</v>
      </c>
      <c r="H334" s="257" t="s">
        <v>81</v>
      </c>
      <c r="I334" s="32" t="s">
        <v>2982</v>
      </c>
      <c r="J334" s="158" t="s">
        <v>96</v>
      </c>
      <c r="K334" s="257" t="s">
        <v>96</v>
      </c>
      <c r="L334" s="257" t="s">
        <v>4198</v>
      </c>
      <c r="M334" s="258">
        <v>39897</v>
      </c>
      <c r="N334" s="259">
        <v>39897</v>
      </c>
      <c r="O334" s="260">
        <v>6644</v>
      </c>
      <c r="P334" s="260">
        <v>38146</v>
      </c>
      <c r="Q334" s="257" t="s">
        <v>114</v>
      </c>
      <c r="R334" s="257" t="s">
        <v>144</v>
      </c>
      <c r="S334" s="267" t="s">
        <v>195</v>
      </c>
      <c r="T334" s="158" t="s">
        <v>962</v>
      </c>
      <c r="U334" s="267" t="s">
        <v>116</v>
      </c>
      <c r="V334" s="32"/>
      <c r="W334" s="257"/>
      <c r="X334" s="39"/>
      <c r="Y334" s="39"/>
      <c r="Z334" s="39"/>
      <c r="AA334" s="39"/>
      <c r="AB334" s="65"/>
      <c r="AC334" s="39"/>
      <c r="AD334" s="261"/>
      <c r="AE334" s="261"/>
      <c r="AF334" s="261"/>
      <c r="AG334" s="261"/>
      <c r="AH334" s="261"/>
      <c r="AI334" s="257"/>
      <c r="AJ334" s="39"/>
      <c r="AK334" s="39"/>
      <c r="AL334" s="39"/>
      <c r="AM334" s="39"/>
      <c r="AN334" s="65"/>
      <c r="AO334" s="39"/>
      <c r="AP334" s="39"/>
      <c r="AQ334" s="65"/>
      <c r="AR334" s="39"/>
      <c r="AS334" s="39"/>
      <c r="AT334" s="39"/>
      <c r="AU334" s="39"/>
      <c r="AV334" s="39"/>
      <c r="AW334" s="39"/>
      <c r="AX334" s="65"/>
      <c r="AY334" s="39"/>
      <c r="AZ334" s="39"/>
      <c r="BA334" s="39"/>
      <c r="BB334" s="39"/>
      <c r="BC334" s="39"/>
      <c r="BD334" s="39"/>
      <c r="BE334" s="39"/>
      <c r="BF334" s="39"/>
      <c r="BG334" s="39"/>
      <c r="BH334" s="39"/>
      <c r="BI334" s="39"/>
      <c r="BJ334" s="39"/>
      <c r="BK334" s="257"/>
      <c r="BL334" s="257"/>
      <c r="BM334" s="257"/>
      <c r="BN334" s="266"/>
      <c r="BO334" s="266"/>
      <c r="BP334" s="257"/>
      <c r="BQ334" s="38"/>
      <c r="BR334" s="257"/>
      <c r="BS334" s="257"/>
      <c r="BT334" s="257"/>
      <c r="BU334" s="257"/>
      <c r="BV334" s="257"/>
      <c r="BW334" s="38"/>
      <c r="BX334" s="257" t="s">
        <v>2983</v>
      </c>
      <c r="BY334" s="257"/>
      <c r="BZ334" s="218"/>
    </row>
    <row r="335" spans="1:78" s="217" customFormat="1" ht="134.25" customHeight="1">
      <c r="A335" s="257">
        <v>334</v>
      </c>
      <c r="B335" s="207" t="s">
        <v>7943</v>
      </c>
      <c r="C335" s="257" t="s">
        <v>106</v>
      </c>
      <c r="D335" s="257" t="s">
        <v>252</v>
      </c>
      <c r="E335" s="257"/>
      <c r="F335" s="257" t="s">
        <v>2984</v>
      </c>
      <c r="G335" s="265"/>
      <c r="H335" s="257" t="s">
        <v>81</v>
      </c>
      <c r="I335" s="209" t="s">
        <v>7944</v>
      </c>
      <c r="J335" s="158" t="s">
        <v>96</v>
      </c>
      <c r="K335" s="69" t="s">
        <v>954</v>
      </c>
      <c r="L335" s="265" t="s">
        <v>2174</v>
      </c>
      <c r="M335" s="77">
        <v>43626</v>
      </c>
      <c r="N335" s="265">
        <v>2019</v>
      </c>
      <c r="O335" s="53">
        <v>3874</v>
      </c>
      <c r="P335" s="53">
        <v>41651</v>
      </c>
      <c r="Q335" s="257" t="s">
        <v>114</v>
      </c>
      <c r="R335" s="265" t="s">
        <v>144</v>
      </c>
      <c r="S335" s="267" t="s">
        <v>195</v>
      </c>
      <c r="T335" s="158" t="s">
        <v>2062</v>
      </c>
      <c r="U335" s="257" t="s">
        <v>101</v>
      </c>
      <c r="V335" s="76" t="s">
        <v>2985</v>
      </c>
      <c r="W335" s="257"/>
      <c r="X335" s="261"/>
      <c r="Y335" s="39"/>
      <c r="Z335" s="39"/>
      <c r="AA335" s="39"/>
      <c r="AB335" s="262"/>
      <c r="AC335" s="49"/>
      <c r="AD335" s="263"/>
      <c r="AE335" s="263"/>
      <c r="AF335" s="49"/>
      <c r="AG335" s="263"/>
      <c r="AH335" s="263"/>
      <c r="AI335" s="266"/>
      <c r="AJ335" s="39"/>
      <c r="AK335" s="52"/>
      <c r="AL335" s="39"/>
      <c r="AM335" s="51"/>
      <c r="AN335" s="265"/>
      <c r="AO335" s="52"/>
      <c r="AP335" s="39"/>
      <c r="AQ335" s="54"/>
      <c r="AR335" s="52"/>
      <c r="AS335" s="52"/>
      <c r="AT335" s="52"/>
      <c r="AU335" s="52"/>
      <c r="AV335" s="52"/>
      <c r="AW335" s="52"/>
      <c r="AX335" s="54"/>
      <c r="AY335" s="52"/>
      <c r="AZ335" s="52"/>
      <c r="BA335" s="39"/>
      <c r="BB335" s="39"/>
      <c r="BC335" s="52"/>
      <c r="BD335" s="52"/>
      <c r="BE335" s="39"/>
      <c r="BF335" s="39"/>
      <c r="BG335" s="52"/>
      <c r="BH335" s="52"/>
      <c r="BI335" s="39"/>
      <c r="BJ335" s="39"/>
      <c r="BK335" s="69" t="s">
        <v>7945</v>
      </c>
      <c r="BL335" s="266" t="s">
        <v>180</v>
      </c>
      <c r="BM335" s="265" t="s">
        <v>118</v>
      </c>
      <c r="BN335" s="265" t="s">
        <v>180</v>
      </c>
      <c r="BO335" s="265" t="s">
        <v>180</v>
      </c>
      <c r="BP335" s="69" t="s">
        <v>7946</v>
      </c>
      <c r="BQ335" s="257" t="s">
        <v>519</v>
      </c>
      <c r="BR335" s="257" t="s">
        <v>2986</v>
      </c>
      <c r="BS335" s="265" t="s">
        <v>2987</v>
      </c>
      <c r="BT335" s="265"/>
      <c r="BU335" s="257"/>
      <c r="BV335" s="257"/>
      <c r="BW335" s="38"/>
      <c r="BX335" s="257" t="s">
        <v>2988</v>
      </c>
      <c r="BY335" s="257"/>
      <c r="BZ335" s="218"/>
    </row>
    <row r="336" spans="1:78" s="217" customFormat="1" ht="231.75" customHeight="1">
      <c r="A336" s="257">
        <v>335</v>
      </c>
      <c r="B336" s="10" t="s">
        <v>2989</v>
      </c>
      <c r="C336" s="257" t="s">
        <v>106</v>
      </c>
      <c r="D336" s="257" t="s">
        <v>274</v>
      </c>
      <c r="E336" s="257" t="s">
        <v>1513</v>
      </c>
      <c r="F336" s="257" t="s">
        <v>2990</v>
      </c>
      <c r="G336" s="257" t="s">
        <v>1513</v>
      </c>
      <c r="H336" s="257" t="s">
        <v>81</v>
      </c>
      <c r="I336" s="32" t="s">
        <v>2991</v>
      </c>
      <c r="J336" s="158" t="s">
        <v>96</v>
      </c>
      <c r="K336" s="257" t="s">
        <v>96</v>
      </c>
      <c r="L336" s="257" t="s">
        <v>2992</v>
      </c>
      <c r="M336" s="258">
        <v>40337</v>
      </c>
      <c r="N336" s="259">
        <v>40337</v>
      </c>
      <c r="O336" s="260">
        <v>7471</v>
      </c>
      <c r="P336" s="260">
        <v>39441</v>
      </c>
      <c r="Q336" s="257" t="s">
        <v>114</v>
      </c>
      <c r="R336" s="257" t="s">
        <v>1516</v>
      </c>
      <c r="S336" s="144" t="s">
        <v>177</v>
      </c>
      <c r="T336" s="158" t="s">
        <v>312</v>
      </c>
      <c r="U336" s="267" t="s">
        <v>116</v>
      </c>
      <c r="V336" s="32"/>
      <c r="W336" s="257"/>
      <c r="X336" s="261">
        <v>89958709</v>
      </c>
      <c r="Y336" s="39">
        <f>X336/10</f>
        <v>8995870.9000000004</v>
      </c>
      <c r="Z336" s="39">
        <f>X336/13.5</f>
        <v>6663608.0740740737</v>
      </c>
      <c r="AA336" s="39">
        <v>182220.68748987198</v>
      </c>
      <c r="AB336" s="260">
        <v>221</v>
      </c>
      <c r="AC336" s="49">
        <v>547695076</v>
      </c>
      <c r="AD336" s="49">
        <f>AC336/10</f>
        <v>54769507.600000001</v>
      </c>
      <c r="AE336" s="49">
        <f>AC336/13.5</f>
        <v>40570005.629629627</v>
      </c>
      <c r="AF336" s="49">
        <v>261719.45830227272</v>
      </c>
      <c r="AG336" s="263">
        <v>8380650</v>
      </c>
      <c r="AH336" s="49">
        <v>0</v>
      </c>
      <c r="AI336" s="48">
        <v>215</v>
      </c>
      <c r="AJ336" s="39">
        <v>30247.66</v>
      </c>
      <c r="AK336" s="52">
        <v>74693559.920000002</v>
      </c>
      <c r="AL336" s="39">
        <v>74723807.579999998</v>
      </c>
      <c r="AM336" s="51">
        <v>1537526.9049382715</v>
      </c>
      <c r="AN336" s="53">
        <v>300</v>
      </c>
      <c r="AO336" s="52">
        <v>21692893</v>
      </c>
      <c r="AP336" s="39">
        <v>8684181913.8899994</v>
      </c>
      <c r="AQ336" s="53">
        <v>315</v>
      </c>
      <c r="AR336" s="52"/>
      <c r="AS336" s="52"/>
      <c r="AT336" s="57">
        <v>119993756695</v>
      </c>
      <c r="AU336" s="57">
        <v>395050.27</v>
      </c>
      <c r="AV336" s="39">
        <f t="shared" ref="AV336:AW339" si="24">AR336+AT336</f>
        <v>119993756695</v>
      </c>
      <c r="AW336" s="39">
        <f t="shared" si="24"/>
        <v>395050.27</v>
      </c>
      <c r="AX336" s="54"/>
      <c r="AY336" s="52"/>
      <c r="AZ336" s="52"/>
      <c r="BA336" s="39">
        <v>8684181913.8899994</v>
      </c>
      <c r="BB336" s="39">
        <v>8684181913.8899994</v>
      </c>
      <c r="BC336" s="52"/>
      <c r="BD336" s="52"/>
      <c r="BE336" s="39">
        <v>8684181913.8899994</v>
      </c>
      <c r="BF336" s="39">
        <v>8684181913.8899994</v>
      </c>
      <c r="BG336" s="52"/>
      <c r="BH336" s="52"/>
      <c r="BI336" s="39">
        <v>8684181913.8899994</v>
      </c>
      <c r="BJ336" s="39">
        <v>8684181913.8899994</v>
      </c>
      <c r="BK336" s="257" t="s">
        <v>2993</v>
      </c>
      <c r="BL336" s="266" t="s">
        <v>180</v>
      </c>
      <c r="BM336" s="265" t="s">
        <v>180</v>
      </c>
      <c r="BN336" s="257"/>
      <c r="BO336" s="257"/>
      <c r="BP336" s="257"/>
      <c r="BQ336" s="257" t="s">
        <v>519</v>
      </c>
      <c r="BR336" s="257"/>
      <c r="BS336" s="257" t="s">
        <v>312</v>
      </c>
      <c r="BT336" s="257" t="s">
        <v>2994</v>
      </c>
      <c r="BU336" s="257"/>
      <c r="BV336" s="257"/>
      <c r="BW336" s="38"/>
      <c r="BX336" s="257" t="s">
        <v>2995</v>
      </c>
      <c r="BY336" s="257"/>
      <c r="BZ336" s="218"/>
    </row>
    <row r="337" spans="1:78" s="217" customFormat="1" ht="394.5" customHeight="1">
      <c r="A337" s="257">
        <v>336</v>
      </c>
      <c r="B337" s="101" t="s">
        <v>2996</v>
      </c>
      <c r="C337" s="257" t="s">
        <v>106</v>
      </c>
      <c r="D337" s="257" t="s">
        <v>125</v>
      </c>
      <c r="E337" s="257" t="s">
        <v>1136</v>
      </c>
      <c r="F337" s="257" t="s">
        <v>2997</v>
      </c>
      <c r="G337" s="257" t="s">
        <v>2998</v>
      </c>
      <c r="H337" s="257" t="s">
        <v>81</v>
      </c>
      <c r="I337" s="76" t="s">
        <v>2999</v>
      </c>
      <c r="J337" s="158" t="s">
        <v>96</v>
      </c>
      <c r="K337" s="257" t="s">
        <v>3000</v>
      </c>
      <c r="L337" s="257" t="s">
        <v>3001</v>
      </c>
      <c r="M337" s="258">
        <v>40015</v>
      </c>
      <c r="N337" s="259">
        <v>40015</v>
      </c>
      <c r="O337" s="260">
        <v>6824</v>
      </c>
      <c r="P337" s="260">
        <v>39229</v>
      </c>
      <c r="Q337" s="257" t="s">
        <v>114</v>
      </c>
      <c r="R337" s="257" t="s">
        <v>226</v>
      </c>
      <c r="S337" s="144" t="s">
        <v>177</v>
      </c>
      <c r="T337" s="158" t="s">
        <v>962</v>
      </c>
      <c r="U337" s="267" t="s">
        <v>116</v>
      </c>
      <c r="V337" s="32"/>
      <c r="W337" s="261">
        <v>10000000</v>
      </c>
      <c r="X337" s="261">
        <v>12447860696</v>
      </c>
      <c r="Y337" s="39">
        <f>X337/10</f>
        <v>1244786069.5999999</v>
      </c>
      <c r="Z337" s="39">
        <f>X337/13.5</f>
        <v>922063755.25925922</v>
      </c>
      <c r="AA337" s="39">
        <v>25214431.810079403</v>
      </c>
      <c r="AB337" s="260">
        <v>145</v>
      </c>
      <c r="AC337" s="49">
        <v>54789274446</v>
      </c>
      <c r="AD337" s="49">
        <f>AC337/10</f>
        <v>5478927444.6000004</v>
      </c>
      <c r="AE337" s="49">
        <f>AC337/13.5</f>
        <v>4058464773.7777777</v>
      </c>
      <c r="AF337" s="49">
        <v>26181391.539079078</v>
      </c>
      <c r="AG337" s="263">
        <v>4107247438</v>
      </c>
      <c r="AH337" s="49">
        <v>4104925063</v>
      </c>
      <c r="AI337" s="48">
        <v>177</v>
      </c>
      <c r="AJ337" s="39">
        <v>6643290.8899999997</v>
      </c>
      <c r="AK337" s="60">
        <v>7360902.1200000001</v>
      </c>
      <c r="AL337" s="39">
        <v>14004193.01</v>
      </c>
      <c r="AM337" s="51">
        <v>288152.11954732507</v>
      </c>
      <c r="AN337" s="260">
        <v>177</v>
      </c>
      <c r="AO337" s="52">
        <v>1383081428066</v>
      </c>
      <c r="AP337" s="39">
        <v>134833809.07999998</v>
      </c>
      <c r="AQ337" s="53">
        <v>158</v>
      </c>
      <c r="AR337" s="52"/>
      <c r="AS337" s="52"/>
      <c r="AT337" s="57">
        <v>374573373217</v>
      </c>
      <c r="AU337" s="57">
        <v>1436043.86</v>
      </c>
      <c r="AV337" s="39">
        <f t="shared" si="24"/>
        <v>374573373217</v>
      </c>
      <c r="AW337" s="39">
        <f t="shared" si="24"/>
        <v>1436043.86</v>
      </c>
      <c r="AX337" s="54"/>
      <c r="AY337" s="52"/>
      <c r="AZ337" s="52"/>
      <c r="BA337" s="39">
        <v>134833809.07999998</v>
      </c>
      <c r="BB337" s="39">
        <v>134833809.07999998</v>
      </c>
      <c r="BC337" s="52"/>
      <c r="BD337" s="52"/>
      <c r="BE337" s="39">
        <v>134833809.07999998</v>
      </c>
      <c r="BF337" s="39">
        <v>134833809.07999998</v>
      </c>
      <c r="BG337" s="52"/>
      <c r="BH337" s="52"/>
      <c r="BI337" s="39">
        <v>134833809.07999998</v>
      </c>
      <c r="BJ337" s="39">
        <v>134833809.07999998</v>
      </c>
      <c r="BK337" s="264" t="s">
        <v>8433</v>
      </c>
      <c r="BL337" s="266" t="s">
        <v>180</v>
      </c>
      <c r="BM337" s="257" t="s">
        <v>118</v>
      </c>
      <c r="BN337" s="265" t="s">
        <v>180</v>
      </c>
      <c r="BO337" s="265" t="s">
        <v>180</v>
      </c>
      <c r="BP337" s="69" t="s">
        <v>8434</v>
      </c>
      <c r="BQ337" s="257" t="s">
        <v>519</v>
      </c>
      <c r="BR337" s="257"/>
      <c r="BS337" s="257" t="s">
        <v>962</v>
      </c>
      <c r="BT337" s="257" t="s">
        <v>3002</v>
      </c>
      <c r="BU337" s="257"/>
      <c r="BV337" s="69" t="s">
        <v>7957</v>
      </c>
      <c r="BW337" s="38"/>
      <c r="BX337" s="257" t="s">
        <v>3004</v>
      </c>
      <c r="BY337" s="257"/>
      <c r="BZ337" s="218"/>
    </row>
    <row r="338" spans="1:78" s="217" customFormat="1" ht="283.5">
      <c r="A338" s="257">
        <v>337</v>
      </c>
      <c r="B338" s="101" t="s">
        <v>3005</v>
      </c>
      <c r="C338" s="257" t="s">
        <v>106</v>
      </c>
      <c r="D338" s="257" t="s">
        <v>125</v>
      </c>
      <c r="E338" s="257" t="s">
        <v>707</v>
      </c>
      <c r="F338" s="257" t="s">
        <v>3006</v>
      </c>
      <c r="G338" s="257" t="s">
        <v>3007</v>
      </c>
      <c r="H338" s="257" t="s">
        <v>81</v>
      </c>
      <c r="I338" s="32" t="s">
        <v>3008</v>
      </c>
      <c r="J338" s="158" t="s">
        <v>96</v>
      </c>
      <c r="K338" s="257" t="s">
        <v>96</v>
      </c>
      <c r="L338" s="257" t="s">
        <v>8144</v>
      </c>
      <c r="M338" s="258">
        <v>42284</v>
      </c>
      <c r="N338" s="259">
        <v>42284</v>
      </c>
      <c r="O338" s="260">
        <v>2044</v>
      </c>
      <c r="P338" s="260">
        <v>40762</v>
      </c>
      <c r="Q338" s="257" t="s">
        <v>114</v>
      </c>
      <c r="R338" s="257" t="s">
        <v>176</v>
      </c>
      <c r="S338" s="144" t="s">
        <v>177</v>
      </c>
      <c r="T338" s="158" t="s">
        <v>8402</v>
      </c>
      <c r="U338" s="257" t="s">
        <v>101</v>
      </c>
      <c r="V338" s="32"/>
      <c r="W338" s="257"/>
      <c r="X338" s="39"/>
      <c r="Y338" s="39"/>
      <c r="Z338" s="39"/>
      <c r="AA338" s="39"/>
      <c r="AB338" s="65"/>
      <c r="AC338" s="39"/>
      <c r="AD338" s="261"/>
      <c r="AE338" s="261"/>
      <c r="AF338" s="261"/>
      <c r="AG338" s="261"/>
      <c r="AH338" s="261"/>
      <c r="AI338" s="257"/>
      <c r="AJ338" s="39"/>
      <c r="AK338" s="39"/>
      <c r="AL338" s="39"/>
      <c r="AM338" s="39"/>
      <c r="AN338" s="65"/>
      <c r="AO338" s="39"/>
      <c r="AP338" s="39">
        <v>4007533557</v>
      </c>
      <c r="AQ338" s="65"/>
      <c r="AR338" s="39"/>
      <c r="AS338" s="39"/>
      <c r="AT338" s="57">
        <v>65040094774</v>
      </c>
      <c r="AU338" s="57">
        <v>211763.06</v>
      </c>
      <c r="AV338" s="39">
        <f t="shared" si="24"/>
        <v>65040094774</v>
      </c>
      <c r="AW338" s="39">
        <f t="shared" si="24"/>
        <v>211763.06</v>
      </c>
      <c r="AX338" s="41"/>
      <c r="AY338" s="39"/>
      <c r="AZ338" s="39"/>
      <c r="BA338" s="39">
        <v>4007533557</v>
      </c>
      <c r="BB338" s="39">
        <v>4007533557</v>
      </c>
      <c r="BC338" s="39"/>
      <c r="BD338" s="39"/>
      <c r="BE338" s="39">
        <v>4007533557</v>
      </c>
      <c r="BF338" s="39">
        <v>4007533557</v>
      </c>
      <c r="BG338" s="39"/>
      <c r="BH338" s="39"/>
      <c r="BI338" s="39">
        <v>4007533557</v>
      </c>
      <c r="BJ338" s="39">
        <v>4007533557</v>
      </c>
      <c r="BK338" s="69" t="s">
        <v>8429</v>
      </c>
      <c r="BL338" s="266" t="s">
        <v>180</v>
      </c>
      <c r="BM338" s="257" t="s">
        <v>180</v>
      </c>
      <c r="BN338" s="257"/>
      <c r="BO338" s="265"/>
      <c r="BP338" s="69" t="s">
        <v>8398</v>
      </c>
      <c r="BQ338" s="257" t="s">
        <v>519</v>
      </c>
      <c r="BR338" s="257"/>
      <c r="BS338" s="257" t="s">
        <v>8417</v>
      </c>
      <c r="BT338" s="257"/>
      <c r="BU338" s="257"/>
      <c r="BV338" s="69" t="s">
        <v>8399</v>
      </c>
      <c r="BW338" s="38"/>
      <c r="BX338" s="257" t="s">
        <v>3009</v>
      </c>
      <c r="BY338" s="257"/>
      <c r="BZ338" s="218"/>
    </row>
    <row r="339" spans="1:78" s="217" customFormat="1" ht="359.25" customHeight="1">
      <c r="A339" s="257">
        <v>338</v>
      </c>
      <c r="B339" s="10" t="s">
        <v>3010</v>
      </c>
      <c r="C339" s="257" t="s">
        <v>106</v>
      </c>
      <c r="D339" s="257" t="s">
        <v>125</v>
      </c>
      <c r="E339" s="257" t="s">
        <v>3011</v>
      </c>
      <c r="F339" s="257" t="s">
        <v>3012</v>
      </c>
      <c r="G339" s="257" t="s">
        <v>3013</v>
      </c>
      <c r="H339" s="257" t="s">
        <v>81</v>
      </c>
      <c r="I339" s="32" t="s">
        <v>3014</v>
      </c>
      <c r="J339" s="158" t="s">
        <v>96</v>
      </c>
      <c r="K339" s="257" t="s">
        <v>96</v>
      </c>
      <c r="L339" s="257" t="s">
        <v>3015</v>
      </c>
      <c r="M339" s="258">
        <v>42284</v>
      </c>
      <c r="N339" s="259">
        <v>42284</v>
      </c>
      <c r="O339" s="260"/>
      <c r="P339" s="260"/>
      <c r="Q339" s="257" t="s">
        <v>114</v>
      </c>
      <c r="R339" s="257" t="s">
        <v>1226</v>
      </c>
      <c r="S339" s="144" t="s">
        <v>177</v>
      </c>
      <c r="T339" s="158" t="s">
        <v>8402</v>
      </c>
      <c r="U339" s="257" t="s">
        <v>101</v>
      </c>
      <c r="V339" s="32"/>
      <c r="W339" s="257"/>
      <c r="X339" s="39"/>
      <c r="Y339" s="39"/>
      <c r="Z339" s="39"/>
      <c r="AA339" s="39"/>
      <c r="AB339" s="65"/>
      <c r="AC339" s="39"/>
      <c r="AD339" s="261"/>
      <c r="AE339" s="261"/>
      <c r="AF339" s="261"/>
      <c r="AG339" s="261"/>
      <c r="AH339" s="261"/>
      <c r="AI339" s="257"/>
      <c r="AJ339" s="39"/>
      <c r="AK339" s="39"/>
      <c r="AL339" s="39"/>
      <c r="AM339" s="39"/>
      <c r="AN339" s="65"/>
      <c r="AO339" s="39"/>
      <c r="AP339" s="39">
        <v>2405770944.8699999</v>
      </c>
      <c r="AQ339" s="65"/>
      <c r="AR339" s="39"/>
      <c r="AS339" s="39"/>
      <c r="AT339" s="57">
        <v>2977404819.75</v>
      </c>
      <c r="AU339" s="57">
        <v>9573.99</v>
      </c>
      <c r="AV339" s="39">
        <f t="shared" si="24"/>
        <v>2977404819.75</v>
      </c>
      <c r="AW339" s="39">
        <f t="shared" si="24"/>
        <v>9573.99</v>
      </c>
      <c r="AX339" s="41"/>
      <c r="AY339" s="39"/>
      <c r="AZ339" s="39"/>
      <c r="BA339" s="39">
        <v>2405770944.8699999</v>
      </c>
      <c r="BB339" s="39">
        <v>2405770944.8699999</v>
      </c>
      <c r="BC339" s="39"/>
      <c r="BD339" s="39"/>
      <c r="BE339" s="39">
        <v>2405770944.8699999</v>
      </c>
      <c r="BF339" s="39">
        <v>2405770944.8699999</v>
      </c>
      <c r="BG339" s="39"/>
      <c r="BH339" s="39"/>
      <c r="BI339" s="39">
        <v>2405770944.8699999</v>
      </c>
      <c r="BJ339" s="39">
        <v>2405770944.8699999</v>
      </c>
      <c r="BK339" s="69" t="s">
        <v>8400</v>
      </c>
      <c r="BL339" s="266" t="s">
        <v>180</v>
      </c>
      <c r="BM339" s="257"/>
      <c r="BN339" s="264" t="s">
        <v>180</v>
      </c>
      <c r="BO339" s="264" t="s">
        <v>180</v>
      </c>
      <c r="BP339" s="69" t="s">
        <v>8401</v>
      </c>
      <c r="BQ339" s="257" t="s">
        <v>519</v>
      </c>
      <c r="BR339" s="257"/>
      <c r="BS339" s="69" t="s">
        <v>8402</v>
      </c>
      <c r="BT339" s="257"/>
      <c r="BU339" s="257"/>
      <c r="BV339" s="257" t="s">
        <v>3016</v>
      </c>
      <c r="BW339" s="38"/>
      <c r="BX339" s="257" t="s">
        <v>3017</v>
      </c>
      <c r="BY339" s="257"/>
      <c r="BZ339" s="218"/>
    </row>
    <row r="340" spans="1:78" s="217" customFormat="1" ht="408.75" customHeight="1">
      <c r="A340" s="257">
        <v>339</v>
      </c>
      <c r="B340" s="101" t="s">
        <v>3018</v>
      </c>
      <c r="C340" s="257" t="s">
        <v>106</v>
      </c>
      <c r="D340" s="257" t="s">
        <v>125</v>
      </c>
      <c r="E340" s="257" t="s">
        <v>3019</v>
      </c>
      <c r="F340" s="257" t="s">
        <v>3020</v>
      </c>
      <c r="G340" s="257" t="s">
        <v>3021</v>
      </c>
      <c r="H340" s="257" t="s">
        <v>81</v>
      </c>
      <c r="I340" s="32" t="s">
        <v>3022</v>
      </c>
      <c r="J340" s="158" t="s">
        <v>96</v>
      </c>
      <c r="K340" s="257" t="s">
        <v>96</v>
      </c>
      <c r="L340" s="257" t="s">
        <v>8145</v>
      </c>
      <c r="M340" s="258">
        <v>42284</v>
      </c>
      <c r="N340" s="259">
        <v>42284</v>
      </c>
      <c r="O340" s="260">
        <v>2046</v>
      </c>
      <c r="P340" s="260"/>
      <c r="Q340" s="257" t="s">
        <v>114</v>
      </c>
      <c r="R340" s="257" t="s">
        <v>226</v>
      </c>
      <c r="S340" s="144" t="s">
        <v>177</v>
      </c>
      <c r="T340" s="158" t="s">
        <v>8402</v>
      </c>
      <c r="U340" s="257" t="s">
        <v>101</v>
      </c>
      <c r="V340" s="32"/>
      <c r="W340" s="257"/>
      <c r="X340" s="39"/>
      <c r="Y340" s="39"/>
      <c r="Z340" s="39"/>
      <c r="AA340" s="39"/>
      <c r="AB340" s="65"/>
      <c r="AC340" s="39"/>
      <c r="AD340" s="261"/>
      <c r="AE340" s="261"/>
      <c r="AF340" s="261"/>
      <c r="AG340" s="261"/>
      <c r="AH340" s="261"/>
      <c r="AI340" s="257"/>
      <c r="AJ340" s="39"/>
      <c r="AK340" s="39"/>
      <c r="AL340" s="39"/>
      <c r="AM340" s="39"/>
      <c r="AN340" s="65"/>
      <c r="AO340" s="39"/>
      <c r="AP340" s="39"/>
      <c r="AQ340" s="65"/>
      <c r="AR340" s="39"/>
      <c r="AS340" s="39"/>
      <c r="AT340" s="39"/>
      <c r="AU340" s="39"/>
      <c r="AV340" s="39"/>
      <c r="AW340" s="39"/>
      <c r="AX340" s="41"/>
      <c r="AY340" s="39"/>
      <c r="AZ340" s="39"/>
      <c r="BA340" s="39"/>
      <c r="BB340" s="39"/>
      <c r="BC340" s="39"/>
      <c r="BD340" s="39"/>
      <c r="BE340" s="39"/>
      <c r="BF340" s="39"/>
      <c r="BG340" s="39"/>
      <c r="BH340" s="39"/>
      <c r="BI340" s="39"/>
      <c r="BJ340" s="39"/>
      <c r="BK340" s="264" t="s">
        <v>8452</v>
      </c>
      <c r="BL340" s="266" t="s">
        <v>180</v>
      </c>
      <c r="BM340" s="257" t="s">
        <v>118</v>
      </c>
      <c r="BN340" s="257"/>
      <c r="BO340" s="257" t="s">
        <v>118</v>
      </c>
      <c r="BP340" s="69" t="s">
        <v>8453</v>
      </c>
      <c r="BQ340" s="257" t="s">
        <v>519</v>
      </c>
      <c r="BR340" s="257"/>
      <c r="BS340" s="257" t="s">
        <v>8402</v>
      </c>
      <c r="BT340" s="257"/>
      <c r="BU340" s="257"/>
      <c r="BV340" s="257"/>
      <c r="BW340" s="38"/>
      <c r="BX340" s="257" t="s">
        <v>3023</v>
      </c>
      <c r="BY340" s="257"/>
      <c r="BZ340" s="218"/>
    </row>
    <row r="341" spans="1:78" s="217" customFormat="1" ht="148.5" customHeight="1">
      <c r="A341" s="257">
        <v>340</v>
      </c>
      <c r="B341" s="101" t="s">
        <v>8200</v>
      </c>
      <c r="C341" s="257" t="s">
        <v>106</v>
      </c>
      <c r="D341" s="69" t="s">
        <v>2425</v>
      </c>
      <c r="E341" s="257" t="s">
        <v>2425</v>
      </c>
      <c r="F341" s="257"/>
      <c r="G341" s="257" t="s">
        <v>3024</v>
      </c>
      <c r="H341" s="257" t="s">
        <v>81</v>
      </c>
      <c r="I341" s="32" t="s">
        <v>3025</v>
      </c>
      <c r="J341" s="158" t="s">
        <v>96</v>
      </c>
      <c r="K341" s="257" t="s">
        <v>96</v>
      </c>
      <c r="L341" s="266"/>
      <c r="M341" s="46">
        <v>40522</v>
      </c>
      <c r="N341" s="47">
        <v>40522</v>
      </c>
      <c r="O341" s="48"/>
      <c r="P341" s="48"/>
      <c r="Q341" s="257" t="s">
        <v>114</v>
      </c>
      <c r="R341" s="266"/>
      <c r="S341" s="267" t="s">
        <v>2395</v>
      </c>
      <c r="T341" s="158" t="s">
        <v>86</v>
      </c>
      <c r="U341" s="257" t="s">
        <v>101</v>
      </c>
      <c r="V341" s="32"/>
      <c r="W341" s="266"/>
      <c r="X341" s="49"/>
      <c r="Y341" s="49"/>
      <c r="Z341" s="49"/>
      <c r="AA341" s="49"/>
      <c r="AB341" s="64"/>
      <c r="AC341" s="49"/>
      <c r="AD341" s="263"/>
      <c r="AE341" s="263"/>
      <c r="AF341" s="263"/>
      <c r="AG341" s="263"/>
      <c r="AH341" s="263"/>
      <c r="AI341" s="266"/>
      <c r="AJ341" s="49"/>
      <c r="AK341" s="49"/>
      <c r="AL341" s="49"/>
      <c r="AM341" s="49"/>
      <c r="AN341" s="64"/>
      <c r="AO341" s="49"/>
      <c r="AP341" s="49"/>
      <c r="AQ341" s="64"/>
      <c r="AR341" s="49"/>
      <c r="AS341" s="49"/>
      <c r="AT341" s="49"/>
      <c r="AU341" s="49"/>
      <c r="AV341" s="49"/>
      <c r="AW341" s="49"/>
      <c r="AX341" s="64"/>
      <c r="AY341" s="49"/>
      <c r="AZ341" s="49"/>
      <c r="BA341" s="49"/>
      <c r="BB341" s="49"/>
      <c r="BC341" s="49"/>
      <c r="BD341" s="49"/>
      <c r="BE341" s="49"/>
      <c r="BF341" s="49"/>
      <c r="BG341" s="49"/>
      <c r="BH341" s="49"/>
      <c r="BI341" s="49"/>
      <c r="BJ341" s="49"/>
      <c r="BK341" s="257"/>
      <c r="BL341" s="266"/>
      <c r="BM341" s="266"/>
      <c r="BN341" s="257"/>
      <c r="BO341" s="257"/>
      <c r="BP341" s="266"/>
      <c r="BQ341" s="34"/>
      <c r="BR341" s="266"/>
      <c r="BS341" s="257" t="s">
        <v>3026</v>
      </c>
      <c r="BT341" s="266"/>
      <c r="BU341" s="266"/>
      <c r="BV341" s="266"/>
      <c r="BW341" s="34"/>
      <c r="BX341" s="257" t="s">
        <v>3027</v>
      </c>
      <c r="BY341" s="257"/>
      <c r="BZ341" s="218"/>
    </row>
    <row r="342" spans="1:78" s="217" customFormat="1" ht="408.75" customHeight="1">
      <c r="A342" s="257">
        <v>341</v>
      </c>
      <c r="B342" s="101" t="s">
        <v>3028</v>
      </c>
      <c r="C342" s="257" t="s">
        <v>106</v>
      </c>
      <c r="D342" s="257" t="s">
        <v>274</v>
      </c>
      <c r="E342" s="257" t="s">
        <v>419</v>
      </c>
      <c r="F342" s="257" t="s">
        <v>3029</v>
      </c>
      <c r="G342" s="115" t="s">
        <v>3030</v>
      </c>
      <c r="H342" s="257" t="s">
        <v>81</v>
      </c>
      <c r="I342" s="32" t="s">
        <v>3031</v>
      </c>
      <c r="J342" s="158" t="s">
        <v>1028</v>
      </c>
      <c r="K342" s="32" t="s">
        <v>3032</v>
      </c>
      <c r="L342" s="257" t="s">
        <v>3033</v>
      </c>
      <c r="M342" s="118">
        <v>42509</v>
      </c>
      <c r="N342" s="119">
        <v>42509</v>
      </c>
      <c r="O342" s="112">
        <v>2325</v>
      </c>
      <c r="P342" s="112">
        <v>40907</v>
      </c>
      <c r="Q342" s="257" t="s">
        <v>114</v>
      </c>
      <c r="R342" s="115" t="s">
        <v>144</v>
      </c>
      <c r="S342" s="267" t="s">
        <v>195</v>
      </c>
      <c r="T342" s="158" t="s">
        <v>1060</v>
      </c>
      <c r="U342" s="257" t="s">
        <v>101</v>
      </c>
      <c r="V342" s="32" t="s">
        <v>3034</v>
      </c>
      <c r="W342" s="257" t="s">
        <v>3035</v>
      </c>
      <c r="X342" s="261">
        <v>99586885830</v>
      </c>
      <c r="Y342" s="39">
        <f>X342/10</f>
        <v>9958688583</v>
      </c>
      <c r="Z342" s="39">
        <f>X342/13.5</f>
        <v>7376806357.7777777</v>
      </c>
      <c r="AA342" s="39">
        <v>201723557.42586291</v>
      </c>
      <c r="AB342" s="260">
        <v>2740</v>
      </c>
      <c r="AC342" s="39">
        <v>1051472372293</v>
      </c>
      <c r="AD342" s="39">
        <f>AC342/10</f>
        <v>105147237229.3</v>
      </c>
      <c r="AE342" s="39">
        <f>AC342/13.5</f>
        <v>77886842392.074081</v>
      </c>
      <c r="AF342" s="39">
        <v>502452535.64472353</v>
      </c>
      <c r="AG342" s="261">
        <v>16514526698</v>
      </c>
      <c r="AH342" s="39">
        <v>68747827</v>
      </c>
      <c r="AI342" s="260">
        <v>1330</v>
      </c>
      <c r="AJ342" s="39">
        <v>27992762.960000001</v>
      </c>
      <c r="AK342" s="60">
        <v>43872843747.809998</v>
      </c>
      <c r="AL342" s="39">
        <v>43900836510.769997</v>
      </c>
      <c r="AM342" s="51">
        <v>903309393.22572005</v>
      </c>
      <c r="AN342" s="260">
        <v>1258</v>
      </c>
      <c r="AO342" s="52">
        <v>866852783862</v>
      </c>
      <c r="AP342" s="39">
        <v>4318434163290.3701</v>
      </c>
      <c r="AQ342" s="53">
        <v>951</v>
      </c>
      <c r="AR342" s="52"/>
      <c r="AS342" s="52"/>
      <c r="AT342" s="57">
        <v>1931534938183.5901</v>
      </c>
      <c r="AU342" s="57">
        <v>8621866.9100000001</v>
      </c>
      <c r="AV342" s="39">
        <f>AR342+AT342</f>
        <v>1931534938183.5901</v>
      </c>
      <c r="AW342" s="39">
        <f>AS342+AU342</f>
        <v>8621866.9100000001</v>
      </c>
      <c r="AX342" s="54"/>
      <c r="AY342" s="52"/>
      <c r="AZ342" s="52"/>
      <c r="BA342" s="39">
        <v>4318434163290.3701</v>
      </c>
      <c r="BB342" s="39">
        <v>4318434163290.3701</v>
      </c>
      <c r="BC342" s="52"/>
      <c r="BD342" s="52"/>
      <c r="BE342" s="39">
        <v>4318434163290.3701</v>
      </c>
      <c r="BF342" s="39">
        <v>4318434163290.3701</v>
      </c>
      <c r="BG342" s="52"/>
      <c r="BH342" s="52"/>
      <c r="BI342" s="39">
        <v>4318434163290.3701</v>
      </c>
      <c r="BJ342" s="39">
        <v>4318434163290.3701</v>
      </c>
      <c r="BK342" s="264" t="s">
        <v>8020</v>
      </c>
      <c r="BL342" s="266" t="s">
        <v>180</v>
      </c>
      <c r="BM342" s="257" t="s">
        <v>118</v>
      </c>
      <c r="BN342" s="265" t="s">
        <v>180</v>
      </c>
      <c r="BO342" s="265" t="s">
        <v>180</v>
      </c>
      <c r="BP342" s="69" t="s">
        <v>8021</v>
      </c>
      <c r="BQ342" s="257" t="s">
        <v>3036</v>
      </c>
      <c r="BR342" s="257"/>
      <c r="BS342" s="257" t="s">
        <v>1060</v>
      </c>
      <c r="BT342" s="257" t="s">
        <v>3037</v>
      </c>
      <c r="BU342" s="257" t="s">
        <v>3038</v>
      </c>
      <c r="BV342" s="69" t="s">
        <v>7914</v>
      </c>
      <c r="BW342" s="38"/>
      <c r="BX342" s="69" t="s">
        <v>7915</v>
      </c>
      <c r="BY342" s="257"/>
      <c r="BZ342" s="218"/>
    </row>
    <row r="343" spans="1:78" s="217" customFormat="1" ht="393.75">
      <c r="A343" s="257">
        <v>342</v>
      </c>
      <c r="B343" s="10" t="s">
        <v>3039</v>
      </c>
      <c r="C343" s="257" t="s">
        <v>106</v>
      </c>
      <c r="D343" s="257" t="s">
        <v>274</v>
      </c>
      <c r="E343" s="257" t="s">
        <v>419</v>
      </c>
      <c r="F343" s="257" t="s">
        <v>3040</v>
      </c>
      <c r="G343" s="257" t="s">
        <v>3041</v>
      </c>
      <c r="H343" s="257" t="s">
        <v>81</v>
      </c>
      <c r="I343" s="32" t="s">
        <v>3042</v>
      </c>
      <c r="J343" s="158" t="s">
        <v>1028</v>
      </c>
      <c r="K343" s="69" t="s">
        <v>8073</v>
      </c>
      <c r="L343" s="257" t="s">
        <v>3043</v>
      </c>
      <c r="M343" s="258">
        <v>40218</v>
      </c>
      <c r="N343" s="259">
        <v>40218</v>
      </c>
      <c r="O343" s="260">
        <v>7236</v>
      </c>
      <c r="P343" s="260">
        <v>39376</v>
      </c>
      <c r="Q343" s="257" t="s">
        <v>8100</v>
      </c>
      <c r="R343" s="257" t="s">
        <v>98</v>
      </c>
      <c r="S343" s="267" t="s">
        <v>99</v>
      </c>
      <c r="T343" s="158" t="s">
        <v>1060</v>
      </c>
      <c r="U343" s="267" t="s">
        <v>116</v>
      </c>
      <c r="V343" s="32" t="s">
        <v>3044</v>
      </c>
      <c r="W343" s="257"/>
      <c r="X343" s="261">
        <v>3420702286</v>
      </c>
      <c r="Y343" s="39">
        <f>X343/10</f>
        <v>342070228.60000002</v>
      </c>
      <c r="Z343" s="39">
        <f>X343/13.5</f>
        <v>253385354.51851851</v>
      </c>
      <c r="AA343" s="39">
        <v>6928986.9672662448</v>
      </c>
      <c r="AB343" s="262">
        <v>2325</v>
      </c>
      <c r="AC343" s="49">
        <v>2192834286</v>
      </c>
      <c r="AD343" s="263">
        <f>AC343/10</f>
        <v>219283428.59999999</v>
      </c>
      <c r="AE343" s="263">
        <f>AC343/13.5</f>
        <v>162432169.33333334</v>
      </c>
      <c r="AF343" s="49">
        <v>1047859.3411319457</v>
      </c>
      <c r="AG343" s="263">
        <v>604000000</v>
      </c>
      <c r="AH343" s="263">
        <v>604000000</v>
      </c>
      <c r="AI343" s="266">
        <v>111</v>
      </c>
      <c r="AJ343" s="49"/>
      <c r="AK343" s="49"/>
      <c r="AL343" s="49"/>
      <c r="AM343" s="49"/>
      <c r="AN343" s="64"/>
      <c r="AO343" s="49"/>
      <c r="AP343" s="49"/>
      <c r="AQ343" s="64"/>
      <c r="AR343" s="49"/>
      <c r="AS343" s="49"/>
      <c r="AT343" s="49"/>
      <c r="AU343" s="49"/>
      <c r="AV343" s="49"/>
      <c r="AW343" s="49"/>
      <c r="AX343" s="64"/>
      <c r="AY343" s="49"/>
      <c r="AZ343" s="49"/>
      <c r="BA343" s="49"/>
      <c r="BB343" s="49"/>
      <c r="BC343" s="49"/>
      <c r="BD343" s="49"/>
      <c r="BE343" s="49"/>
      <c r="BF343" s="49"/>
      <c r="BG343" s="49"/>
      <c r="BH343" s="49"/>
      <c r="BI343" s="49"/>
      <c r="BJ343" s="49"/>
      <c r="BK343" s="257" t="s">
        <v>3045</v>
      </c>
      <c r="BL343" s="257"/>
      <c r="BM343" s="257"/>
      <c r="BN343" s="265" t="s">
        <v>180</v>
      </c>
      <c r="BO343" s="265" t="s">
        <v>180</v>
      </c>
      <c r="BP343" s="257" t="s">
        <v>3046</v>
      </c>
      <c r="BQ343" s="257" t="s">
        <v>519</v>
      </c>
      <c r="BR343" s="257"/>
      <c r="BS343" s="257" t="s">
        <v>1060</v>
      </c>
      <c r="BT343" s="257" t="s">
        <v>3047</v>
      </c>
      <c r="BU343" s="257" t="s">
        <v>3048</v>
      </c>
      <c r="BV343" s="257" t="s">
        <v>3049</v>
      </c>
      <c r="BW343" s="38"/>
      <c r="BX343" s="257" t="s">
        <v>3050</v>
      </c>
      <c r="BY343" s="257"/>
      <c r="BZ343" s="218"/>
    </row>
    <row r="344" spans="1:78" s="217" customFormat="1" ht="154.5" customHeight="1">
      <c r="A344" s="257">
        <v>343</v>
      </c>
      <c r="B344" s="10" t="s">
        <v>3051</v>
      </c>
      <c r="C344" s="257" t="s">
        <v>106</v>
      </c>
      <c r="D344" s="257" t="s">
        <v>436</v>
      </c>
      <c r="E344" s="257" t="s">
        <v>419</v>
      </c>
      <c r="F344" s="257" t="s">
        <v>3052</v>
      </c>
      <c r="G344" s="257" t="s">
        <v>3053</v>
      </c>
      <c r="H344" s="257" t="s">
        <v>81</v>
      </c>
      <c r="I344" s="32" t="s">
        <v>3054</v>
      </c>
      <c r="J344" s="158" t="s">
        <v>96</v>
      </c>
      <c r="K344" s="257" t="s">
        <v>3055</v>
      </c>
      <c r="L344" s="257" t="s">
        <v>3056</v>
      </c>
      <c r="M344" s="258">
        <v>41876</v>
      </c>
      <c r="N344" s="259">
        <v>41876</v>
      </c>
      <c r="O344" s="260">
        <v>601</v>
      </c>
      <c r="P344" s="260">
        <v>6127</v>
      </c>
      <c r="Q344" s="257" t="s">
        <v>114</v>
      </c>
      <c r="R344" s="257" t="s">
        <v>176</v>
      </c>
      <c r="S344" s="144" t="s">
        <v>177</v>
      </c>
      <c r="T344" s="158" t="s">
        <v>8299</v>
      </c>
      <c r="U344" s="267" t="s">
        <v>116</v>
      </c>
      <c r="V344" s="32" t="s">
        <v>3057</v>
      </c>
      <c r="W344" s="257" t="s">
        <v>3058</v>
      </c>
      <c r="X344" s="261">
        <v>14291415288</v>
      </c>
      <c r="Y344" s="39">
        <f>X344/10</f>
        <v>1429141528.8</v>
      </c>
      <c r="Z344" s="39">
        <f>X344/13.5</f>
        <v>1058623354.6666666</v>
      </c>
      <c r="AA344" s="39">
        <v>28948742.683519688</v>
      </c>
      <c r="AB344" s="260">
        <v>535</v>
      </c>
      <c r="AC344" s="49">
        <v>10971000000</v>
      </c>
      <c r="AD344" s="49">
        <f>AC344/10</f>
        <v>1097100000</v>
      </c>
      <c r="AE344" s="49">
        <f>AC344/13.5</f>
        <v>812666666.66666663</v>
      </c>
      <c r="AF344" s="49">
        <v>5242559.7798038879</v>
      </c>
      <c r="AG344" s="263">
        <v>7370999999</v>
      </c>
      <c r="AH344" s="39">
        <v>7096906639</v>
      </c>
      <c r="AI344" s="260">
        <v>309</v>
      </c>
      <c r="AJ344" s="39">
        <v>265286.37</v>
      </c>
      <c r="AK344" s="52">
        <v>235913076.22</v>
      </c>
      <c r="AL344" s="39">
        <v>236178362.59</v>
      </c>
      <c r="AM344" s="51">
        <v>4859637.0903292177</v>
      </c>
      <c r="AN344" s="260">
        <v>221</v>
      </c>
      <c r="AO344" s="52">
        <v>17190220727</v>
      </c>
      <c r="AP344" s="39">
        <v>1326156719</v>
      </c>
      <c r="AQ344" s="53">
        <v>324</v>
      </c>
      <c r="AR344" s="52"/>
      <c r="AS344" s="52"/>
      <c r="AT344" s="57">
        <v>14585972264</v>
      </c>
      <c r="AU344" s="57">
        <v>77074.11</v>
      </c>
      <c r="AV344" s="39">
        <f>AR344+AT344</f>
        <v>14585972264</v>
      </c>
      <c r="AW344" s="39">
        <f>AS344+AU344</f>
        <v>77074.11</v>
      </c>
      <c r="AX344" s="54"/>
      <c r="AY344" s="52"/>
      <c r="AZ344" s="52"/>
      <c r="BA344" s="39">
        <v>1326156719</v>
      </c>
      <c r="BB344" s="39">
        <v>1326156719</v>
      </c>
      <c r="BC344" s="52"/>
      <c r="BD344" s="52"/>
      <c r="BE344" s="39">
        <v>1326156719</v>
      </c>
      <c r="BF344" s="39">
        <v>1326156719</v>
      </c>
      <c r="BG344" s="52"/>
      <c r="BH344" s="52"/>
      <c r="BI344" s="39">
        <v>1326156719</v>
      </c>
      <c r="BJ344" s="39">
        <v>1326156719</v>
      </c>
      <c r="BK344" s="265" t="s">
        <v>3059</v>
      </c>
      <c r="BL344" s="266" t="s">
        <v>180</v>
      </c>
      <c r="BM344" s="257" t="s">
        <v>180</v>
      </c>
      <c r="BN344" s="115"/>
      <c r="BO344" s="120" t="s">
        <v>194</v>
      </c>
      <c r="BP344" s="257" t="s">
        <v>3060</v>
      </c>
      <c r="BQ344" s="257" t="s">
        <v>519</v>
      </c>
      <c r="BR344" s="257"/>
      <c r="BS344" s="69" t="s">
        <v>8298</v>
      </c>
      <c r="BT344" s="257" t="s">
        <v>3061</v>
      </c>
      <c r="BU344" s="257"/>
      <c r="BV344" s="257" t="s">
        <v>3062</v>
      </c>
      <c r="BW344" s="38"/>
      <c r="BX344" s="257" t="s">
        <v>3063</v>
      </c>
      <c r="BY344" s="257" t="s">
        <v>194</v>
      </c>
      <c r="BZ344" s="218"/>
    </row>
    <row r="345" spans="1:78" s="217" customFormat="1" ht="241.5" customHeight="1">
      <c r="A345" s="257">
        <v>344</v>
      </c>
      <c r="B345" s="10" t="s">
        <v>3064</v>
      </c>
      <c r="C345" s="257" t="s">
        <v>106</v>
      </c>
      <c r="D345" s="257" t="s">
        <v>274</v>
      </c>
      <c r="E345" s="257" t="s">
        <v>833</v>
      </c>
      <c r="F345" s="257" t="s">
        <v>3065</v>
      </c>
      <c r="G345" s="257" t="s">
        <v>3066</v>
      </c>
      <c r="H345" s="257" t="s">
        <v>81</v>
      </c>
      <c r="I345" s="32" t="s">
        <v>3067</v>
      </c>
      <c r="J345" s="158" t="s">
        <v>1028</v>
      </c>
      <c r="K345" s="257" t="s">
        <v>7895</v>
      </c>
      <c r="L345" s="257" t="s">
        <v>3068</v>
      </c>
      <c r="M345" s="258">
        <v>41557</v>
      </c>
      <c r="N345" s="259">
        <v>41557</v>
      </c>
      <c r="O345" s="260">
        <v>475</v>
      </c>
      <c r="P345" s="260">
        <v>40269</v>
      </c>
      <c r="Q345" s="257" t="s">
        <v>114</v>
      </c>
      <c r="R345" s="257" t="s">
        <v>98</v>
      </c>
      <c r="S345" s="267" t="s">
        <v>99</v>
      </c>
      <c r="T345" s="158" t="s">
        <v>312</v>
      </c>
      <c r="U345" s="267" t="s">
        <v>116</v>
      </c>
      <c r="V345" s="32"/>
      <c r="W345" s="257"/>
      <c r="X345" s="261"/>
      <c r="Y345" s="261"/>
      <c r="Z345" s="261"/>
      <c r="AA345" s="261"/>
      <c r="AB345" s="262"/>
      <c r="AC345" s="263"/>
      <c r="AD345" s="263"/>
      <c r="AE345" s="263"/>
      <c r="AF345" s="263"/>
      <c r="AG345" s="263"/>
      <c r="AH345" s="261"/>
      <c r="AI345" s="257"/>
      <c r="AJ345" s="49"/>
      <c r="AK345" s="49"/>
      <c r="AL345" s="49"/>
      <c r="AM345" s="49"/>
      <c r="AN345" s="64"/>
      <c r="AO345" s="49"/>
      <c r="AP345" s="49"/>
      <c r="AQ345" s="64"/>
      <c r="AR345" s="49"/>
      <c r="AS345" s="49"/>
      <c r="AT345" s="49"/>
      <c r="AU345" s="49"/>
      <c r="AV345" s="49"/>
      <c r="AW345" s="49"/>
      <c r="AX345" s="64"/>
      <c r="AY345" s="49"/>
      <c r="AZ345" s="49"/>
      <c r="BA345" s="49"/>
      <c r="BB345" s="49"/>
      <c r="BC345" s="49"/>
      <c r="BD345" s="49"/>
      <c r="BE345" s="49"/>
      <c r="BF345" s="49"/>
      <c r="BG345" s="49"/>
      <c r="BH345" s="49"/>
      <c r="BI345" s="49"/>
      <c r="BJ345" s="49"/>
      <c r="BK345" s="257" t="s">
        <v>3069</v>
      </c>
      <c r="BL345" s="266" t="s">
        <v>180</v>
      </c>
      <c r="BM345" s="257" t="s">
        <v>118</v>
      </c>
      <c r="BN345" s="257"/>
      <c r="BO345" s="257" t="s">
        <v>118</v>
      </c>
      <c r="BP345" s="265" t="s">
        <v>1692</v>
      </c>
      <c r="BQ345" s="257"/>
      <c r="BR345" s="257"/>
      <c r="BS345" s="257" t="s">
        <v>312</v>
      </c>
      <c r="BT345" s="257"/>
      <c r="BU345" s="257"/>
      <c r="BV345" s="257" t="s">
        <v>3070</v>
      </c>
      <c r="BW345" s="38"/>
      <c r="BX345" s="257" t="s">
        <v>3071</v>
      </c>
      <c r="BY345" s="257"/>
      <c r="BZ345" s="218"/>
    </row>
    <row r="346" spans="1:78" s="217" customFormat="1" ht="153.75" customHeight="1">
      <c r="A346" s="257">
        <v>345</v>
      </c>
      <c r="B346" s="10" t="s">
        <v>3072</v>
      </c>
      <c r="C346" s="257" t="s">
        <v>106</v>
      </c>
      <c r="D346" s="69" t="s">
        <v>8064</v>
      </c>
      <c r="E346" s="257" t="s">
        <v>3073</v>
      </c>
      <c r="F346" s="257" t="s">
        <v>3074</v>
      </c>
      <c r="G346" s="257" t="s">
        <v>3075</v>
      </c>
      <c r="H346" s="257" t="s">
        <v>81</v>
      </c>
      <c r="I346" s="32" t="s">
        <v>3076</v>
      </c>
      <c r="J346" s="158" t="s">
        <v>96</v>
      </c>
      <c r="K346" s="257" t="s">
        <v>697</v>
      </c>
      <c r="L346" s="257" t="s">
        <v>3077</v>
      </c>
      <c r="M346" s="258">
        <v>41493</v>
      </c>
      <c r="N346" s="259">
        <v>41493</v>
      </c>
      <c r="O346" s="260"/>
      <c r="P346" s="260"/>
      <c r="Q346" s="257" t="s">
        <v>114</v>
      </c>
      <c r="R346" s="257" t="s">
        <v>144</v>
      </c>
      <c r="S346" s="267" t="s">
        <v>195</v>
      </c>
      <c r="T346" s="158" t="s">
        <v>3078</v>
      </c>
      <c r="U346" s="267" t="s">
        <v>116</v>
      </c>
      <c r="V346" s="32"/>
      <c r="W346" s="257" t="s">
        <v>3058</v>
      </c>
      <c r="X346" s="261">
        <v>131941814</v>
      </c>
      <c r="Y346" s="39">
        <f>X346/10</f>
        <v>13194181.4</v>
      </c>
      <c r="Z346" s="39">
        <f>X346/13.5</f>
        <v>9773467.7037037034</v>
      </c>
      <c r="AA346" s="39">
        <v>267261.81737157673</v>
      </c>
      <c r="AB346" s="260">
        <v>174</v>
      </c>
      <c r="AC346" s="39">
        <v>347472088</v>
      </c>
      <c r="AD346" s="49">
        <f>AC346/10</f>
        <v>34747208.799999997</v>
      </c>
      <c r="AE346" s="49">
        <f>AC346/13.5</f>
        <v>25738673.185185187</v>
      </c>
      <c r="AF346" s="49">
        <v>166041.67287879658</v>
      </c>
      <c r="AG346" s="261">
        <v>7421621</v>
      </c>
      <c r="AH346" s="39">
        <v>0</v>
      </c>
      <c r="AI346" s="260">
        <v>98</v>
      </c>
      <c r="AJ346" s="39">
        <v>25589.71</v>
      </c>
      <c r="AK346" s="60">
        <v>7533336.4299999997</v>
      </c>
      <c r="AL346" s="39">
        <v>7558926.1399999997</v>
      </c>
      <c r="AM346" s="51">
        <v>155533.45967078189</v>
      </c>
      <c r="AN346" s="260">
        <v>93</v>
      </c>
      <c r="AO346" s="52">
        <v>77243801</v>
      </c>
      <c r="AP346" s="39">
        <v>1509725844.3300002</v>
      </c>
      <c r="AQ346" s="53">
        <v>87</v>
      </c>
      <c r="AR346" s="52"/>
      <c r="AS346" s="52"/>
      <c r="AT346" s="57">
        <v>7583339850.2799997</v>
      </c>
      <c r="AU346" s="57">
        <v>7013.15</v>
      </c>
      <c r="AV346" s="52"/>
      <c r="AW346" s="52"/>
      <c r="AX346" s="54"/>
      <c r="AY346" s="52"/>
      <c r="AZ346" s="52"/>
      <c r="BA346" s="39">
        <v>1509725844.3300002</v>
      </c>
      <c r="BB346" s="39">
        <v>1509725844.3300002</v>
      </c>
      <c r="BC346" s="52"/>
      <c r="BD346" s="52"/>
      <c r="BE346" s="39">
        <v>1509725844.3300002</v>
      </c>
      <c r="BF346" s="39">
        <v>1509725844.3300002</v>
      </c>
      <c r="BG346" s="52"/>
      <c r="BH346" s="52"/>
      <c r="BI346" s="39">
        <v>1509725844.3300002</v>
      </c>
      <c r="BJ346" s="39">
        <v>1509725844.3300002</v>
      </c>
      <c r="BK346" s="262" t="s">
        <v>3079</v>
      </c>
      <c r="BL346" s="266" t="s">
        <v>180</v>
      </c>
      <c r="BM346" s="257" t="s">
        <v>180</v>
      </c>
      <c r="BN346" s="257"/>
      <c r="BO346" s="257"/>
      <c r="BP346" s="262" t="s">
        <v>3080</v>
      </c>
      <c r="BQ346" s="262" t="s">
        <v>519</v>
      </c>
      <c r="BR346" s="262"/>
      <c r="BS346" s="257" t="s">
        <v>3078</v>
      </c>
      <c r="BT346" s="262"/>
      <c r="BU346" s="262"/>
      <c r="BV346" s="262"/>
      <c r="BW346" s="38"/>
      <c r="BX346" s="257" t="s">
        <v>3081</v>
      </c>
      <c r="BY346" s="257"/>
      <c r="BZ346" s="218"/>
    </row>
    <row r="347" spans="1:78" s="217" customFormat="1" ht="409.5">
      <c r="A347" s="257">
        <v>346</v>
      </c>
      <c r="B347" s="10" t="s">
        <v>3082</v>
      </c>
      <c r="C347" s="257" t="s">
        <v>106</v>
      </c>
      <c r="D347" s="267" t="s">
        <v>402</v>
      </c>
      <c r="E347" s="257" t="s">
        <v>1582</v>
      </c>
      <c r="F347" s="257" t="s">
        <v>3083</v>
      </c>
      <c r="G347" s="257" t="s">
        <v>1582</v>
      </c>
      <c r="H347" s="257" t="s">
        <v>81</v>
      </c>
      <c r="I347" s="32" t="s">
        <v>8472</v>
      </c>
      <c r="J347" s="158" t="s">
        <v>1028</v>
      </c>
      <c r="K347" s="265" t="s">
        <v>3084</v>
      </c>
      <c r="L347" s="257" t="s">
        <v>3085</v>
      </c>
      <c r="M347" s="258">
        <v>41275</v>
      </c>
      <c r="N347" s="259">
        <v>41276</v>
      </c>
      <c r="O347" s="260"/>
      <c r="P347" s="260"/>
      <c r="Q347" s="257" t="s">
        <v>114</v>
      </c>
      <c r="R347" s="257" t="s">
        <v>226</v>
      </c>
      <c r="S347" s="144" t="s">
        <v>177</v>
      </c>
      <c r="T347" s="158" t="s">
        <v>8489</v>
      </c>
      <c r="U347" s="267" t="s">
        <v>116</v>
      </c>
      <c r="V347" s="32"/>
      <c r="W347" s="257"/>
      <c r="X347" s="39"/>
      <c r="Y347" s="39"/>
      <c r="Z347" s="39"/>
      <c r="AA347" s="39"/>
      <c r="AB347" s="260"/>
      <c r="AC347" s="49">
        <v>637815900759</v>
      </c>
      <c r="AD347" s="49">
        <f>AC347/10</f>
        <v>63781590075.900002</v>
      </c>
      <c r="AE347" s="49">
        <f>AC347/13.5</f>
        <v>47245622278.444443</v>
      </c>
      <c r="AF347" s="49">
        <v>304784248.31268996</v>
      </c>
      <c r="AG347" s="263">
        <v>159004149187</v>
      </c>
      <c r="AH347" s="49">
        <v>0</v>
      </c>
      <c r="AI347" s="48">
        <v>638</v>
      </c>
      <c r="AJ347" s="39">
        <v>2039532.33</v>
      </c>
      <c r="AK347" s="52">
        <v>167957117.41999999</v>
      </c>
      <c r="AL347" s="39">
        <v>169996649.75</v>
      </c>
      <c r="AM347" s="51">
        <v>3497873.4516460905</v>
      </c>
      <c r="AN347" s="260">
        <v>640</v>
      </c>
      <c r="AO347" s="52">
        <v>526016798</v>
      </c>
      <c r="AP347" s="39">
        <v>14783728197.99</v>
      </c>
      <c r="AQ347" s="53">
        <v>613</v>
      </c>
      <c r="AR347" s="52"/>
      <c r="AS347" s="52"/>
      <c r="AT347" s="57">
        <v>362496412484.21002</v>
      </c>
      <c r="AU347" s="57">
        <v>1708094.36</v>
      </c>
      <c r="AV347" s="39">
        <f>AR347+AT347</f>
        <v>362496412484.21002</v>
      </c>
      <c r="AW347" s="39">
        <f>AS347+AU347</f>
        <v>1708094.36</v>
      </c>
      <c r="AX347" s="54"/>
      <c r="AY347" s="52"/>
      <c r="AZ347" s="52"/>
      <c r="BA347" s="39">
        <v>14783728197.99</v>
      </c>
      <c r="BB347" s="39">
        <v>14783728197.99</v>
      </c>
      <c r="BC347" s="52"/>
      <c r="BD347" s="52"/>
      <c r="BE347" s="39">
        <v>14783728197.99</v>
      </c>
      <c r="BF347" s="39">
        <v>14783728197.99</v>
      </c>
      <c r="BG347" s="52"/>
      <c r="BH347" s="52"/>
      <c r="BI347" s="39">
        <v>14783728197.99</v>
      </c>
      <c r="BJ347" s="39">
        <v>14783728197.99</v>
      </c>
      <c r="BK347" s="265" t="s">
        <v>8498</v>
      </c>
      <c r="BL347" s="266" t="s">
        <v>180</v>
      </c>
      <c r="BM347" s="265" t="s">
        <v>118</v>
      </c>
      <c r="BN347" s="265" t="s">
        <v>180</v>
      </c>
      <c r="BO347" s="265" t="s">
        <v>118</v>
      </c>
      <c r="BP347" s="257" t="s">
        <v>8497</v>
      </c>
      <c r="BQ347" s="262" t="s">
        <v>519</v>
      </c>
      <c r="BR347" s="257"/>
      <c r="BS347" s="257"/>
      <c r="BT347" s="265" t="s">
        <v>3086</v>
      </c>
      <c r="BU347" s="257"/>
      <c r="BV347" s="257" t="s">
        <v>8476</v>
      </c>
      <c r="BW347" s="38"/>
      <c r="BX347" s="257" t="s">
        <v>3087</v>
      </c>
      <c r="BY347" s="257"/>
      <c r="BZ347" s="218"/>
    </row>
    <row r="348" spans="1:78" s="217" customFormat="1" ht="99.75" customHeight="1">
      <c r="A348" s="257">
        <v>347</v>
      </c>
      <c r="B348" s="10" t="s">
        <v>3088</v>
      </c>
      <c r="C348" s="257" t="s">
        <v>106</v>
      </c>
      <c r="D348" s="257" t="s">
        <v>204</v>
      </c>
      <c r="E348" s="257" t="s">
        <v>243</v>
      </c>
      <c r="F348" s="257" t="s">
        <v>3089</v>
      </c>
      <c r="G348" s="257" t="s">
        <v>3090</v>
      </c>
      <c r="H348" s="257" t="s">
        <v>81</v>
      </c>
      <c r="I348" s="32" t="s">
        <v>3091</v>
      </c>
      <c r="J348" s="158" t="s">
        <v>96</v>
      </c>
      <c r="K348" s="257" t="s">
        <v>96</v>
      </c>
      <c r="L348" s="257" t="s">
        <v>3092</v>
      </c>
      <c r="M348" s="258">
        <v>40436</v>
      </c>
      <c r="N348" s="259">
        <v>40436</v>
      </c>
      <c r="O348" s="260">
        <v>7677</v>
      </c>
      <c r="P348" s="260">
        <v>39510</v>
      </c>
      <c r="Q348" s="257" t="s">
        <v>114</v>
      </c>
      <c r="R348" s="257" t="s">
        <v>226</v>
      </c>
      <c r="S348" s="144" t="s">
        <v>177</v>
      </c>
      <c r="T348" s="158" t="s">
        <v>211</v>
      </c>
      <c r="U348" s="267" t="s">
        <v>116</v>
      </c>
      <c r="V348" s="32"/>
      <c r="W348" s="257"/>
      <c r="X348" s="39">
        <v>485038844</v>
      </c>
      <c r="Y348" s="39">
        <f>X348/10</f>
        <v>48503884.399999999</v>
      </c>
      <c r="Z348" s="39">
        <f>X348/13.5</f>
        <v>35928803.259259261</v>
      </c>
      <c r="AA348" s="39">
        <v>982496.44304002589</v>
      </c>
      <c r="AB348" s="260">
        <v>102</v>
      </c>
      <c r="AC348" s="49">
        <v>3636966293</v>
      </c>
      <c r="AD348" s="49">
        <f>AC348/10</f>
        <v>363696629.30000001</v>
      </c>
      <c r="AE348" s="49">
        <f>AC348/13.5</f>
        <v>269404910.5925926</v>
      </c>
      <c r="AF348" s="49">
        <v>1737946.6965804615</v>
      </c>
      <c r="AG348" s="263">
        <v>46780000</v>
      </c>
      <c r="AH348" s="49">
        <v>37790000</v>
      </c>
      <c r="AI348" s="48">
        <v>102</v>
      </c>
      <c r="AJ348" s="39">
        <v>49207.6</v>
      </c>
      <c r="AK348" s="52">
        <v>3600483.88</v>
      </c>
      <c r="AL348" s="39">
        <v>3649691.48</v>
      </c>
      <c r="AM348" s="51">
        <v>75096.53251028806</v>
      </c>
      <c r="AN348" s="260">
        <v>102</v>
      </c>
      <c r="AO348" s="52">
        <v>1517220550</v>
      </c>
      <c r="AP348" s="39">
        <v>485124794.71999997</v>
      </c>
      <c r="AQ348" s="53">
        <v>50</v>
      </c>
      <c r="AR348" s="52"/>
      <c r="AS348" s="52"/>
      <c r="AT348" s="57">
        <v>1371491684</v>
      </c>
      <c r="AU348" s="57">
        <v>6032.13</v>
      </c>
      <c r="AV348" s="39">
        <f>AR348+AT348</f>
        <v>1371491684</v>
      </c>
      <c r="AW348" s="39">
        <f>AS348+AU348</f>
        <v>6032.13</v>
      </c>
      <c r="AX348" s="54"/>
      <c r="AY348" s="52"/>
      <c r="AZ348" s="52"/>
      <c r="BA348" s="39">
        <v>485124794.71999997</v>
      </c>
      <c r="BB348" s="39">
        <v>485124794.71999997</v>
      </c>
      <c r="BC348" s="52"/>
      <c r="BD348" s="52"/>
      <c r="BE348" s="39">
        <v>485124794.71999997</v>
      </c>
      <c r="BF348" s="39">
        <v>485124794.71999997</v>
      </c>
      <c r="BG348" s="52"/>
      <c r="BH348" s="52"/>
      <c r="BI348" s="39">
        <v>485124794.71999997</v>
      </c>
      <c r="BJ348" s="39">
        <v>485124794.71999997</v>
      </c>
      <c r="BK348" s="257" t="s">
        <v>3093</v>
      </c>
      <c r="BL348" s="257"/>
      <c r="BM348" s="265" t="s">
        <v>118</v>
      </c>
      <c r="BN348" s="265" t="s">
        <v>180</v>
      </c>
      <c r="BO348" s="265" t="s">
        <v>180</v>
      </c>
      <c r="BP348" s="257" t="s">
        <v>3094</v>
      </c>
      <c r="BQ348" s="262" t="s">
        <v>519</v>
      </c>
      <c r="BR348" s="257"/>
      <c r="BS348" s="257"/>
      <c r="BT348" s="257"/>
      <c r="BU348" s="257"/>
      <c r="BV348" s="257" t="s">
        <v>3095</v>
      </c>
      <c r="BW348" s="38"/>
      <c r="BX348" s="257" t="s">
        <v>3096</v>
      </c>
      <c r="BY348" s="257"/>
      <c r="BZ348" s="218"/>
    </row>
    <row r="349" spans="1:78" s="217" customFormat="1" ht="248.25" customHeight="1">
      <c r="A349" s="257">
        <v>348</v>
      </c>
      <c r="B349" s="10" t="s">
        <v>3097</v>
      </c>
      <c r="C349" s="257" t="s">
        <v>106</v>
      </c>
      <c r="D349" s="257" t="s">
        <v>77</v>
      </c>
      <c r="E349" s="257" t="s">
        <v>78</v>
      </c>
      <c r="F349" s="257" t="s">
        <v>3098</v>
      </c>
      <c r="G349" s="257" t="s">
        <v>3099</v>
      </c>
      <c r="H349" s="257" t="s">
        <v>81</v>
      </c>
      <c r="I349" s="32" t="s">
        <v>3100</v>
      </c>
      <c r="J349" s="158" t="s">
        <v>96</v>
      </c>
      <c r="K349" s="257" t="s">
        <v>3101</v>
      </c>
      <c r="L349" s="257" t="s">
        <v>3102</v>
      </c>
      <c r="M349" s="258">
        <v>34894</v>
      </c>
      <c r="N349" s="259">
        <v>34894</v>
      </c>
      <c r="O349" s="260"/>
      <c r="P349" s="260"/>
      <c r="Q349" s="257" t="s">
        <v>114</v>
      </c>
      <c r="R349" s="257" t="s">
        <v>144</v>
      </c>
      <c r="S349" s="267" t="s">
        <v>195</v>
      </c>
      <c r="T349" s="158" t="s">
        <v>86</v>
      </c>
      <c r="U349" s="267" t="s">
        <v>116</v>
      </c>
      <c r="V349" s="32"/>
      <c r="W349" s="257"/>
      <c r="X349" s="39"/>
      <c r="Y349" s="39"/>
      <c r="Z349" s="39"/>
      <c r="AA349" s="39"/>
      <c r="AB349" s="65"/>
      <c r="AC349" s="39"/>
      <c r="AD349" s="261"/>
      <c r="AE349" s="261"/>
      <c r="AF349" s="261"/>
      <c r="AG349" s="261"/>
      <c r="AH349" s="261"/>
      <c r="AI349" s="257"/>
      <c r="AJ349" s="39"/>
      <c r="AK349" s="39"/>
      <c r="AL349" s="39"/>
      <c r="AM349" s="39"/>
      <c r="AN349" s="65"/>
      <c r="AO349" s="39"/>
      <c r="AP349" s="39"/>
      <c r="AQ349" s="65"/>
      <c r="AR349" s="39"/>
      <c r="AS349" s="39"/>
      <c r="AT349" s="39"/>
      <c r="AU349" s="39"/>
      <c r="AV349" s="39"/>
      <c r="AW349" s="39"/>
      <c r="AX349" s="65"/>
      <c r="AY349" s="39"/>
      <c r="AZ349" s="39"/>
      <c r="BA349" s="39"/>
      <c r="BB349" s="39"/>
      <c r="BC349" s="39"/>
      <c r="BD349" s="39"/>
      <c r="BE349" s="39"/>
      <c r="BF349" s="39"/>
      <c r="BG349" s="39"/>
      <c r="BH349" s="39"/>
      <c r="BI349" s="39"/>
      <c r="BJ349" s="39"/>
      <c r="BK349" s="257" t="s">
        <v>3103</v>
      </c>
      <c r="BL349" s="257"/>
      <c r="BM349" s="257" t="s">
        <v>118</v>
      </c>
      <c r="BN349" s="262"/>
      <c r="BO349" s="265" t="s">
        <v>118</v>
      </c>
      <c r="BP349" s="257" t="s">
        <v>3104</v>
      </c>
      <c r="BQ349" s="257" t="s">
        <v>3036</v>
      </c>
      <c r="BR349" s="257" t="s">
        <v>3105</v>
      </c>
      <c r="BS349" s="257" t="s">
        <v>119</v>
      </c>
      <c r="BT349" s="257" t="s">
        <v>3106</v>
      </c>
      <c r="BU349" s="257"/>
      <c r="BV349" s="257" t="s">
        <v>3107</v>
      </c>
      <c r="BW349" s="257"/>
      <c r="BX349" s="257" t="s">
        <v>3108</v>
      </c>
      <c r="BY349" s="257"/>
      <c r="BZ349" s="218"/>
    </row>
    <row r="350" spans="1:78" s="217" customFormat="1" ht="299.25">
      <c r="A350" s="257">
        <v>349</v>
      </c>
      <c r="B350" s="10" t="s">
        <v>3109</v>
      </c>
      <c r="C350" s="257" t="s">
        <v>106</v>
      </c>
      <c r="D350" s="257" t="s">
        <v>252</v>
      </c>
      <c r="E350" s="257" t="s">
        <v>1321</v>
      </c>
      <c r="F350" s="257" t="s">
        <v>3110</v>
      </c>
      <c r="G350" s="257" t="s">
        <v>3111</v>
      </c>
      <c r="H350" s="257" t="s">
        <v>81</v>
      </c>
      <c r="I350" s="32" t="s">
        <v>3112</v>
      </c>
      <c r="J350" s="158" t="s">
        <v>96</v>
      </c>
      <c r="K350" s="257" t="s">
        <v>3113</v>
      </c>
      <c r="L350" s="257" t="s">
        <v>3114</v>
      </c>
      <c r="M350" s="258">
        <v>37872</v>
      </c>
      <c r="N350" s="259">
        <v>37872</v>
      </c>
      <c r="O350" s="260">
        <v>2597</v>
      </c>
      <c r="P350" s="260">
        <v>37770</v>
      </c>
      <c r="Q350" s="257" t="s">
        <v>114</v>
      </c>
      <c r="R350" s="257" t="s">
        <v>144</v>
      </c>
      <c r="S350" s="267" t="s">
        <v>195</v>
      </c>
      <c r="T350" s="158" t="s">
        <v>258</v>
      </c>
      <c r="U350" s="267" t="s">
        <v>116</v>
      </c>
      <c r="V350" s="32"/>
      <c r="W350" s="257"/>
      <c r="X350" s="261">
        <v>746290517</v>
      </c>
      <c r="Y350" s="39">
        <f>X350/10</f>
        <v>74629051.700000003</v>
      </c>
      <c r="Z350" s="39">
        <f>X350/13.5</f>
        <v>55280779.037037037</v>
      </c>
      <c r="AA350" s="39">
        <v>1511688.7801814941</v>
      </c>
      <c r="AB350" s="260">
        <v>1054</v>
      </c>
      <c r="AC350" s="49">
        <v>2629372986</v>
      </c>
      <c r="AD350" s="49">
        <f>AC350/10</f>
        <v>262937298.59999999</v>
      </c>
      <c r="AE350" s="49">
        <f>AC350/13.5</f>
        <v>194768369.33333334</v>
      </c>
      <c r="AF350" s="49">
        <v>1256462.041974884</v>
      </c>
      <c r="AG350" s="263">
        <v>-81460028</v>
      </c>
      <c r="AH350" s="49">
        <v>0</v>
      </c>
      <c r="AI350" s="48">
        <v>875</v>
      </c>
      <c r="AJ350" s="39">
        <v>63064.51</v>
      </c>
      <c r="AK350" s="60">
        <v>98512184.799999997</v>
      </c>
      <c r="AL350" s="39">
        <v>98575249.310000002</v>
      </c>
      <c r="AM350" s="51">
        <v>2028297.3109053497</v>
      </c>
      <c r="AN350" s="260">
        <v>931</v>
      </c>
      <c r="AO350" s="52">
        <v>78399041</v>
      </c>
      <c r="AP350" s="39">
        <v>11205365171.27</v>
      </c>
      <c r="AQ350" s="53">
        <v>890</v>
      </c>
      <c r="AR350" s="52"/>
      <c r="AS350" s="52"/>
      <c r="AT350" s="57">
        <v>122067480442.53</v>
      </c>
      <c r="AU350" s="57">
        <v>471106.76</v>
      </c>
      <c r="AV350" s="39">
        <f t="shared" ref="AV350:AW353" si="25">AR350+AT350</f>
        <v>122067480442.53</v>
      </c>
      <c r="AW350" s="39">
        <f t="shared" si="25"/>
        <v>471106.76</v>
      </c>
      <c r="AX350" s="54"/>
      <c r="AY350" s="52"/>
      <c r="AZ350" s="52"/>
      <c r="BA350" s="39">
        <v>11205365171.27</v>
      </c>
      <c r="BB350" s="39">
        <v>11205365171.27</v>
      </c>
      <c r="BC350" s="52"/>
      <c r="BD350" s="52"/>
      <c r="BE350" s="39">
        <v>11205365171.27</v>
      </c>
      <c r="BF350" s="39">
        <v>11205365171.27</v>
      </c>
      <c r="BG350" s="52"/>
      <c r="BH350" s="52"/>
      <c r="BI350" s="39">
        <v>11205365171.27</v>
      </c>
      <c r="BJ350" s="39">
        <v>11205365171.27</v>
      </c>
      <c r="BK350" s="265" t="s">
        <v>8391</v>
      </c>
      <c r="BL350" s="257" t="s">
        <v>180</v>
      </c>
      <c r="BM350" s="265" t="s">
        <v>180</v>
      </c>
      <c r="BN350" s="257"/>
      <c r="BO350" s="257"/>
      <c r="BP350" s="257" t="s">
        <v>8392</v>
      </c>
      <c r="BQ350" s="257" t="s">
        <v>519</v>
      </c>
      <c r="BR350" s="257" t="s">
        <v>3115</v>
      </c>
      <c r="BS350" s="257" t="s">
        <v>3116</v>
      </c>
      <c r="BT350" s="257" t="s">
        <v>3117</v>
      </c>
      <c r="BU350" s="257"/>
      <c r="BV350" s="257" t="s">
        <v>3118</v>
      </c>
      <c r="BW350" s="257"/>
      <c r="BX350" s="257" t="s">
        <v>3119</v>
      </c>
      <c r="BY350" s="257"/>
      <c r="BZ350" s="218"/>
    </row>
    <row r="351" spans="1:78" s="217" customFormat="1" ht="384" customHeight="1">
      <c r="A351" s="257">
        <v>350</v>
      </c>
      <c r="B351" s="101" t="s">
        <v>3120</v>
      </c>
      <c r="C351" s="257" t="s">
        <v>106</v>
      </c>
      <c r="D351" s="257" t="s">
        <v>274</v>
      </c>
      <c r="E351" s="257" t="s">
        <v>695</v>
      </c>
      <c r="F351" s="257" t="s">
        <v>3121</v>
      </c>
      <c r="G351" s="257" t="s">
        <v>3122</v>
      </c>
      <c r="H351" s="257" t="s">
        <v>81</v>
      </c>
      <c r="I351" s="32" t="s">
        <v>3123</v>
      </c>
      <c r="J351" s="158" t="s">
        <v>96</v>
      </c>
      <c r="K351" s="257" t="s">
        <v>3124</v>
      </c>
      <c r="L351" s="257" t="s">
        <v>3125</v>
      </c>
      <c r="M351" s="258">
        <v>40352</v>
      </c>
      <c r="N351" s="259">
        <v>40352</v>
      </c>
      <c r="O351" s="260">
        <v>7497</v>
      </c>
      <c r="P351" s="260">
        <v>39452</v>
      </c>
      <c r="Q351" s="257" t="s">
        <v>114</v>
      </c>
      <c r="R351" s="257" t="s">
        <v>98</v>
      </c>
      <c r="S351" s="267" t="s">
        <v>99</v>
      </c>
      <c r="T351" s="158" t="s">
        <v>312</v>
      </c>
      <c r="U351" s="267" t="s">
        <v>116</v>
      </c>
      <c r="V351" s="32"/>
      <c r="W351" s="257"/>
      <c r="X351" s="261">
        <v>25831978</v>
      </c>
      <c r="Y351" s="39">
        <f>X351/10</f>
        <v>2583197.7999999998</v>
      </c>
      <c r="Z351" s="39">
        <f>X351/13.5</f>
        <v>1913479.8518518519</v>
      </c>
      <c r="AA351" s="39">
        <v>52325.34840382434</v>
      </c>
      <c r="AB351" s="260">
        <v>32</v>
      </c>
      <c r="AC351" s="49">
        <v>361042665</v>
      </c>
      <c r="AD351" s="49">
        <f>AC351/10</f>
        <v>36104266.5</v>
      </c>
      <c r="AE351" s="49">
        <f>AC351/13.5</f>
        <v>26743901.111111112</v>
      </c>
      <c r="AF351" s="49">
        <v>172526.4565055336</v>
      </c>
      <c r="AG351" s="263">
        <v>26999998</v>
      </c>
      <c r="AH351" s="49">
        <v>14224790</v>
      </c>
      <c r="AI351" s="48">
        <v>46</v>
      </c>
      <c r="AJ351" s="39">
        <v>16081.61</v>
      </c>
      <c r="AK351" s="60">
        <v>26094153.190000001</v>
      </c>
      <c r="AL351" s="39">
        <v>26110234.800000001</v>
      </c>
      <c r="AM351" s="51">
        <v>537247.62962962966</v>
      </c>
      <c r="AN351" s="260">
        <v>60</v>
      </c>
      <c r="AO351" s="52">
        <v>173483840</v>
      </c>
      <c r="AP351" s="39">
        <v>2697503651.96</v>
      </c>
      <c r="AQ351" s="53">
        <v>384</v>
      </c>
      <c r="AR351" s="52"/>
      <c r="AS351" s="52"/>
      <c r="AT351" s="57">
        <v>24407889579</v>
      </c>
      <c r="AU351" s="57">
        <v>92839.34</v>
      </c>
      <c r="AV351" s="39">
        <f t="shared" si="25"/>
        <v>24407889579</v>
      </c>
      <c r="AW351" s="39">
        <f t="shared" si="25"/>
        <v>92839.34</v>
      </c>
      <c r="AX351" s="54"/>
      <c r="AY351" s="52"/>
      <c r="AZ351" s="52"/>
      <c r="BA351" s="39">
        <v>2697503651.96</v>
      </c>
      <c r="BB351" s="39">
        <v>2697503651.96</v>
      </c>
      <c r="BC351" s="52"/>
      <c r="BD351" s="52"/>
      <c r="BE351" s="39">
        <v>2697503651.96</v>
      </c>
      <c r="BF351" s="39">
        <v>2697503651.96</v>
      </c>
      <c r="BG351" s="52"/>
      <c r="BH351" s="52"/>
      <c r="BI351" s="39">
        <v>2697503651.96</v>
      </c>
      <c r="BJ351" s="39">
        <v>2697503651.96</v>
      </c>
      <c r="BK351" s="69" t="s">
        <v>8603</v>
      </c>
      <c r="BL351" s="266" t="s">
        <v>180</v>
      </c>
      <c r="BM351" s="69" t="s">
        <v>180</v>
      </c>
      <c r="BN351" s="265" t="s">
        <v>118</v>
      </c>
      <c r="BO351" s="264" t="s">
        <v>118</v>
      </c>
      <c r="BP351" s="69" t="s">
        <v>8578</v>
      </c>
      <c r="BQ351" s="257" t="s">
        <v>3126</v>
      </c>
      <c r="BR351" s="257"/>
      <c r="BS351" s="257" t="s">
        <v>3127</v>
      </c>
      <c r="BT351" s="257" t="s">
        <v>3128</v>
      </c>
      <c r="BU351" s="257" t="s">
        <v>3129</v>
      </c>
      <c r="BV351" s="257" t="s">
        <v>3130</v>
      </c>
      <c r="BW351" s="257"/>
      <c r="BX351" s="257" t="s">
        <v>3131</v>
      </c>
      <c r="BY351" s="257"/>
      <c r="BZ351" s="218"/>
    </row>
    <row r="352" spans="1:78" s="217" customFormat="1" ht="350.25" customHeight="1">
      <c r="A352" s="257">
        <v>351</v>
      </c>
      <c r="B352" s="10" t="s">
        <v>3132</v>
      </c>
      <c r="C352" s="257" t="s">
        <v>106</v>
      </c>
      <c r="D352" s="257" t="s">
        <v>125</v>
      </c>
      <c r="E352" s="257" t="s">
        <v>1309</v>
      </c>
      <c r="F352" s="257"/>
      <c r="G352" s="257" t="s">
        <v>1309</v>
      </c>
      <c r="H352" s="257" t="s">
        <v>81</v>
      </c>
      <c r="I352" s="32" t="s">
        <v>3133</v>
      </c>
      <c r="J352" s="158" t="s">
        <v>96</v>
      </c>
      <c r="K352" s="257" t="s">
        <v>3134</v>
      </c>
      <c r="L352" s="257" t="s">
        <v>3015</v>
      </c>
      <c r="M352" s="258">
        <v>34824</v>
      </c>
      <c r="N352" s="259">
        <v>34824</v>
      </c>
      <c r="O352" s="260"/>
      <c r="P352" s="260"/>
      <c r="Q352" s="257" t="s">
        <v>114</v>
      </c>
      <c r="R352" s="257" t="s">
        <v>1226</v>
      </c>
      <c r="S352" s="144" t="s">
        <v>177</v>
      </c>
      <c r="T352" s="158" t="s">
        <v>8402</v>
      </c>
      <c r="U352" s="267" t="s">
        <v>116</v>
      </c>
      <c r="V352" s="32"/>
      <c r="W352" s="257"/>
      <c r="X352" s="39">
        <v>564934931</v>
      </c>
      <c r="Y352" s="39">
        <f>X352/10</f>
        <v>56493493.100000001</v>
      </c>
      <c r="Z352" s="39">
        <f>X352/13.5</f>
        <v>41847031.925925925</v>
      </c>
      <c r="AA352" s="39">
        <v>1144334.2468805704</v>
      </c>
      <c r="AB352" s="260">
        <v>2064</v>
      </c>
      <c r="AC352" s="49">
        <v>20835308770</v>
      </c>
      <c r="AD352" s="49">
        <f>AC352/10</f>
        <v>2083530877</v>
      </c>
      <c r="AE352" s="49">
        <f>AC352/13.5</f>
        <v>1543356205.1851852</v>
      </c>
      <c r="AF352" s="49">
        <v>9956280.3534224071</v>
      </c>
      <c r="AG352" s="263">
        <v>1979741505</v>
      </c>
      <c r="AH352" s="49">
        <v>0</v>
      </c>
      <c r="AI352" s="48">
        <v>2094</v>
      </c>
      <c r="AJ352" s="39">
        <v>423318.57</v>
      </c>
      <c r="AK352" s="60">
        <v>72136679.939999998</v>
      </c>
      <c r="AL352" s="39">
        <v>72559998.50999999</v>
      </c>
      <c r="AM352" s="51">
        <v>1493004.084567901</v>
      </c>
      <c r="AN352" s="260">
        <v>1180</v>
      </c>
      <c r="AO352" s="52">
        <v>110005282272</v>
      </c>
      <c r="AP352" s="39">
        <v>5367706077.6300001</v>
      </c>
      <c r="AQ352" s="53">
        <v>1230</v>
      </c>
      <c r="AR352" s="52"/>
      <c r="AS352" s="52"/>
      <c r="AT352" s="57">
        <v>91796803257.5</v>
      </c>
      <c r="AU352" s="57">
        <v>281289.51</v>
      </c>
      <c r="AV352" s="39">
        <f t="shared" si="25"/>
        <v>91796803257.5</v>
      </c>
      <c r="AW352" s="39">
        <f t="shared" si="25"/>
        <v>281289.51</v>
      </c>
      <c r="AX352" s="70"/>
      <c r="AY352" s="52"/>
      <c r="AZ352" s="52"/>
      <c r="BA352" s="39">
        <v>5367706077.6300001</v>
      </c>
      <c r="BB352" s="39">
        <v>5367706077.6300001</v>
      </c>
      <c r="BC352" s="52"/>
      <c r="BD352" s="52"/>
      <c r="BE352" s="39">
        <v>5367706077.6300001</v>
      </c>
      <c r="BF352" s="39">
        <v>5367706077.6300001</v>
      </c>
      <c r="BG352" s="52"/>
      <c r="BH352" s="52"/>
      <c r="BI352" s="39">
        <v>5367706077.6300001</v>
      </c>
      <c r="BJ352" s="39">
        <v>5367706077.6300001</v>
      </c>
      <c r="BK352" s="264" t="s">
        <v>8430</v>
      </c>
      <c r="BL352" s="266" t="s">
        <v>180</v>
      </c>
      <c r="BM352" s="69" t="s">
        <v>180</v>
      </c>
      <c r="BN352" s="264" t="s">
        <v>180</v>
      </c>
      <c r="BO352" s="264" t="s">
        <v>180</v>
      </c>
      <c r="BP352" s="248" t="s">
        <v>8378</v>
      </c>
      <c r="BQ352" s="257" t="s">
        <v>519</v>
      </c>
      <c r="BR352" s="257" t="s">
        <v>3135</v>
      </c>
      <c r="BS352" s="257" t="s">
        <v>8402</v>
      </c>
      <c r="BT352" s="257"/>
      <c r="BU352" s="257"/>
      <c r="BV352" s="69"/>
      <c r="BW352" s="38"/>
      <c r="BX352" s="257" t="s">
        <v>3136</v>
      </c>
      <c r="BY352" s="257"/>
      <c r="BZ352" s="218"/>
    </row>
    <row r="353" spans="1:78" s="217" customFormat="1" ht="318" customHeight="1">
      <c r="A353" s="257">
        <v>352</v>
      </c>
      <c r="B353" s="10" t="s">
        <v>3137</v>
      </c>
      <c r="C353" s="257" t="s">
        <v>106</v>
      </c>
      <c r="D353" s="257" t="s">
        <v>274</v>
      </c>
      <c r="E353" s="257" t="s">
        <v>352</v>
      </c>
      <c r="F353" s="257" t="s">
        <v>3138</v>
      </c>
      <c r="G353" s="257" t="s">
        <v>3139</v>
      </c>
      <c r="H353" s="257" t="s">
        <v>81</v>
      </c>
      <c r="I353" s="32" t="s">
        <v>3140</v>
      </c>
      <c r="J353" s="158" t="s">
        <v>96</v>
      </c>
      <c r="K353" s="257" t="s">
        <v>3141</v>
      </c>
      <c r="L353" s="257" t="s">
        <v>3142</v>
      </c>
      <c r="M353" s="258">
        <v>40967</v>
      </c>
      <c r="N353" s="259">
        <v>40967</v>
      </c>
      <c r="O353" s="260">
        <v>2196</v>
      </c>
      <c r="P353" s="260" t="s">
        <v>3143</v>
      </c>
      <c r="Q353" s="257" t="s">
        <v>114</v>
      </c>
      <c r="R353" s="257" t="s">
        <v>176</v>
      </c>
      <c r="S353" s="144" t="s">
        <v>177</v>
      </c>
      <c r="T353" s="158" t="s">
        <v>536</v>
      </c>
      <c r="U353" s="267" t="s">
        <v>116</v>
      </c>
      <c r="V353" s="32"/>
      <c r="W353" s="257"/>
      <c r="X353" s="261">
        <v>985276487</v>
      </c>
      <c r="Y353" s="39">
        <f>X353/10</f>
        <v>98527648.700000003</v>
      </c>
      <c r="Z353" s="39">
        <f>X353/13.5</f>
        <v>72983443.481481478</v>
      </c>
      <c r="AA353" s="39">
        <v>1995779.6285042942</v>
      </c>
      <c r="AB353" s="260">
        <v>519</v>
      </c>
      <c r="AC353" s="49">
        <v>3151052054</v>
      </c>
      <c r="AD353" s="49">
        <f>AC353/10</f>
        <v>315105205.39999998</v>
      </c>
      <c r="AE353" s="49">
        <f>AC353/13.5</f>
        <v>233411263.25925925</v>
      </c>
      <c r="AF353" s="49">
        <v>1505749.5909551389</v>
      </c>
      <c r="AG353" s="263"/>
      <c r="AH353" s="49"/>
      <c r="AI353" s="48">
        <v>75</v>
      </c>
      <c r="AJ353" s="39">
        <v>52843.72</v>
      </c>
      <c r="AK353" s="60">
        <v>1202558877.74</v>
      </c>
      <c r="AL353" s="39">
        <v>1202611721.46</v>
      </c>
      <c r="AM353" s="51">
        <v>24745097.149382718</v>
      </c>
      <c r="AN353" s="260">
        <v>232</v>
      </c>
      <c r="AO353" s="52">
        <v>563091293</v>
      </c>
      <c r="AP353" s="39">
        <v>11326937576.1</v>
      </c>
      <c r="AQ353" s="53">
        <v>232</v>
      </c>
      <c r="AR353" s="52"/>
      <c r="AS353" s="52"/>
      <c r="AT353" s="57">
        <v>37428529348</v>
      </c>
      <c r="AU353" s="57">
        <v>131939.12</v>
      </c>
      <c r="AV353" s="39">
        <f t="shared" si="25"/>
        <v>37428529348</v>
      </c>
      <c r="AW353" s="39">
        <f t="shared" si="25"/>
        <v>131939.12</v>
      </c>
      <c r="AX353" s="54"/>
      <c r="AY353" s="52"/>
      <c r="AZ353" s="52"/>
      <c r="BA353" s="39">
        <v>11326937576.1</v>
      </c>
      <c r="BB353" s="39">
        <v>11326937576.1</v>
      </c>
      <c r="BC353" s="52"/>
      <c r="BD353" s="52"/>
      <c r="BE353" s="39">
        <v>11326937576.1</v>
      </c>
      <c r="BF353" s="39">
        <v>11326937576.1</v>
      </c>
      <c r="BG353" s="52"/>
      <c r="BH353" s="52"/>
      <c r="BI353" s="39">
        <v>11326937576.1</v>
      </c>
      <c r="BJ353" s="39">
        <v>11326937576.1</v>
      </c>
      <c r="BK353" s="265" t="s">
        <v>3145</v>
      </c>
      <c r="BL353" s="266" t="s">
        <v>180</v>
      </c>
      <c r="BM353" s="257" t="s">
        <v>118</v>
      </c>
      <c r="BN353" s="257"/>
      <c r="BO353" s="257"/>
      <c r="BP353" s="257" t="s">
        <v>3146</v>
      </c>
      <c r="BQ353" s="257" t="s">
        <v>519</v>
      </c>
      <c r="BR353" s="257" t="s">
        <v>3147</v>
      </c>
      <c r="BS353" s="257" t="s">
        <v>3144</v>
      </c>
      <c r="BT353" s="257"/>
      <c r="BU353" s="257"/>
      <c r="BV353" s="257" t="s">
        <v>3148</v>
      </c>
      <c r="BW353" s="257"/>
      <c r="BX353" s="257" t="s">
        <v>3149</v>
      </c>
      <c r="BY353" s="257"/>
      <c r="BZ353" s="218"/>
    </row>
    <row r="354" spans="1:78" s="217" customFormat="1" ht="227.25" customHeight="1">
      <c r="A354" s="257">
        <v>353</v>
      </c>
      <c r="B354" s="10" t="s">
        <v>3150</v>
      </c>
      <c r="C354" s="257" t="s">
        <v>106</v>
      </c>
      <c r="D354" s="257" t="s">
        <v>125</v>
      </c>
      <c r="E354" s="257" t="s">
        <v>3151</v>
      </c>
      <c r="F354" s="257" t="s">
        <v>3152</v>
      </c>
      <c r="G354" s="257" t="s">
        <v>3153</v>
      </c>
      <c r="H354" s="69" t="s">
        <v>8072</v>
      </c>
      <c r="I354" s="32" t="s">
        <v>3154</v>
      </c>
      <c r="J354" s="158" t="s">
        <v>96</v>
      </c>
      <c r="K354" s="257" t="s">
        <v>583</v>
      </c>
      <c r="L354" s="257" t="s">
        <v>3155</v>
      </c>
      <c r="M354" s="46" t="s">
        <v>3156</v>
      </c>
      <c r="N354" s="266">
        <v>2018</v>
      </c>
      <c r="O354" s="48" t="s">
        <v>3157</v>
      </c>
      <c r="P354" s="121">
        <v>41.784999999999997</v>
      </c>
      <c r="Q354" s="257" t="s">
        <v>175</v>
      </c>
      <c r="R354" s="257" t="s">
        <v>329</v>
      </c>
      <c r="S354" s="267" t="s">
        <v>330</v>
      </c>
      <c r="T354" s="158" t="s">
        <v>536</v>
      </c>
      <c r="U354" s="196" t="s">
        <v>101</v>
      </c>
      <c r="V354" s="266"/>
      <c r="W354" s="266"/>
      <c r="X354" s="263"/>
      <c r="Y354" s="263"/>
      <c r="Z354" s="263"/>
      <c r="AA354" s="263"/>
      <c r="AB354" s="257"/>
      <c r="AC354" s="261"/>
      <c r="AD354" s="263"/>
      <c r="AE354" s="263"/>
      <c r="AF354" s="261"/>
      <c r="AG354" s="261"/>
      <c r="AH354" s="261"/>
      <c r="AI354" s="266"/>
      <c r="AJ354" s="263"/>
      <c r="AK354" s="263"/>
      <c r="AL354" s="261"/>
      <c r="AM354" s="261"/>
      <c r="AN354" s="266"/>
      <c r="AO354" s="263"/>
      <c r="AP354" s="263"/>
      <c r="AQ354" s="257"/>
      <c r="AR354" s="261"/>
      <c r="AS354" s="4"/>
      <c r="AT354" s="4"/>
      <c r="AU354" s="4"/>
      <c r="AV354" s="4"/>
      <c r="AW354" s="4"/>
      <c r="AX354" s="34"/>
      <c r="AY354" s="4"/>
      <c r="AZ354" s="4"/>
      <c r="BA354" s="263"/>
      <c r="BB354" s="263"/>
      <c r="BC354" s="4"/>
      <c r="BD354" s="4"/>
      <c r="BE354" s="263"/>
      <c r="BF354" s="263"/>
      <c r="BG354" s="4"/>
      <c r="BH354" s="4"/>
      <c r="BI354" s="263"/>
      <c r="BJ354" s="263"/>
      <c r="BK354" s="265" t="s">
        <v>1919</v>
      </c>
      <c r="BL354" s="265" t="s">
        <v>118</v>
      </c>
      <c r="BM354" s="265" t="s">
        <v>118</v>
      </c>
      <c r="BN354" s="84" t="s">
        <v>1920</v>
      </c>
      <c r="BO354" s="84" t="s">
        <v>1920</v>
      </c>
      <c r="BP354" s="265"/>
      <c r="BQ354" s="257"/>
      <c r="BR354" s="257" t="s">
        <v>3158</v>
      </c>
      <c r="BS354" s="257" t="s">
        <v>536</v>
      </c>
      <c r="BT354" s="266"/>
      <c r="BU354" s="266"/>
      <c r="BV354" s="257" t="s">
        <v>3159</v>
      </c>
      <c r="BW354" s="266">
        <v>149</v>
      </c>
      <c r="BX354" s="257" t="s">
        <v>3160</v>
      </c>
      <c r="BY354" s="34"/>
      <c r="BZ354" s="218"/>
    </row>
    <row r="355" spans="1:78" s="217" customFormat="1" ht="170.25" customHeight="1">
      <c r="A355" s="257">
        <v>354</v>
      </c>
      <c r="B355" s="10" t="s">
        <v>3161</v>
      </c>
      <c r="C355" s="257" t="s">
        <v>106</v>
      </c>
      <c r="D355" s="257" t="s">
        <v>125</v>
      </c>
      <c r="E355" s="257" t="s">
        <v>3151</v>
      </c>
      <c r="F355" s="257" t="s">
        <v>3152</v>
      </c>
      <c r="G355" s="257" t="s">
        <v>3153</v>
      </c>
      <c r="H355" s="69" t="s">
        <v>8072</v>
      </c>
      <c r="I355" s="32" t="s">
        <v>3162</v>
      </c>
      <c r="J355" s="158" t="s">
        <v>96</v>
      </c>
      <c r="K355" s="257" t="s">
        <v>583</v>
      </c>
      <c r="L355" s="257" t="s">
        <v>3163</v>
      </c>
      <c r="M355" s="266">
        <v>1985</v>
      </c>
      <c r="N355" s="266">
        <v>2018</v>
      </c>
      <c r="O355" s="48" t="s">
        <v>3164</v>
      </c>
      <c r="P355" s="121">
        <v>41.784999999999997</v>
      </c>
      <c r="Q355" s="257" t="s">
        <v>175</v>
      </c>
      <c r="R355" s="257" t="s">
        <v>828</v>
      </c>
      <c r="S355" s="267" t="s">
        <v>415</v>
      </c>
      <c r="T355" s="158" t="s">
        <v>536</v>
      </c>
      <c r="U355" s="196" t="s">
        <v>101</v>
      </c>
      <c r="V355" s="266"/>
      <c r="W355" s="266"/>
      <c r="X355" s="263"/>
      <c r="Y355" s="263"/>
      <c r="Z355" s="263"/>
      <c r="AA355" s="263"/>
      <c r="AB355" s="257"/>
      <c r="AC355" s="261"/>
      <c r="AD355" s="263"/>
      <c r="AE355" s="263"/>
      <c r="AF355" s="261"/>
      <c r="AG355" s="261"/>
      <c r="AH355" s="261"/>
      <c r="AI355" s="266"/>
      <c r="AJ355" s="263"/>
      <c r="AK355" s="263"/>
      <c r="AL355" s="261"/>
      <c r="AM355" s="261"/>
      <c r="AN355" s="266"/>
      <c r="AO355" s="263"/>
      <c r="AP355" s="263"/>
      <c r="AQ355" s="257"/>
      <c r="AR355" s="261"/>
      <c r="AS355" s="4"/>
      <c r="AT355" s="4"/>
      <c r="AU355" s="4"/>
      <c r="AV355" s="4"/>
      <c r="AW355" s="4"/>
      <c r="AX355" s="34"/>
      <c r="AY355" s="4"/>
      <c r="AZ355" s="4"/>
      <c r="BA355" s="263"/>
      <c r="BB355" s="263"/>
      <c r="BC355" s="4"/>
      <c r="BD355" s="4"/>
      <c r="BE355" s="263"/>
      <c r="BF355" s="263"/>
      <c r="BG355" s="4"/>
      <c r="BH355" s="4"/>
      <c r="BI355" s="263"/>
      <c r="BJ355" s="263"/>
      <c r="BK355" s="265" t="s">
        <v>1919</v>
      </c>
      <c r="BL355" s="265" t="s">
        <v>118</v>
      </c>
      <c r="BM355" s="265" t="s">
        <v>118</v>
      </c>
      <c r="BN355" s="84" t="s">
        <v>1920</v>
      </c>
      <c r="BO355" s="84" t="s">
        <v>1920</v>
      </c>
      <c r="BP355" s="265"/>
      <c r="BQ355" s="257"/>
      <c r="BR355" s="257" t="s">
        <v>3165</v>
      </c>
      <c r="BS355" s="257" t="s">
        <v>536</v>
      </c>
      <c r="BT355" s="266"/>
      <c r="BU355" s="266"/>
      <c r="BV355" s="257" t="s">
        <v>830</v>
      </c>
      <c r="BW355" s="34"/>
      <c r="BX355" s="257" t="s">
        <v>3166</v>
      </c>
      <c r="BY355" s="34"/>
      <c r="BZ355" s="218"/>
    </row>
    <row r="356" spans="1:78" s="217" customFormat="1" ht="210" customHeight="1">
      <c r="A356" s="257">
        <v>355</v>
      </c>
      <c r="B356" s="101" t="s">
        <v>8199</v>
      </c>
      <c r="C356" s="257" t="s">
        <v>92</v>
      </c>
      <c r="D356" s="257" t="s">
        <v>167</v>
      </c>
      <c r="E356" s="257" t="s">
        <v>999</v>
      </c>
      <c r="F356" s="257" t="s">
        <v>3167</v>
      </c>
      <c r="G356" s="257" t="s">
        <v>1000</v>
      </c>
      <c r="H356" s="257" t="s">
        <v>81</v>
      </c>
      <c r="I356" s="32" t="s">
        <v>3168</v>
      </c>
      <c r="J356" s="158" t="s">
        <v>96</v>
      </c>
      <c r="K356" s="257" t="s">
        <v>96</v>
      </c>
      <c r="L356" s="257" t="s">
        <v>3169</v>
      </c>
      <c r="M356" s="46">
        <v>43193</v>
      </c>
      <c r="N356" s="266"/>
      <c r="O356" s="48"/>
      <c r="P356" s="48"/>
      <c r="Q356" s="257" t="s">
        <v>114</v>
      </c>
      <c r="R356" s="257" t="s">
        <v>3170</v>
      </c>
      <c r="S356" s="267" t="s">
        <v>761</v>
      </c>
      <c r="T356" s="158" t="s">
        <v>2638</v>
      </c>
      <c r="U356" s="69" t="s">
        <v>116</v>
      </c>
      <c r="V356" s="266"/>
      <c r="W356" s="266"/>
      <c r="X356" s="263"/>
      <c r="Y356" s="263"/>
      <c r="Z356" s="263"/>
      <c r="AA356" s="263"/>
      <c r="AB356" s="257"/>
      <c r="AC356" s="261"/>
      <c r="AD356" s="263"/>
      <c r="AE356" s="263"/>
      <c r="AF356" s="261"/>
      <c r="AG356" s="261"/>
      <c r="AH356" s="261"/>
      <c r="AI356" s="266"/>
      <c r="AJ356" s="263"/>
      <c r="AK356" s="263"/>
      <c r="AL356" s="261"/>
      <c r="AM356" s="261"/>
      <c r="AN356" s="266"/>
      <c r="AO356" s="263"/>
      <c r="AP356" s="263"/>
      <c r="AQ356" s="257"/>
      <c r="AR356" s="261"/>
      <c r="AS356" s="4"/>
      <c r="AT356" s="4"/>
      <c r="AU356" s="4"/>
      <c r="AV356" s="4"/>
      <c r="AW356" s="4"/>
      <c r="AX356" s="34"/>
      <c r="AY356" s="4"/>
      <c r="AZ356" s="4"/>
      <c r="BA356" s="263"/>
      <c r="BB356" s="263"/>
      <c r="BC356" s="4"/>
      <c r="BD356" s="4"/>
      <c r="BE356" s="263"/>
      <c r="BF356" s="263"/>
      <c r="BG356" s="4"/>
      <c r="BH356" s="4"/>
      <c r="BI356" s="263"/>
      <c r="BJ356" s="263"/>
      <c r="BK356" s="257" t="s">
        <v>3171</v>
      </c>
      <c r="BL356" s="266" t="s">
        <v>180</v>
      </c>
      <c r="BM356" s="266" t="s">
        <v>118</v>
      </c>
      <c r="BN356" s="266"/>
      <c r="BO356" s="266" t="s">
        <v>118</v>
      </c>
      <c r="BP356" s="257" t="s">
        <v>3172</v>
      </c>
      <c r="BQ356" s="257" t="s">
        <v>3173</v>
      </c>
      <c r="BR356" s="257" t="s">
        <v>3174</v>
      </c>
      <c r="BS356" s="257" t="s">
        <v>3175</v>
      </c>
      <c r="BT356" s="266"/>
      <c r="BU356" s="266"/>
      <c r="BV356" s="257" t="s">
        <v>3176</v>
      </c>
      <c r="BW356" s="34"/>
      <c r="BX356" s="257" t="s">
        <v>3177</v>
      </c>
      <c r="BY356" s="34"/>
      <c r="BZ356" s="218"/>
    </row>
    <row r="357" spans="1:78" s="217" customFormat="1" ht="99.75" customHeight="1">
      <c r="A357" s="257">
        <v>356</v>
      </c>
      <c r="B357" s="99" t="s">
        <v>3178</v>
      </c>
      <c r="C357" s="266" t="s">
        <v>76</v>
      </c>
      <c r="D357" s="257" t="s">
        <v>77</v>
      </c>
      <c r="E357" s="257" t="s">
        <v>428</v>
      </c>
      <c r="F357" s="257" t="s">
        <v>3179</v>
      </c>
      <c r="G357" s="257" t="s">
        <v>3180</v>
      </c>
      <c r="H357" s="257" t="s">
        <v>81</v>
      </c>
      <c r="I357" s="32" t="s">
        <v>3181</v>
      </c>
      <c r="J357" s="158" t="s">
        <v>96</v>
      </c>
      <c r="K357" s="257" t="s">
        <v>3182</v>
      </c>
      <c r="L357" s="257"/>
      <c r="M357" s="258">
        <v>38817</v>
      </c>
      <c r="N357" s="258">
        <v>38817</v>
      </c>
      <c r="O357" s="260"/>
      <c r="P357" s="260"/>
      <c r="Q357" s="257" t="s">
        <v>8098</v>
      </c>
      <c r="R357" s="257"/>
      <c r="S357" s="267" t="s">
        <v>155</v>
      </c>
      <c r="T357" s="158" t="s">
        <v>86</v>
      </c>
      <c r="U357" s="267" t="s">
        <v>116</v>
      </c>
      <c r="V357" s="257"/>
      <c r="W357" s="257"/>
      <c r="X357" s="261"/>
      <c r="Y357" s="261"/>
      <c r="Z357" s="261"/>
      <c r="AA357" s="261"/>
      <c r="AB357" s="257"/>
      <c r="AC357" s="261"/>
      <c r="AD357" s="261"/>
      <c r="AE357" s="261"/>
      <c r="AF357" s="261"/>
      <c r="AG357" s="261"/>
      <c r="AH357" s="261"/>
      <c r="AI357" s="257"/>
      <c r="AJ357" s="261"/>
      <c r="AK357" s="261"/>
      <c r="AL357" s="261"/>
      <c r="AM357" s="261"/>
      <c r="AN357" s="257"/>
      <c r="AO357" s="261"/>
      <c r="AP357" s="261"/>
      <c r="AQ357" s="257"/>
      <c r="AR357" s="261"/>
      <c r="AS357" s="261"/>
      <c r="AT357" s="261"/>
      <c r="AU357" s="261"/>
      <c r="AV357" s="261"/>
      <c r="AW357" s="261"/>
      <c r="AX357" s="257"/>
      <c r="AY357" s="261"/>
      <c r="AZ357" s="261"/>
      <c r="BA357" s="261"/>
      <c r="BB357" s="261"/>
      <c r="BC357" s="261"/>
      <c r="BD357" s="261"/>
      <c r="BE357" s="261"/>
      <c r="BF357" s="261"/>
      <c r="BG357" s="261"/>
      <c r="BH357" s="261"/>
      <c r="BI357" s="261"/>
      <c r="BJ357" s="261"/>
      <c r="BK357" s="257"/>
      <c r="BL357" s="257"/>
      <c r="BM357" s="257"/>
      <c r="BN357" s="257"/>
      <c r="BO357" s="257"/>
      <c r="BP357" s="257"/>
      <c r="BQ357" s="257" t="s">
        <v>3183</v>
      </c>
      <c r="BR357" s="257"/>
      <c r="BS357" s="257" t="s">
        <v>3184</v>
      </c>
      <c r="BT357" s="257"/>
      <c r="BU357" s="257"/>
      <c r="BV357" s="257" t="s">
        <v>3185</v>
      </c>
      <c r="BW357" s="257"/>
      <c r="BX357" s="257" t="s">
        <v>3186</v>
      </c>
      <c r="BY357" s="257" t="s">
        <v>155</v>
      </c>
      <c r="BZ357" s="218"/>
    </row>
    <row r="358" spans="1:78" s="217" customFormat="1" ht="99.75" customHeight="1">
      <c r="A358" s="257">
        <v>357</v>
      </c>
      <c r="B358" s="99" t="s">
        <v>3187</v>
      </c>
      <c r="C358" s="266" t="s">
        <v>76</v>
      </c>
      <c r="D358" s="257" t="s">
        <v>204</v>
      </c>
      <c r="E358" s="257" t="s">
        <v>243</v>
      </c>
      <c r="F358" s="257"/>
      <c r="G358" s="257"/>
      <c r="H358" s="257" t="s">
        <v>81</v>
      </c>
      <c r="I358" s="32"/>
      <c r="J358" s="158" t="s">
        <v>130</v>
      </c>
      <c r="K358" s="257" t="s">
        <v>3188</v>
      </c>
      <c r="L358" s="257"/>
      <c r="M358" s="258">
        <v>39469</v>
      </c>
      <c r="N358" s="258"/>
      <c r="O358" s="260"/>
      <c r="P358" s="260"/>
      <c r="Q358" s="257" t="s">
        <v>8100</v>
      </c>
      <c r="R358" s="257"/>
      <c r="S358" s="267" t="s">
        <v>3189</v>
      </c>
      <c r="T358" s="158" t="s">
        <v>86</v>
      </c>
      <c r="U358" s="257" t="s">
        <v>248</v>
      </c>
      <c r="V358" s="257"/>
      <c r="W358" s="257"/>
      <c r="X358" s="261"/>
      <c r="Y358" s="261"/>
      <c r="Z358" s="261"/>
      <c r="AA358" s="261"/>
      <c r="AB358" s="257"/>
      <c r="AC358" s="261"/>
      <c r="AD358" s="261"/>
      <c r="AE358" s="261"/>
      <c r="AF358" s="261"/>
      <c r="AG358" s="261"/>
      <c r="AH358" s="261"/>
      <c r="AI358" s="257"/>
      <c r="AJ358" s="261"/>
      <c r="AK358" s="261"/>
      <c r="AL358" s="261"/>
      <c r="AM358" s="261"/>
      <c r="AN358" s="257"/>
      <c r="AO358" s="261"/>
      <c r="AP358" s="261"/>
      <c r="AQ358" s="257"/>
      <c r="AR358" s="261"/>
      <c r="AS358" s="261"/>
      <c r="AT358" s="261"/>
      <c r="AU358" s="261"/>
      <c r="AV358" s="261"/>
      <c r="AW358" s="261"/>
      <c r="AX358" s="257"/>
      <c r="AY358" s="261"/>
      <c r="AZ358" s="261"/>
      <c r="BA358" s="261"/>
      <c r="BB358" s="261"/>
      <c r="BC358" s="261"/>
      <c r="BD358" s="261"/>
      <c r="BE358" s="261"/>
      <c r="BF358" s="261"/>
      <c r="BG358" s="261"/>
      <c r="BH358" s="261"/>
      <c r="BI358" s="261"/>
      <c r="BJ358" s="261"/>
      <c r="BK358" s="257"/>
      <c r="BL358" s="257"/>
      <c r="BM358" s="257"/>
      <c r="BN358" s="257"/>
      <c r="BO358" s="257"/>
      <c r="BP358" s="257"/>
      <c r="BQ358" s="257" t="s">
        <v>3190</v>
      </c>
      <c r="BR358" s="257"/>
      <c r="BS358" s="257" t="s">
        <v>3191</v>
      </c>
      <c r="BT358" s="257"/>
      <c r="BU358" s="257"/>
      <c r="BV358" s="257" t="s">
        <v>3192</v>
      </c>
      <c r="BW358" s="257"/>
      <c r="BX358" s="257" t="s">
        <v>3193</v>
      </c>
      <c r="BY358" s="257" t="s">
        <v>806</v>
      </c>
      <c r="BZ358" s="218"/>
    </row>
    <row r="359" spans="1:78" s="217" customFormat="1" ht="201.75" customHeight="1">
      <c r="A359" s="257">
        <v>358</v>
      </c>
      <c r="B359" s="10" t="s">
        <v>3194</v>
      </c>
      <c r="C359" s="257" t="s">
        <v>106</v>
      </c>
      <c r="D359" s="257" t="s">
        <v>274</v>
      </c>
      <c r="E359" s="257" t="s">
        <v>833</v>
      </c>
      <c r="F359" s="257" t="s">
        <v>3195</v>
      </c>
      <c r="G359" s="257" t="s">
        <v>833</v>
      </c>
      <c r="H359" s="257" t="s">
        <v>81</v>
      </c>
      <c r="I359" s="32" t="s">
        <v>3196</v>
      </c>
      <c r="J359" s="158" t="s">
        <v>954</v>
      </c>
      <c r="K359" s="257" t="s">
        <v>3197</v>
      </c>
      <c r="L359" s="257" t="s">
        <v>3068</v>
      </c>
      <c r="M359" s="258">
        <v>38433</v>
      </c>
      <c r="N359" s="259">
        <v>38433</v>
      </c>
      <c r="O359" s="260">
        <v>3539</v>
      </c>
      <c r="P359" s="260">
        <v>38153</v>
      </c>
      <c r="Q359" s="257" t="s">
        <v>114</v>
      </c>
      <c r="R359" s="257" t="s">
        <v>98</v>
      </c>
      <c r="S359" s="267" t="s">
        <v>99</v>
      </c>
      <c r="T359" s="158" t="s">
        <v>312</v>
      </c>
      <c r="U359" s="267" t="s">
        <v>116</v>
      </c>
      <c r="V359" s="32" t="s">
        <v>3198</v>
      </c>
      <c r="W359" s="257"/>
      <c r="X359" s="261">
        <v>10695248685</v>
      </c>
      <c r="Y359" s="39">
        <f>X359/10</f>
        <v>1069524868.5</v>
      </c>
      <c r="Z359" s="39">
        <f>X359/13.5</f>
        <v>792240643.33333337</v>
      </c>
      <c r="AA359" s="39">
        <v>21664334.55882353</v>
      </c>
      <c r="AB359" s="260">
        <v>4615</v>
      </c>
      <c r="AC359" s="49">
        <v>188351737732</v>
      </c>
      <c r="AD359" s="49">
        <f>AC359/10</f>
        <v>18835173773.200001</v>
      </c>
      <c r="AE359" s="49">
        <f>AC359/13.5</f>
        <v>13951980572.74074</v>
      </c>
      <c r="AF359" s="49">
        <v>90005035.520003065</v>
      </c>
      <c r="AG359" s="263">
        <v>29498696573</v>
      </c>
      <c r="AH359" s="49">
        <v>6345556589</v>
      </c>
      <c r="AI359" s="48">
        <v>5857</v>
      </c>
      <c r="AJ359" s="39">
        <v>2562648.06</v>
      </c>
      <c r="AK359" s="60">
        <v>260104185.03</v>
      </c>
      <c r="AL359" s="39">
        <v>262666833.09</v>
      </c>
      <c r="AM359" s="51">
        <v>5404667.3475308642</v>
      </c>
      <c r="AN359" s="260">
        <v>4985</v>
      </c>
      <c r="AO359" s="52">
        <v>27774270268</v>
      </c>
      <c r="AP359" s="39">
        <v>23355301571.860001</v>
      </c>
      <c r="AQ359" s="53">
        <v>4654</v>
      </c>
      <c r="AR359" s="52"/>
      <c r="AS359" s="52"/>
      <c r="AT359" s="57">
        <v>664139626485</v>
      </c>
      <c r="AU359" s="57">
        <v>2220983.64</v>
      </c>
      <c r="AV359" s="39">
        <f>AR359+AT359</f>
        <v>664139626485</v>
      </c>
      <c r="AW359" s="39">
        <f>AS359+AU359</f>
        <v>2220983.64</v>
      </c>
      <c r="AX359" s="54"/>
      <c r="AY359" s="52"/>
      <c r="AZ359" s="52"/>
      <c r="BA359" s="39">
        <v>23355301571.860001</v>
      </c>
      <c r="BB359" s="39">
        <v>23355301571.860001</v>
      </c>
      <c r="BC359" s="52"/>
      <c r="BD359" s="52"/>
      <c r="BE359" s="39">
        <v>23355301571.860001</v>
      </c>
      <c r="BF359" s="39">
        <v>23355301571.860001</v>
      </c>
      <c r="BG359" s="52"/>
      <c r="BH359" s="52"/>
      <c r="BI359" s="39">
        <v>23355301571.860001</v>
      </c>
      <c r="BJ359" s="39">
        <v>23355301571.860001</v>
      </c>
      <c r="BK359" s="257" t="s">
        <v>3199</v>
      </c>
      <c r="BL359" s="266" t="s">
        <v>180</v>
      </c>
      <c r="BM359" s="257" t="s">
        <v>118</v>
      </c>
      <c r="BN359" s="257"/>
      <c r="BO359" s="257" t="s">
        <v>118</v>
      </c>
      <c r="BP359" s="257" t="s">
        <v>3200</v>
      </c>
      <c r="BQ359" s="257" t="s">
        <v>3036</v>
      </c>
      <c r="BR359" s="257" t="s">
        <v>3201</v>
      </c>
      <c r="BS359" s="257" t="s">
        <v>312</v>
      </c>
      <c r="BT359" s="257" t="s">
        <v>3202</v>
      </c>
      <c r="BU359" s="257" t="s">
        <v>3203</v>
      </c>
      <c r="BV359" s="257" t="s">
        <v>3204</v>
      </c>
      <c r="BW359" s="38"/>
      <c r="BX359" s="257" t="s">
        <v>3205</v>
      </c>
      <c r="BY359" s="257" t="s">
        <v>3206</v>
      </c>
      <c r="BZ359" s="218"/>
    </row>
    <row r="360" spans="1:78" s="217" customFormat="1" ht="179.25" customHeight="1">
      <c r="A360" s="257">
        <v>359</v>
      </c>
      <c r="B360" s="10" t="s">
        <v>3207</v>
      </c>
      <c r="C360" s="257" t="s">
        <v>106</v>
      </c>
      <c r="D360" s="257" t="s">
        <v>274</v>
      </c>
      <c r="E360" s="257" t="s">
        <v>3208</v>
      </c>
      <c r="F360" s="257" t="s">
        <v>3209</v>
      </c>
      <c r="G360" s="257" t="s">
        <v>3210</v>
      </c>
      <c r="H360" s="257" t="s">
        <v>81</v>
      </c>
      <c r="I360" s="32" t="s">
        <v>3211</v>
      </c>
      <c r="J360" s="158" t="s">
        <v>954</v>
      </c>
      <c r="K360" s="257" t="s">
        <v>3212</v>
      </c>
      <c r="L360" s="257" t="s">
        <v>3213</v>
      </c>
      <c r="M360" s="258">
        <v>38440</v>
      </c>
      <c r="N360" s="259">
        <v>38439</v>
      </c>
      <c r="O360" s="260">
        <v>3540</v>
      </c>
      <c r="P360" s="260">
        <v>38153</v>
      </c>
      <c r="Q360" s="257" t="s">
        <v>114</v>
      </c>
      <c r="R360" s="257" t="s">
        <v>144</v>
      </c>
      <c r="S360" s="267" t="s">
        <v>195</v>
      </c>
      <c r="T360" s="158" t="s">
        <v>312</v>
      </c>
      <c r="U360" s="267" t="s">
        <v>116</v>
      </c>
      <c r="V360" s="32"/>
      <c r="W360" s="257"/>
      <c r="X360" s="39"/>
      <c r="Y360" s="39"/>
      <c r="Z360" s="39"/>
      <c r="AA360" s="39"/>
      <c r="AB360" s="65"/>
      <c r="AC360" s="261" t="s">
        <v>194</v>
      </c>
      <c r="AD360" s="261"/>
      <c r="AE360" s="261"/>
      <c r="AF360" s="261"/>
      <c r="AG360" s="261"/>
      <c r="AH360" s="261"/>
      <c r="AI360" s="257"/>
      <c r="AJ360" s="261"/>
      <c r="AK360" s="261"/>
      <c r="AL360" s="261"/>
      <c r="AM360" s="261"/>
      <c r="AN360" s="262"/>
      <c r="AO360" s="261"/>
      <c r="AP360" s="261"/>
      <c r="AQ360" s="262"/>
      <c r="AR360" s="261"/>
      <c r="AS360" s="261"/>
      <c r="AT360" s="261"/>
      <c r="AU360" s="261"/>
      <c r="AV360" s="261"/>
      <c r="AW360" s="261"/>
      <c r="AX360" s="262"/>
      <c r="AY360" s="261"/>
      <c r="AZ360" s="261"/>
      <c r="BA360" s="261"/>
      <c r="BB360" s="261"/>
      <c r="BC360" s="261"/>
      <c r="BD360" s="261"/>
      <c r="BE360" s="261"/>
      <c r="BF360" s="261"/>
      <c r="BG360" s="261"/>
      <c r="BH360" s="261"/>
      <c r="BI360" s="261"/>
      <c r="BJ360" s="261"/>
      <c r="BK360" s="257"/>
      <c r="BL360" s="257"/>
      <c r="BM360" s="257"/>
      <c r="BN360" s="257"/>
      <c r="BO360" s="257"/>
      <c r="BP360" s="257"/>
      <c r="BQ360" s="257" t="s">
        <v>519</v>
      </c>
      <c r="BR360" s="257"/>
      <c r="BS360" s="257" t="s">
        <v>3214</v>
      </c>
      <c r="BT360" s="257" t="s">
        <v>3215</v>
      </c>
      <c r="BU360" s="257" t="s">
        <v>103</v>
      </c>
      <c r="BV360" s="257" t="s">
        <v>3216</v>
      </c>
      <c r="BW360" s="38"/>
      <c r="BX360" s="257" t="s">
        <v>3217</v>
      </c>
      <c r="BY360" s="257" t="s">
        <v>3218</v>
      </c>
      <c r="BZ360" s="218"/>
    </row>
    <row r="361" spans="1:78" s="217" customFormat="1" ht="273" customHeight="1">
      <c r="A361" s="257">
        <v>360</v>
      </c>
      <c r="B361" s="10" t="s">
        <v>3219</v>
      </c>
      <c r="C361" s="257" t="s">
        <v>106</v>
      </c>
      <c r="D361" s="257" t="s">
        <v>274</v>
      </c>
      <c r="E361" s="257" t="s">
        <v>3220</v>
      </c>
      <c r="F361" s="257" t="s">
        <v>3221</v>
      </c>
      <c r="G361" s="257" t="s">
        <v>3222</v>
      </c>
      <c r="H361" s="257" t="s">
        <v>81</v>
      </c>
      <c r="I361" s="32" t="s">
        <v>3223</v>
      </c>
      <c r="J361" s="158" t="s">
        <v>954</v>
      </c>
      <c r="K361" s="257" t="s">
        <v>954</v>
      </c>
      <c r="L361" s="257" t="s">
        <v>3224</v>
      </c>
      <c r="M361" s="258">
        <v>39265</v>
      </c>
      <c r="N361" s="257">
        <v>2007</v>
      </c>
      <c r="O361" s="58">
        <v>5.17</v>
      </c>
      <c r="P361" s="58">
        <v>38.621000000000002</v>
      </c>
      <c r="Q361" s="257" t="s">
        <v>114</v>
      </c>
      <c r="R361" s="257" t="s">
        <v>98</v>
      </c>
      <c r="S361" s="267" t="s">
        <v>99</v>
      </c>
      <c r="T361" s="158" t="s">
        <v>312</v>
      </c>
      <c r="U361" s="267" t="s">
        <v>116</v>
      </c>
      <c r="V361" s="32"/>
      <c r="W361" s="257" t="s">
        <v>3225</v>
      </c>
      <c r="X361" s="39"/>
      <c r="Y361" s="39"/>
      <c r="Z361" s="39"/>
      <c r="AA361" s="39"/>
      <c r="AB361" s="65"/>
      <c r="AC361" s="261"/>
      <c r="AD361" s="261"/>
      <c r="AE361" s="261"/>
      <c r="AF361" s="261"/>
      <c r="AG361" s="261"/>
      <c r="AH361" s="261"/>
      <c r="AI361" s="257"/>
      <c r="AJ361" s="261"/>
      <c r="AK361" s="261"/>
      <c r="AL361" s="261"/>
      <c r="AM361" s="261"/>
      <c r="AN361" s="262"/>
      <c r="AO361" s="261"/>
      <c r="AP361" s="261"/>
      <c r="AQ361" s="262"/>
      <c r="AR361" s="261"/>
      <c r="AS361" s="261"/>
      <c r="AT361" s="261"/>
      <c r="AU361" s="261"/>
      <c r="AV361" s="261"/>
      <c r="AW361" s="261"/>
      <c r="AX361" s="262"/>
      <c r="AY361" s="261"/>
      <c r="AZ361" s="261"/>
      <c r="BA361" s="261"/>
      <c r="BB361" s="261"/>
      <c r="BC361" s="261"/>
      <c r="BD361" s="261"/>
      <c r="BE361" s="261"/>
      <c r="BF361" s="261"/>
      <c r="BG361" s="261"/>
      <c r="BH361" s="261"/>
      <c r="BI361" s="261"/>
      <c r="BJ361" s="261"/>
      <c r="BK361" s="257"/>
      <c r="BL361" s="257"/>
      <c r="BM361" s="257"/>
      <c r="BN361" s="257"/>
      <c r="BO361" s="257"/>
      <c r="BP361" s="257"/>
      <c r="BQ361" s="257"/>
      <c r="BR361" s="257"/>
      <c r="BS361" s="257" t="s">
        <v>3226</v>
      </c>
      <c r="BT361" s="257"/>
      <c r="BU361" s="257"/>
      <c r="BV361" s="257" t="s">
        <v>3227</v>
      </c>
      <c r="BW361" s="38"/>
      <c r="BX361" s="257" t="s">
        <v>3228</v>
      </c>
      <c r="BY361" s="257"/>
      <c r="BZ361" s="218"/>
    </row>
    <row r="362" spans="1:78" s="217" customFormat="1" ht="135.75" customHeight="1">
      <c r="A362" s="257">
        <v>361</v>
      </c>
      <c r="B362" s="42" t="s">
        <v>3229</v>
      </c>
      <c r="C362" s="265" t="s">
        <v>92</v>
      </c>
      <c r="D362" s="257" t="s">
        <v>125</v>
      </c>
      <c r="E362" s="257" t="s">
        <v>126</v>
      </c>
      <c r="F362" s="265" t="s">
        <v>3230</v>
      </c>
      <c r="G362" s="257" t="s">
        <v>3231</v>
      </c>
      <c r="H362" s="69" t="s">
        <v>8070</v>
      </c>
      <c r="I362" s="32" t="s">
        <v>3232</v>
      </c>
      <c r="J362" s="158" t="s">
        <v>96</v>
      </c>
      <c r="K362" s="257" t="s">
        <v>96</v>
      </c>
      <c r="L362" s="257" t="s">
        <v>3233</v>
      </c>
      <c r="M362" s="97">
        <v>43852</v>
      </c>
      <c r="N362" s="94">
        <v>2020</v>
      </c>
      <c r="O362" s="122">
        <v>4101</v>
      </c>
      <c r="P362" s="122">
        <v>41805</v>
      </c>
      <c r="Q362" s="257" t="s">
        <v>114</v>
      </c>
      <c r="R362" s="257" t="s">
        <v>3234</v>
      </c>
      <c r="S362" s="267" t="s">
        <v>359</v>
      </c>
      <c r="T362" s="158" t="s">
        <v>8489</v>
      </c>
      <c r="U362" s="257" t="s">
        <v>101</v>
      </c>
      <c r="V362" s="265" t="s">
        <v>3235</v>
      </c>
      <c r="W362" s="80" t="s">
        <v>3236</v>
      </c>
      <c r="X362" s="261"/>
      <c r="Y362" s="39"/>
      <c r="Z362" s="39"/>
      <c r="AA362" s="39"/>
      <c r="AB362" s="262"/>
      <c r="AC362" s="49"/>
      <c r="AD362" s="263"/>
      <c r="AE362" s="263"/>
      <c r="AF362" s="49"/>
      <c r="AG362" s="263"/>
      <c r="AH362" s="263"/>
      <c r="AI362" s="266"/>
      <c r="AJ362" s="39"/>
      <c r="AK362" s="51"/>
      <c r="AL362" s="39"/>
      <c r="AM362" s="51"/>
      <c r="AN362" s="38"/>
      <c r="AO362" s="52"/>
      <c r="AP362" s="39"/>
      <c r="AQ362" s="54"/>
      <c r="AR362" s="52"/>
      <c r="AS362" s="52"/>
      <c r="AT362" s="52"/>
      <c r="AU362" s="52"/>
      <c r="AV362" s="52"/>
      <c r="AW362" s="52"/>
      <c r="AX362" s="54"/>
      <c r="AY362" s="52"/>
      <c r="AZ362" s="52"/>
      <c r="BA362" s="39"/>
      <c r="BB362" s="39"/>
      <c r="BC362" s="52"/>
      <c r="BD362" s="52"/>
      <c r="BE362" s="39"/>
      <c r="BF362" s="39"/>
      <c r="BG362" s="52"/>
      <c r="BH362" s="52"/>
      <c r="BI362" s="39"/>
      <c r="BJ362" s="39"/>
      <c r="BK362" s="265" t="s">
        <v>3237</v>
      </c>
      <c r="BL362" s="257"/>
      <c r="BM362" s="265" t="s">
        <v>118</v>
      </c>
      <c r="BN362" s="257"/>
      <c r="BO362" s="265" t="s">
        <v>118</v>
      </c>
      <c r="BP362" s="257" t="s">
        <v>3238</v>
      </c>
      <c r="BQ362" s="265" t="s">
        <v>3239</v>
      </c>
      <c r="BR362" s="257"/>
      <c r="BS362" s="264" t="s">
        <v>8500</v>
      </c>
      <c r="BT362" s="257"/>
      <c r="BU362" s="257"/>
      <c r="BV362" s="257" t="s">
        <v>8512</v>
      </c>
      <c r="BW362" s="38"/>
      <c r="BX362" s="265" t="s">
        <v>3240</v>
      </c>
      <c r="BY362" s="257"/>
      <c r="BZ362" s="218"/>
    </row>
    <row r="363" spans="1:78" s="217" customFormat="1" ht="99.75" customHeight="1">
      <c r="A363" s="257">
        <v>362</v>
      </c>
      <c r="B363" s="10" t="s">
        <v>3241</v>
      </c>
      <c r="C363" s="257" t="s">
        <v>76</v>
      </c>
      <c r="D363" s="69" t="s">
        <v>6367</v>
      </c>
      <c r="E363" s="257" t="s">
        <v>3242</v>
      </c>
      <c r="F363" s="257" t="s">
        <v>3243</v>
      </c>
      <c r="G363" s="257" t="s">
        <v>3244</v>
      </c>
      <c r="H363" s="257" t="s">
        <v>81</v>
      </c>
      <c r="I363" s="32"/>
      <c r="J363" s="158" t="s">
        <v>96</v>
      </c>
      <c r="K363" s="257" t="s">
        <v>96</v>
      </c>
      <c r="L363" s="257" t="s">
        <v>3246</v>
      </c>
      <c r="M363" s="257">
        <v>1992</v>
      </c>
      <c r="N363" s="257">
        <v>1992</v>
      </c>
      <c r="O363" s="260"/>
      <c r="P363" s="260"/>
      <c r="Q363" s="257" t="s">
        <v>114</v>
      </c>
      <c r="R363" s="257"/>
      <c r="S363" s="267" t="s">
        <v>1371</v>
      </c>
      <c r="T363" s="249" t="s">
        <v>8489</v>
      </c>
      <c r="U363" s="257" t="s">
        <v>3247</v>
      </c>
      <c r="V363" s="257"/>
      <c r="W363" s="257"/>
      <c r="X363" s="261"/>
      <c r="Y363" s="261"/>
      <c r="Z363" s="261"/>
      <c r="AA363" s="261"/>
      <c r="AB363" s="257"/>
      <c r="AC363" s="261"/>
      <c r="AD363" s="261"/>
      <c r="AE363" s="261"/>
      <c r="AF363" s="261"/>
      <c r="AG363" s="261"/>
      <c r="AH363" s="261"/>
      <c r="AI363" s="257"/>
      <c r="AJ363" s="261"/>
      <c r="AK363" s="261"/>
      <c r="AL363" s="261"/>
      <c r="AM363" s="261"/>
      <c r="AN363" s="257"/>
      <c r="AO363" s="261"/>
      <c r="AP363" s="261"/>
      <c r="AQ363" s="257"/>
      <c r="AR363" s="261"/>
      <c r="AS363" s="261"/>
      <c r="AT363" s="261"/>
      <c r="AU363" s="261"/>
      <c r="AV363" s="261"/>
      <c r="AW363" s="261"/>
      <c r="AX363" s="260"/>
      <c r="AY363" s="261"/>
      <c r="AZ363" s="261"/>
      <c r="BA363" s="261"/>
      <c r="BB363" s="261"/>
      <c r="BC363" s="261"/>
      <c r="BD363" s="261"/>
      <c r="BE363" s="261"/>
      <c r="BF363" s="261"/>
      <c r="BG363" s="261"/>
      <c r="BH363" s="261"/>
      <c r="BI363" s="261"/>
      <c r="BJ363" s="261"/>
      <c r="BK363" s="257"/>
      <c r="BL363" s="257"/>
      <c r="BM363" s="257"/>
      <c r="BN363" s="257"/>
      <c r="BO363" s="257"/>
      <c r="BP363" s="257"/>
      <c r="BQ363" s="257" t="s">
        <v>1424</v>
      </c>
      <c r="BR363" s="257"/>
      <c r="BS363" s="264" t="s">
        <v>8500</v>
      </c>
      <c r="BT363" s="257"/>
      <c r="BU363" s="257"/>
      <c r="BV363" s="257" t="s">
        <v>8513</v>
      </c>
      <c r="BW363" s="257"/>
      <c r="BX363" s="257" t="s">
        <v>3248</v>
      </c>
      <c r="BY363" s="257" t="s">
        <v>1371</v>
      </c>
      <c r="BZ363" s="218"/>
    </row>
    <row r="364" spans="1:78" s="217" customFormat="1" ht="240" customHeight="1">
      <c r="A364" s="257">
        <v>363</v>
      </c>
      <c r="B364" s="42" t="s">
        <v>3249</v>
      </c>
      <c r="C364" s="257" t="s">
        <v>106</v>
      </c>
      <c r="D364" s="257" t="s">
        <v>93</v>
      </c>
      <c r="E364" s="257" t="s">
        <v>419</v>
      </c>
      <c r="F364" s="257" t="s">
        <v>3250</v>
      </c>
      <c r="G364" s="257" t="s">
        <v>3251</v>
      </c>
      <c r="H364" s="257" t="s">
        <v>81</v>
      </c>
      <c r="I364" s="32" t="s">
        <v>3252</v>
      </c>
      <c r="J364" s="158" t="s">
        <v>96</v>
      </c>
      <c r="K364" s="257" t="s">
        <v>3253</v>
      </c>
      <c r="L364" s="257" t="s">
        <v>3254</v>
      </c>
      <c r="M364" s="258">
        <v>28523</v>
      </c>
      <c r="N364" s="259">
        <v>28523</v>
      </c>
      <c r="O364" s="260"/>
      <c r="P364" s="260"/>
      <c r="Q364" s="257" t="s">
        <v>114</v>
      </c>
      <c r="R364" s="257" t="s">
        <v>226</v>
      </c>
      <c r="S364" s="144" t="s">
        <v>177</v>
      </c>
      <c r="T364" s="158" t="s">
        <v>2597</v>
      </c>
      <c r="U364" s="257" t="s">
        <v>101</v>
      </c>
      <c r="V364" s="32"/>
      <c r="W364" s="257"/>
      <c r="X364" s="261">
        <v>471502546</v>
      </c>
      <c r="Y364" s="39">
        <f>X364/10</f>
        <v>47150254.600000001</v>
      </c>
      <c r="Z364" s="39">
        <f>X364/13.5</f>
        <v>34926114.518518515</v>
      </c>
      <c r="AA364" s="39">
        <v>955077.26867606549</v>
      </c>
      <c r="AB364" s="260">
        <v>145</v>
      </c>
      <c r="AC364" s="49">
        <v>815404413</v>
      </c>
      <c r="AD364" s="49">
        <f>AC364/10</f>
        <v>81540441.299999997</v>
      </c>
      <c r="AE364" s="49">
        <f>AC364/13.5</f>
        <v>60400326.888888888</v>
      </c>
      <c r="AF364" s="49">
        <v>389646.01037903555</v>
      </c>
      <c r="AG364" s="263">
        <v>8305957</v>
      </c>
      <c r="AH364" s="49">
        <v>-20395344</v>
      </c>
      <c r="AI364" s="48">
        <v>145</v>
      </c>
      <c r="AJ364" s="39">
        <v>123543.03999999999</v>
      </c>
      <c r="AK364" s="51"/>
      <c r="AL364" s="39">
        <v>123543.03999999999</v>
      </c>
      <c r="AM364" s="51">
        <v>2542.0378600823042</v>
      </c>
      <c r="AN364" s="260">
        <v>145</v>
      </c>
      <c r="AO364" s="52">
        <v>710690360</v>
      </c>
      <c r="AP364" s="39">
        <v>123989314</v>
      </c>
      <c r="AQ364" s="53">
        <v>145</v>
      </c>
      <c r="AR364" s="52">
        <v>994862617082</v>
      </c>
      <c r="AS364" s="52">
        <f>AR364/73772.3256</f>
        <v>13485580.249648523</v>
      </c>
      <c r="AT364" s="57">
        <v>7778665270.75</v>
      </c>
      <c r="AU364" s="57">
        <v>33922.269999999997</v>
      </c>
      <c r="AV364" s="39">
        <f>AR364+AT364</f>
        <v>1002641282352.75</v>
      </c>
      <c r="AW364" s="39">
        <f>AS364+AU364</f>
        <v>13519502.519648522</v>
      </c>
      <c r="AX364" s="54">
        <v>145</v>
      </c>
      <c r="AY364" s="52"/>
      <c r="AZ364" s="52"/>
      <c r="BA364" s="39">
        <v>123989314</v>
      </c>
      <c r="BB364" s="39">
        <v>123989314</v>
      </c>
      <c r="BC364" s="52"/>
      <c r="BD364" s="52"/>
      <c r="BE364" s="39">
        <v>123989314</v>
      </c>
      <c r="BF364" s="39">
        <v>123989314</v>
      </c>
      <c r="BG364" s="52"/>
      <c r="BH364" s="52"/>
      <c r="BI364" s="39">
        <v>123989314</v>
      </c>
      <c r="BJ364" s="39">
        <v>123989314</v>
      </c>
      <c r="BK364" s="257" t="s">
        <v>3255</v>
      </c>
      <c r="BL364" s="266" t="s">
        <v>180</v>
      </c>
      <c r="BM364" s="265" t="s">
        <v>180</v>
      </c>
      <c r="BN364" s="257"/>
      <c r="BO364" s="257" t="s">
        <v>118</v>
      </c>
      <c r="BP364" s="257" t="s">
        <v>3256</v>
      </c>
      <c r="BQ364" s="59" t="s">
        <v>3036</v>
      </c>
      <c r="BR364" s="257" t="s">
        <v>3257</v>
      </c>
      <c r="BS364" s="264" t="s">
        <v>8500</v>
      </c>
      <c r="BT364" s="257"/>
      <c r="BU364" s="257"/>
      <c r="BV364" s="257" t="s">
        <v>8514</v>
      </c>
      <c r="BW364" s="38"/>
      <c r="BX364" s="257" t="s">
        <v>3258</v>
      </c>
      <c r="BY364" s="257"/>
      <c r="BZ364" s="218"/>
    </row>
    <row r="365" spans="1:78" s="217" customFormat="1" ht="99.75" customHeight="1">
      <c r="A365" s="257">
        <v>364</v>
      </c>
      <c r="B365" s="101" t="s">
        <v>8283</v>
      </c>
      <c r="C365" s="257" t="s">
        <v>76</v>
      </c>
      <c r="D365" s="69" t="s">
        <v>6367</v>
      </c>
      <c r="E365" s="257" t="s">
        <v>3242</v>
      </c>
      <c r="F365" s="257" t="s">
        <v>3243</v>
      </c>
      <c r="G365" s="257" t="s">
        <v>3244</v>
      </c>
      <c r="H365" s="257" t="s">
        <v>81</v>
      </c>
      <c r="I365" s="32" t="s">
        <v>3245</v>
      </c>
      <c r="J365" s="158" t="s">
        <v>96</v>
      </c>
      <c r="K365" s="257" t="s">
        <v>96</v>
      </c>
      <c r="L365" s="257" t="s">
        <v>3259</v>
      </c>
      <c r="M365" s="258">
        <v>39164</v>
      </c>
      <c r="N365" s="258">
        <v>39164</v>
      </c>
      <c r="O365" s="260"/>
      <c r="P365" s="260"/>
      <c r="Q365" s="257" t="s">
        <v>114</v>
      </c>
      <c r="R365" s="257"/>
      <c r="S365" s="267" t="s">
        <v>3260</v>
      </c>
      <c r="T365" s="158" t="s">
        <v>8402</v>
      </c>
      <c r="U365" s="257" t="s">
        <v>8282</v>
      </c>
      <c r="V365" s="257"/>
      <c r="W365" s="257"/>
      <c r="X365" s="261"/>
      <c r="Y365" s="261"/>
      <c r="Z365" s="261"/>
      <c r="AA365" s="261"/>
      <c r="AB365" s="257"/>
      <c r="AC365" s="261"/>
      <c r="AD365" s="261"/>
      <c r="AE365" s="261"/>
      <c r="AF365" s="261"/>
      <c r="AG365" s="261"/>
      <c r="AH365" s="261"/>
      <c r="AI365" s="257"/>
      <c r="AJ365" s="261"/>
      <c r="AK365" s="261"/>
      <c r="AL365" s="261"/>
      <c r="AM365" s="261"/>
      <c r="AN365" s="257"/>
      <c r="AO365" s="261"/>
      <c r="AP365" s="261"/>
      <c r="AQ365" s="257"/>
      <c r="AR365" s="261"/>
      <c r="AS365" s="261"/>
      <c r="AT365" s="261"/>
      <c r="AU365" s="261"/>
      <c r="AV365" s="261"/>
      <c r="AW365" s="261"/>
      <c r="AX365" s="260"/>
      <c r="AY365" s="261"/>
      <c r="AZ365" s="261"/>
      <c r="BA365" s="261"/>
      <c r="BB365" s="261"/>
      <c r="BC365" s="261"/>
      <c r="BD365" s="261"/>
      <c r="BE365" s="261"/>
      <c r="BF365" s="261"/>
      <c r="BG365" s="261"/>
      <c r="BH365" s="261"/>
      <c r="BI365" s="261"/>
      <c r="BJ365" s="261"/>
      <c r="BK365" s="265" t="s">
        <v>3261</v>
      </c>
      <c r="BL365" s="257"/>
      <c r="BM365" s="257"/>
      <c r="BN365" s="257"/>
      <c r="BO365" s="257"/>
      <c r="BP365" s="257"/>
      <c r="BQ365" s="257" t="s">
        <v>1424</v>
      </c>
      <c r="BR365" s="257"/>
      <c r="BS365" s="264" t="s">
        <v>8500</v>
      </c>
      <c r="BT365" s="257"/>
      <c r="BU365" s="257"/>
      <c r="BV365" s="257" t="s">
        <v>8513</v>
      </c>
      <c r="BW365" s="257"/>
      <c r="BX365" s="257" t="s">
        <v>3262</v>
      </c>
      <c r="BY365" s="257" t="s">
        <v>3260</v>
      </c>
      <c r="BZ365" s="218"/>
    </row>
    <row r="366" spans="1:78" s="217" customFormat="1" ht="99.75" customHeight="1">
      <c r="A366" s="257">
        <v>365</v>
      </c>
      <c r="B366" s="42" t="s">
        <v>3263</v>
      </c>
      <c r="C366" s="257" t="s">
        <v>106</v>
      </c>
      <c r="D366" s="265" t="s">
        <v>204</v>
      </c>
      <c r="E366" s="257"/>
      <c r="F366" s="257" t="s">
        <v>3264</v>
      </c>
      <c r="G366" s="257"/>
      <c r="H366" s="257" t="s">
        <v>81</v>
      </c>
      <c r="I366" s="32"/>
      <c r="J366" s="158" t="s">
        <v>96</v>
      </c>
      <c r="K366" s="257" t="s">
        <v>96</v>
      </c>
      <c r="L366" s="257"/>
      <c r="M366" s="97">
        <v>43852</v>
      </c>
      <c r="N366" s="94">
        <v>2020</v>
      </c>
      <c r="O366" s="122">
        <v>4100</v>
      </c>
      <c r="P366" s="122">
        <v>41805</v>
      </c>
      <c r="Q366" s="257" t="s">
        <v>114</v>
      </c>
      <c r="R366" s="266" t="s">
        <v>1071</v>
      </c>
      <c r="S366" s="267" t="s">
        <v>287</v>
      </c>
      <c r="T366" s="247" t="s">
        <v>8489</v>
      </c>
      <c r="U366" s="257" t="s">
        <v>101</v>
      </c>
      <c r="V366" s="76" t="s">
        <v>3266</v>
      </c>
      <c r="W366" s="266"/>
      <c r="X366" s="261"/>
      <c r="Y366" s="261"/>
      <c r="Z366" s="261"/>
      <c r="AA366" s="261"/>
      <c r="AB366" s="262"/>
      <c r="AC366" s="263"/>
      <c r="AD366" s="263"/>
      <c r="AE366" s="263"/>
      <c r="AF366" s="263"/>
      <c r="AG366" s="263"/>
      <c r="AH366" s="263"/>
      <c r="AI366" s="266"/>
      <c r="AJ366" s="49"/>
      <c r="AK366" s="49"/>
      <c r="AL366" s="49"/>
      <c r="AM366" s="49"/>
      <c r="AN366" s="50"/>
      <c r="AO366" s="49"/>
      <c r="AP366" s="49"/>
      <c r="AQ366" s="50"/>
      <c r="AR366" s="49"/>
      <c r="AS366" s="49"/>
      <c r="AT366" s="49"/>
      <c r="AU366" s="49"/>
      <c r="AV366" s="49"/>
      <c r="AW366" s="49"/>
      <c r="AX366" s="50"/>
      <c r="AY366" s="49"/>
      <c r="AZ366" s="49"/>
      <c r="BA366" s="49"/>
      <c r="BB366" s="49"/>
      <c r="BC366" s="49"/>
      <c r="BD366" s="49"/>
      <c r="BE366" s="49"/>
      <c r="BF366" s="49"/>
      <c r="BG366" s="49"/>
      <c r="BH366" s="49"/>
      <c r="BI366" s="49"/>
      <c r="BJ366" s="49"/>
      <c r="BK366" s="265" t="s">
        <v>3267</v>
      </c>
      <c r="BL366" s="266"/>
      <c r="BM366" s="94" t="s">
        <v>118</v>
      </c>
      <c r="BN366" s="265" t="s">
        <v>180</v>
      </c>
      <c r="BO366" s="265" t="s">
        <v>180</v>
      </c>
      <c r="BP366" s="257" t="s">
        <v>3268</v>
      </c>
      <c r="BQ366" s="257" t="s">
        <v>194</v>
      </c>
      <c r="BR366" s="257"/>
      <c r="BS366" s="264" t="s">
        <v>8500</v>
      </c>
      <c r="BT366" s="266"/>
      <c r="BU366" s="266"/>
      <c r="BV366" s="257" t="s">
        <v>8512</v>
      </c>
      <c r="BW366" s="34"/>
      <c r="BX366" s="257" t="s">
        <v>3269</v>
      </c>
      <c r="BY366" s="266"/>
      <c r="BZ366" s="218"/>
    </row>
    <row r="367" spans="1:78" s="217" customFormat="1" ht="196.5" customHeight="1">
      <c r="A367" s="257">
        <v>366</v>
      </c>
      <c r="B367" s="42" t="s">
        <v>3270</v>
      </c>
      <c r="C367" s="257" t="s">
        <v>106</v>
      </c>
      <c r="D367" s="265" t="s">
        <v>204</v>
      </c>
      <c r="E367" s="257"/>
      <c r="F367" s="257" t="s">
        <v>3271</v>
      </c>
      <c r="G367" s="257"/>
      <c r="H367" s="257" t="s">
        <v>81</v>
      </c>
      <c r="I367" s="32"/>
      <c r="J367" s="158" t="s">
        <v>96</v>
      </c>
      <c r="K367" s="257" t="s">
        <v>96</v>
      </c>
      <c r="L367" s="257" t="s">
        <v>3272</v>
      </c>
      <c r="M367" s="97">
        <v>43852</v>
      </c>
      <c r="N367" s="94">
        <v>2020</v>
      </c>
      <c r="O367" s="122">
        <v>4103</v>
      </c>
      <c r="P367" s="122">
        <v>41805</v>
      </c>
      <c r="Q367" s="257" t="s">
        <v>114</v>
      </c>
      <c r="R367" s="266" t="s">
        <v>1071</v>
      </c>
      <c r="S367" s="267" t="s">
        <v>287</v>
      </c>
      <c r="T367" s="247" t="s">
        <v>8489</v>
      </c>
      <c r="U367" s="257" t="s">
        <v>101</v>
      </c>
      <c r="V367" s="76" t="s">
        <v>3266</v>
      </c>
      <c r="W367" s="266"/>
      <c r="X367" s="261"/>
      <c r="Y367" s="261"/>
      <c r="Z367" s="261"/>
      <c r="AA367" s="261"/>
      <c r="AB367" s="262"/>
      <c r="AC367" s="263"/>
      <c r="AD367" s="263"/>
      <c r="AE367" s="263"/>
      <c r="AF367" s="263"/>
      <c r="AG367" s="263"/>
      <c r="AH367" s="263"/>
      <c r="AI367" s="266"/>
      <c r="AJ367" s="49"/>
      <c r="AK367" s="49"/>
      <c r="AL367" s="49"/>
      <c r="AM367" s="49"/>
      <c r="AN367" s="50"/>
      <c r="AO367" s="49"/>
      <c r="AP367" s="49"/>
      <c r="AQ367" s="50"/>
      <c r="AR367" s="49"/>
      <c r="AS367" s="49"/>
      <c r="AT367" s="49"/>
      <c r="AU367" s="49"/>
      <c r="AV367" s="49"/>
      <c r="AW367" s="49"/>
      <c r="AX367" s="50"/>
      <c r="AY367" s="49"/>
      <c r="AZ367" s="49"/>
      <c r="BA367" s="49"/>
      <c r="BB367" s="49"/>
      <c r="BC367" s="49"/>
      <c r="BD367" s="49"/>
      <c r="BE367" s="49"/>
      <c r="BF367" s="49"/>
      <c r="BG367" s="49"/>
      <c r="BH367" s="49"/>
      <c r="BI367" s="49"/>
      <c r="BJ367" s="49"/>
      <c r="BK367" s="265" t="s">
        <v>3273</v>
      </c>
      <c r="BL367" s="266" t="s">
        <v>180</v>
      </c>
      <c r="BM367" s="94" t="s">
        <v>118</v>
      </c>
      <c r="BN367" s="69" t="s">
        <v>180</v>
      </c>
      <c r="BO367" s="257" t="s">
        <v>180</v>
      </c>
      <c r="BP367" s="257" t="s">
        <v>3274</v>
      </c>
      <c r="BQ367" s="257" t="s">
        <v>1424</v>
      </c>
      <c r="BR367" s="257"/>
      <c r="BS367" s="264" t="s">
        <v>8500</v>
      </c>
      <c r="BT367" s="266"/>
      <c r="BU367" s="266"/>
      <c r="BV367" s="257" t="s">
        <v>8604</v>
      </c>
      <c r="BW367" s="34"/>
      <c r="BX367" s="257" t="s">
        <v>3275</v>
      </c>
      <c r="BY367" s="266"/>
      <c r="BZ367" s="218"/>
    </row>
    <row r="368" spans="1:78" s="217" customFormat="1" ht="89.25" customHeight="1">
      <c r="A368" s="257">
        <v>367</v>
      </c>
      <c r="B368" s="101" t="s">
        <v>8198</v>
      </c>
      <c r="C368" s="257" t="s">
        <v>106</v>
      </c>
      <c r="D368" s="267" t="s">
        <v>402</v>
      </c>
      <c r="E368" s="257" t="s">
        <v>3276</v>
      </c>
      <c r="F368" s="266"/>
      <c r="G368" s="257" t="s">
        <v>3277</v>
      </c>
      <c r="H368" s="257" t="s">
        <v>81</v>
      </c>
      <c r="I368" s="32" t="s">
        <v>3278</v>
      </c>
      <c r="J368" s="158" t="s">
        <v>96</v>
      </c>
      <c r="K368" s="257" t="s">
        <v>3279</v>
      </c>
      <c r="L368" s="257" t="s">
        <v>3280</v>
      </c>
      <c r="M368" s="46">
        <v>33330</v>
      </c>
      <c r="N368" s="47">
        <v>41223</v>
      </c>
      <c r="O368" s="48"/>
      <c r="P368" s="48"/>
      <c r="Q368" s="257" t="s">
        <v>114</v>
      </c>
      <c r="R368" s="266" t="s">
        <v>535</v>
      </c>
      <c r="S368" s="267" t="s">
        <v>415</v>
      </c>
      <c r="T368" s="247" t="s">
        <v>8489</v>
      </c>
      <c r="U368" s="257" t="s">
        <v>101</v>
      </c>
      <c r="V368" s="32"/>
      <c r="W368" s="266"/>
      <c r="X368" s="261"/>
      <c r="Y368" s="261"/>
      <c r="Z368" s="261"/>
      <c r="AA368" s="261"/>
      <c r="AB368" s="262"/>
      <c r="AC368" s="263"/>
      <c r="AD368" s="263"/>
      <c r="AE368" s="263"/>
      <c r="AF368" s="263"/>
      <c r="AG368" s="263"/>
      <c r="AH368" s="263"/>
      <c r="AI368" s="266"/>
      <c r="AJ368" s="49"/>
      <c r="AK368" s="49"/>
      <c r="AL368" s="49"/>
      <c r="AM368" s="49"/>
      <c r="AN368" s="50"/>
      <c r="AO368" s="49"/>
      <c r="AP368" s="49"/>
      <c r="AQ368" s="50"/>
      <c r="AR368" s="49"/>
      <c r="AS368" s="49"/>
      <c r="AT368" s="49"/>
      <c r="AU368" s="49"/>
      <c r="AV368" s="49"/>
      <c r="AW368" s="49"/>
      <c r="AX368" s="50"/>
      <c r="AY368" s="49"/>
      <c r="AZ368" s="49"/>
      <c r="BA368" s="49"/>
      <c r="BB368" s="49"/>
      <c r="BC368" s="49"/>
      <c r="BD368" s="49"/>
      <c r="BE368" s="49"/>
      <c r="BF368" s="49"/>
      <c r="BG368" s="49"/>
      <c r="BH368" s="49"/>
      <c r="BI368" s="49"/>
      <c r="BJ368" s="49"/>
      <c r="BK368" s="257" t="s">
        <v>3281</v>
      </c>
      <c r="BL368" s="266"/>
      <c r="BM368" s="266"/>
      <c r="BN368" s="257"/>
      <c r="BO368" s="257" t="s">
        <v>118</v>
      </c>
      <c r="BP368" s="266"/>
      <c r="BQ368" s="34"/>
      <c r="BR368" s="257" t="s">
        <v>3282</v>
      </c>
      <c r="BS368" s="257" t="s">
        <v>8506</v>
      </c>
      <c r="BT368" s="266"/>
      <c r="BU368" s="266" t="s">
        <v>3283</v>
      </c>
      <c r="BV368" s="266" t="s">
        <v>3284</v>
      </c>
      <c r="BW368" s="34"/>
      <c r="BX368" s="257" t="s">
        <v>3285</v>
      </c>
      <c r="BY368" s="266" t="s">
        <v>3286</v>
      </c>
      <c r="BZ368" s="218"/>
    </row>
    <row r="369" spans="1:78" s="217" customFormat="1" ht="99.75" customHeight="1">
      <c r="A369" s="257">
        <v>368</v>
      </c>
      <c r="B369" s="10" t="s">
        <v>3287</v>
      </c>
      <c r="C369" s="257" t="s">
        <v>76</v>
      </c>
      <c r="D369" s="257" t="s">
        <v>77</v>
      </c>
      <c r="E369" s="257" t="s">
        <v>3288</v>
      </c>
      <c r="F369" s="257" t="s">
        <v>3289</v>
      </c>
      <c r="G369" s="257" t="s">
        <v>3290</v>
      </c>
      <c r="H369" s="257" t="s">
        <v>81</v>
      </c>
      <c r="I369" s="32" t="s">
        <v>3291</v>
      </c>
      <c r="J369" s="158" t="s">
        <v>96</v>
      </c>
      <c r="K369" s="257" t="s">
        <v>3292</v>
      </c>
      <c r="L369" s="257" t="s">
        <v>3293</v>
      </c>
      <c r="M369" s="257">
        <v>2017</v>
      </c>
      <c r="N369" s="257">
        <v>2017</v>
      </c>
      <c r="O369" s="260"/>
      <c r="P369" s="260"/>
      <c r="Q369" s="257" t="s">
        <v>8100</v>
      </c>
      <c r="R369" s="257"/>
      <c r="S369" s="267" t="s">
        <v>1399</v>
      </c>
      <c r="T369" s="158" t="s">
        <v>86</v>
      </c>
      <c r="U369" s="257" t="s">
        <v>3294</v>
      </c>
      <c r="V369" s="257"/>
      <c r="W369" s="257" t="s">
        <v>3295</v>
      </c>
      <c r="X369" s="261"/>
      <c r="Y369" s="261"/>
      <c r="Z369" s="261"/>
      <c r="AA369" s="261"/>
      <c r="AB369" s="257"/>
      <c r="AC369" s="261"/>
      <c r="AD369" s="261"/>
      <c r="AE369" s="261"/>
      <c r="AF369" s="261"/>
      <c r="AG369" s="261"/>
      <c r="AH369" s="261"/>
      <c r="AI369" s="257"/>
      <c r="AJ369" s="261"/>
      <c r="AK369" s="261"/>
      <c r="AL369" s="261"/>
      <c r="AM369" s="261"/>
      <c r="AN369" s="257"/>
      <c r="AO369" s="261"/>
      <c r="AP369" s="261"/>
      <c r="AQ369" s="257"/>
      <c r="AR369" s="261"/>
      <c r="AS369" s="261"/>
      <c r="AT369" s="261"/>
      <c r="AU369" s="261"/>
      <c r="AV369" s="261"/>
      <c r="AW369" s="261"/>
      <c r="AX369" s="257"/>
      <c r="AY369" s="261"/>
      <c r="AZ369" s="261"/>
      <c r="BA369" s="261"/>
      <c r="BB369" s="261"/>
      <c r="BC369" s="261"/>
      <c r="BD369" s="261"/>
      <c r="BE369" s="261"/>
      <c r="BF369" s="261"/>
      <c r="BG369" s="261"/>
      <c r="BH369" s="261"/>
      <c r="BI369" s="261"/>
      <c r="BJ369" s="261"/>
      <c r="BK369" s="257"/>
      <c r="BL369" s="257"/>
      <c r="BM369" s="257"/>
      <c r="BN369" s="257"/>
      <c r="BO369" s="257"/>
      <c r="BP369" s="257"/>
      <c r="BQ369" s="257" t="s">
        <v>1052</v>
      </c>
      <c r="BR369" s="257"/>
      <c r="BS369" s="257" t="s">
        <v>88</v>
      </c>
      <c r="BT369" s="257"/>
      <c r="BU369" s="257"/>
      <c r="BV369" s="257"/>
      <c r="BW369" s="257"/>
      <c r="BX369" s="257" t="s">
        <v>3296</v>
      </c>
      <c r="BY369" s="257" t="s">
        <v>1399</v>
      </c>
      <c r="BZ369" s="218"/>
    </row>
    <row r="370" spans="1:78" s="217" customFormat="1" ht="99.75" customHeight="1">
      <c r="A370" s="257">
        <v>369</v>
      </c>
      <c r="B370" s="101" t="s">
        <v>8197</v>
      </c>
      <c r="C370" s="257" t="s">
        <v>92</v>
      </c>
      <c r="D370" s="257" t="s">
        <v>77</v>
      </c>
      <c r="E370" s="257" t="s">
        <v>2496</v>
      </c>
      <c r="F370" s="257"/>
      <c r="G370" s="257" t="s">
        <v>2497</v>
      </c>
      <c r="H370" s="69" t="s">
        <v>8070</v>
      </c>
      <c r="I370" s="32"/>
      <c r="J370" s="158" t="s">
        <v>96</v>
      </c>
      <c r="K370" s="257" t="s">
        <v>96</v>
      </c>
      <c r="L370" s="257" t="s">
        <v>3297</v>
      </c>
      <c r="M370" s="258"/>
      <c r="N370" s="257">
        <v>2020</v>
      </c>
      <c r="O370" s="260"/>
      <c r="P370" s="260"/>
      <c r="Q370" s="257" t="s">
        <v>114</v>
      </c>
      <c r="R370" s="257" t="s">
        <v>300</v>
      </c>
      <c r="S370" s="267" t="s">
        <v>301</v>
      </c>
      <c r="T370" s="158" t="s">
        <v>302</v>
      </c>
      <c r="U370" s="257" t="s">
        <v>101</v>
      </c>
      <c r="V370" s="266"/>
      <c r="W370" s="266"/>
      <c r="X370" s="263"/>
      <c r="Y370" s="263"/>
      <c r="Z370" s="263"/>
      <c r="AA370" s="263"/>
      <c r="AB370" s="266"/>
      <c r="AC370" s="263"/>
      <c r="AD370" s="263"/>
      <c r="AE370" s="263"/>
      <c r="AF370" s="263"/>
      <c r="AG370" s="263"/>
      <c r="AH370" s="263"/>
      <c r="AI370" s="266"/>
      <c r="AJ370" s="263"/>
      <c r="AK370" s="263"/>
      <c r="AL370" s="263"/>
      <c r="AM370" s="263"/>
      <c r="AN370" s="266"/>
      <c r="AO370" s="263"/>
      <c r="AP370" s="261"/>
      <c r="AQ370" s="90"/>
      <c r="AR370" s="45"/>
      <c r="AS370" s="4"/>
      <c r="AT370" s="4"/>
      <c r="AU370" s="4"/>
      <c r="AV370" s="4"/>
      <c r="AW370" s="4"/>
      <c r="AX370" s="34"/>
      <c r="AY370" s="4"/>
      <c r="AZ370" s="4"/>
      <c r="BA370" s="261"/>
      <c r="BB370" s="261"/>
      <c r="BC370" s="4"/>
      <c r="BD370" s="4"/>
      <c r="BE370" s="261"/>
      <c r="BF370" s="261"/>
      <c r="BG370" s="4"/>
      <c r="BH370" s="4"/>
      <c r="BI370" s="261"/>
      <c r="BJ370" s="261"/>
      <c r="BK370" s="257"/>
      <c r="BL370" s="266"/>
      <c r="BM370" s="266"/>
      <c r="BN370" s="266"/>
      <c r="BO370" s="266"/>
      <c r="BP370" s="266"/>
      <c r="BQ370" s="257" t="s">
        <v>102</v>
      </c>
      <c r="BR370" s="266"/>
      <c r="BS370" s="257" t="s">
        <v>302</v>
      </c>
      <c r="BT370" s="266"/>
      <c r="BU370" s="266"/>
      <c r="BV370" s="257" t="s">
        <v>3298</v>
      </c>
      <c r="BW370" s="34"/>
      <c r="BX370" s="257" t="s">
        <v>3299</v>
      </c>
      <c r="BY370" s="34"/>
      <c r="BZ370" s="218"/>
    </row>
    <row r="371" spans="1:78" s="217" customFormat="1" ht="99.75" customHeight="1">
      <c r="A371" s="257">
        <v>370</v>
      </c>
      <c r="B371" s="10" t="s">
        <v>3300</v>
      </c>
      <c r="C371" s="257" t="s">
        <v>106</v>
      </c>
      <c r="D371" s="257" t="s">
        <v>77</v>
      </c>
      <c r="E371" s="257" t="s">
        <v>78</v>
      </c>
      <c r="F371" s="257" t="s">
        <v>3301</v>
      </c>
      <c r="G371" s="257" t="s">
        <v>3302</v>
      </c>
      <c r="H371" s="257" t="s">
        <v>81</v>
      </c>
      <c r="I371" s="32" t="s">
        <v>3303</v>
      </c>
      <c r="J371" s="158" t="s">
        <v>96</v>
      </c>
      <c r="K371" s="257" t="s">
        <v>3304</v>
      </c>
      <c r="L371" s="257" t="s">
        <v>3305</v>
      </c>
      <c r="M371" s="258">
        <v>27851</v>
      </c>
      <c r="N371" s="259">
        <v>27851</v>
      </c>
      <c r="O371" s="260"/>
      <c r="P371" s="260"/>
      <c r="Q371" s="257" t="s">
        <v>114</v>
      </c>
      <c r="R371" s="257" t="s">
        <v>176</v>
      </c>
      <c r="S371" s="144" t="s">
        <v>177</v>
      </c>
      <c r="T371" s="158" t="s">
        <v>86</v>
      </c>
      <c r="U371" s="267" t="s">
        <v>116</v>
      </c>
      <c r="V371" s="32"/>
      <c r="W371" s="257"/>
      <c r="X371" s="39"/>
      <c r="Y371" s="39"/>
      <c r="Z371" s="39"/>
      <c r="AA371" s="39"/>
      <c r="AB371" s="65"/>
      <c r="AC371" s="39"/>
      <c r="AD371" s="261"/>
      <c r="AE371" s="261"/>
      <c r="AF371" s="261"/>
      <c r="AG371" s="261"/>
      <c r="AH371" s="261"/>
      <c r="AI371" s="257"/>
      <c r="AJ371" s="261"/>
      <c r="AK371" s="261"/>
      <c r="AL371" s="261"/>
      <c r="AM371" s="261"/>
      <c r="AN371" s="262"/>
      <c r="AO371" s="261"/>
      <c r="AP371" s="261"/>
      <c r="AQ371" s="262"/>
      <c r="AR371" s="261"/>
      <c r="AS371" s="261"/>
      <c r="AT371" s="261"/>
      <c r="AU371" s="261"/>
      <c r="AV371" s="261"/>
      <c r="AW371" s="261"/>
      <c r="AX371" s="262"/>
      <c r="AY371" s="261"/>
      <c r="AZ371" s="261"/>
      <c r="BA371" s="261"/>
      <c r="BB371" s="261"/>
      <c r="BC371" s="261"/>
      <c r="BD371" s="261"/>
      <c r="BE371" s="261"/>
      <c r="BF371" s="261"/>
      <c r="BG371" s="261"/>
      <c r="BH371" s="261"/>
      <c r="BI371" s="261"/>
      <c r="BJ371" s="261"/>
      <c r="BK371" s="257"/>
      <c r="BL371" s="257"/>
      <c r="BM371" s="257"/>
      <c r="BN371" s="257"/>
      <c r="BO371" s="257"/>
      <c r="BP371" s="257"/>
      <c r="BQ371" s="257" t="s">
        <v>3036</v>
      </c>
      <c r="BR371" s="257"/>
      <c r="BS371" s="257" t="s">
        <v>88</v>
      </c>
      <c r="BT371" s="257"/>
      <c r="BU371" s="257"/>
      <c r="BV371" s="257"/>
      <c r="BW371" s="38"/>
      <c r="BX371" s="257" t="s">
        <v>3306</v>
      </c>
      <c r="BY371" s="257"/>
      <c r="BZ371" s="218"/>
    </row>
    <row r="372" spans="1:78" s="217" customFormat="1" ht="99.75" customHeight="1">
      <c r="A372" s="257">
        <v>371</v>
      </c>
      <c r="B372" s="10" t="s">
        <v>3307</v>
      </c>
      <c r="C372" s="257" t="s">
        <v>106</v>
      </c>
      <c r="D372" s="69" t="s">
        <v>7497</v>
      </c>
      <c r="E372" s="257" t="s">
        <v>445</v>
      </c>
      <c r="F372" s="257"/>
      <c r="G372" s="257" t="s">
        <v>3308</v>
      </c>
      <c r="H372" s="257" t="s">
        <v>81</v>
      </c>
      <c r="I372" s="32" t="s">
        <v>3309</v>
      </c>
      <c r="J372" s="158" t="s">
        <v>96</v>
      </c>
      <c r="K372" s="257" t="s">
        <v>3310</v>
      </c>
      <c r="L372" s="257"/>
      <c r="M372" s="258"/>
      <c r="N372" s="259">
        <v>39294</v>
      </c>
      <c r="O372" s="260"/>
      <c r="P372" s="260"/>
      <c r="Q372" s="257" t="s">
        <v>114</v>
      </c>
      <c r="R372" s="257" t="s">
        <v>1625</v>
      </c>
      <c r="S372" s="267" t="s">
        <v>1142</v>
      </c>
      <c r="T372" s="158" t="s">
        <v>196</v>
      </c>
      <c r="U372" s="257" t="s">
        <v>101</v>
      </c>
      <c r="V372" s="32"/>
      <c r="W372" s="257"/>
      <c r="X372" s="39"/>
      <c r="Y372" s="39"/>
      <c r="Z372" s="39"/>
      <c r="AA372" s="39"/>
      <c r="AB372" s="65"/>
      <c r="AC372" s="39"/>
      <c r="AD372" s="261"/>
      <c r="AE372" s="261"/>
      <c r="AF372" s="261"/>
      <c r="AG372" s="261"/>
      <c r="AH372" s="261"/>
      <c r="AI372" s="257"/>
      <c r="AJ372" s="261"/>
      <c r="AK372" s="261"/>
      <c r="AL372" s="261"/>
      <c r="AM372" s="261"/>
      <c r="AN372" s="262"/>
      <c r="AO372" s="261"/>
      <c r="AP372" s="261"/>
      <c r="AQ372" s="262"/>
      <c r="AR372" s="261"/>
      <c r="AS372" s="261"/>
      <c r="AT372" s="261"/>
      <c r="AU372" s="261"/>
      <c r="AV372" s="261"/>
      <c r="AW372" s="261"/>
      <c r="AX372" s="262"/>
      <c r="AY372" s="261"/>
      <c r="AZ372" s="261"/>
      <c r="BA372" s="261"/>
      <c r="BB372" s="261"/>
      <c r="BC372" s="261"/>
      <c r="BD372" s="261"/>
      <c r="BE372" s="261"/>
      <c r="BF372" s="261"/>
      <c r="BG372" s="261"/>
      <c r="BH372" s="261"/>
      <c r="BI372" s="261"/>
      <c r="BJ372" s="261"/>
      <c r="BK372" s="257"/>
      <c r="BL372" s="257"/>
      <c r="BM372" s="257"/>
      <c r="BN372" s="257"/>
      <c r="BO372" s="257"/>
      <c r="BP372" s="257"/>
      <c r="BQ372" s="38"/>
      <c r="BR372" s="257" t="s">
        <v>3311</v>
      </c>
      <c r="BS372" s="257" t="s">
        <v>200</v>
      </c>
      <c r="BT372" s="257"/>
      <c r="BU372" s="257"/>
      <c r="BV372" s="257" t="s">
        <v>3312</v>
      </c>
      <c r="BW372" s="38"/>
      <c r="BX372" s="257" t="s">
        <v>3313</v>
      </c>
      <c r="BY372" s="257"/>
      <c r="BZ372" s="218"/>
    </row>
    <row r="373" spans="1:78" s="217" customFormat="1" ht="99.75" customHeight="1">
      <c r="A373" s="257">
        <v>372</v>
      </c>
      <c r="B373" s="10" t="s">
        <v>3314</v>
      </c>
      <c r="C373" s="257" t="s">
        <v>92</v>
      </c>
      <c r="D373" s="69" t="s">
        <v>2425</v>
      </c>
      <c r="E373" s="257" t="s">
        <v>989</v>
      </c>
      <c r="F373" s="257"/>
      <c r="G373" s="257" t="s">
        <v>3315</v>
      </c>
      <c r="H373" s="257" t="s">
        <v>81</v>
      </c>
      <c r="I373" s="32"/>
      <c r="J373" s="158" t="s">
        <v>96</v>
      </c>
      <c r="K373" s="257" t="s">
        <v>96</v>
      </c>
      <c r="L373" s="257" t="s">
        <v>3316</v>
      </c>
      <c r="M373" s="46">
        <v>39873</v>
      </c>
      <c r="N373" s="257"/>
      <c r="O373" s="260"/>
      <c r="P373" s="260" t="s">
        <v>3317</v>
      </c>
      <c r="Q373" s="257" t="s">
        <v>114</v>
      </c>
      <c r="R373" s="257" t="s">
        <v>2394</v>
      </c>
      <c r="S373" s="267" t="s">
        <v>2395</v>
      </c>
      <c r="T373" s="158" t="s">
        <v>2396</v>
      </c>
      <c r="U373" s="257" t="s">
        <v>101</v>
      </c>
      <c r="V373" s="266"/>
      <c r="W373" s="266"/>
      <c r="X373" s="263"/>
      <c r="Y373" s="263"/>
      <c r="Z373" s="263"/>
      <c r="AA373" s="263"/>
      <c r="AB373" s="266"/>
      <c r="AC373" s="263"/>
      <c r="AD373" s="263"/>
      <c r="AE373" s="263"/>
      <c r="AF373" s="263"/>
      <c r="AG373" s="263"/>
      <c r="AH373" s="263"/>
      <c r="AI373" s="266"/>
      <c r="AJ373" s="263"/>
      <c r="AK373" s="263"/>
      <c r="AL373" s="263"/>
      <c r="AM373" s="261"/>
      <c r="AN373" s="266"/>
      <c r="AO373" s="263"/>
      <c r="AP373" s="263"/>
      <c r="AQ373" s="266"/>
      <c r="AR373" s="45"/>
      <c r="AS373" s="4"/>
      <c r="AT373" s="4"/>
      <c r="AU373" s="4"/>
      <c r="AV373" s="4"/>
      <c r="AW373" s="4"/>
      <c r="AX373" s="34"/>
      <c r="AY373" s="4"/>
      <c r="AZ373" s="4"/>
      <c r="BA373" s="263"/>
      <c r="BB373" s="263"/>
      <c r="BC373" s="4"/>
      <c r="BD373" s="4"/>
      <c r="BE373" s="263"/>
      <c r="BF373" s="263"/>
      <c r="BG373" s="4"/>
      <c r="BH373" s="4"/>
      <c r="BI373" s="263"/>
      <c r="BJ373" s="263"/>
      <c r="BK373" s="257"/>
      <c r="BL373" s="266"/>
      <c r="BM373" s="266"/>
      <c r="BN373" s="266"/>
      <c r="BO373" s="266"/>
      <c r="BP373" s="266"/>
      <c r="BQ373" s="34"/>
      <c r="BR373" s="257" t="s">
        <v>3318</v>
      </c>
      <c r="BS373" s="257" t="s">
        <v>2396</v>
      </c>
      <c r="BT373" s="266"/>
      <c r="BU373" s="266"/>
      <c r="BV373" s="266"/>
      <c r="BW373" s="34"/>
      <c r="BX373" s="257" t="s">
        <v>3319</v>
      </c>
      <c r="BY373" s="34"/>
      <c r="BZ373" s="218"/>
    </row>
    <row r="374" spans="1:78" s="217" customFormat="1" ht="159" customHeight="1">
      <c r="A374" s="257">
        <v>373</v>
      </c>
      <c r="B374" s="10" t="s">
        <v>3320</v>
      </c>
      <c r="C374" s="257" t="s">
        <v>106</v>
      </c>
      <c r="D374" s="257" t="s">
        <v>2728</v>
      </c>
      <c r="E374" s="257" t="s">
        <v>3321</v>
      </c>
      <c r="F374" s="257" t="s">
        <v>3322</v>
      </c>
      <c r="G374" s="257" t="s">
        <v>3321</v>
      </c>
      <c r="H374" s="266" t="s">
        <v>110</v>
      </c>
      <c r="I374" s="32" t="s">
        <v>3323</v>
      </c>
      <c r="J374" s="158" t="s">
        <v>96</v>
      </c>
      <c r="K374" s="257" t="s">
        <v>3324</v>
      </c>
      <c r="L374" s="257" t="s">
        <v>3325</v>
      </c>
      <c r="M374" s="258">
        <v>25507</v>
      </c>
      <c r="N374" s="259">
        <v>40086</v>
      </c>
      <c r="O374" s="260"/>
      <c r="P374" s="260"/>
      <c r="Q374" s="257" t="s">
        <v>114</v>
      </c>
      <c r="R374" s="257" t="s">
        <v>144</v>
      </c>
      <c r="S374" s="267" t="s">
        <v>195</v>
      </c>
      <c r="T374" s="158" t="s">
        <v>3326</v>
      </c>
      <c r="U374" s="257" t="s">
        <v>101</v>
      </c>
      <c r="V374" s="32"/>
      <c r="W374" s="257"/>
      <c r="X374" s="39">
        <v>763731661</v>
      </c>
      <c r="Y374" s="39">
        <f>X374/10</f>
        <v>76373166.099999994</v>
      </c>
      <c r="Z374" s="39">
        <f>X374/13.5</f>
        <v>56572715.629629627</v>
      </c>
      <c r="AA374" s="39">
        <v>1547017.6247771836</v>
      </c>
      <c r="AB374" s="260">
        <v>650</v>
      </c>
      <c r="AC374" s="49">
        <v>2953671793</v>
      </c>
      <c r="AD374" s="49">
        <f>AC374/10</f>
        <v>295367179.30000001</v>
      </c>
      <c r="AE374" s="49">
        <f>AC374/13.5</f>
        <v>218790503.18518519</v>
      </c>
      <c r="AF374" s="49">
        <v>1411430.2201005411</v>
      </c>
      <c r="AG374" s="263">
        <v>752646595</v>
      </c>
      <c r="AH374" s="49">
        <v>0</v>
      </c>
      <c r="AI374" s="48">
        <v>614</v>
      </c>
      <c r="AJ374" s="39">
        <v>74384.02</v>
      </c>
      <c r="AK374" s="60">
        <v>27051475.399999999</v>
      </c>
      <c r="AL374" s="39">
        <v>27125859.419999998</v>
      </c>
      <c r="AM374" s="51">
        <v>558145.25555555546</v>
      </c>
      <c r="AN374" s="260">
        <v>610</v>
      </c>
      <c r="AO374" s="52">
        <v>577084854</v>
      </c>
      <c r="AP374" s="39">
        <v>301859358.47000003</v>
      </c>
      <c r="AQ374" s="53">
        <v>610</v>
      </c>
      <c r="AR374" s="52"/>
      <c r="AS374" s="52"/>
      <c r="AT374" s="52"/>
      <c r="AU374" s="52"/>
      <c r="AV374" s="52"/>
      <c r="AW374" s="52"/>
      <c r="AX374" s="54"/>
      <c r="AY374" s="52"/>
      <c r="AZ374" s="52"/>
      <c r="BA374" s="39">
        <v>301859358.47000003</v>
      </c>
      <c r="BB374" s="39">
        <v>301859358.47000003</v>
      </c>
      <c r="BC374" s="52"/>
      <c r="BD374" s="52"/>
      <c r="BE374" s="39">
        <v>301859358.47000003</v>
      </c>
      <c r="BF374" s="39">
        <v>301859358.47000003</v>
      </c>
      <c r="BG374" s="52"/>
      <c r="BH374" s="52"/>
      <c r="BI374" s="39">
        <v>301859358.47000003</v>
      </c>
      <c r="BJ374" s="39">
        <v>301859358.47000003</v>
      </c>
      <c r="BK374" s="257" t="s">
        <v>3327</v>
      </c>
      <c r="BL374" s="266" t="s">
        <v>180</v>
      </c>
      <c r="BM374" s="257" t="s">
        <v>180</v>
      </c>
      <c r="BN374" s="257"/>
      <c r="BO374" s="265" t="s">
        <v>118</v>
      </c>
      <c r="BP374" s="257" t="s">
        <v>3328</v>
      </c>
      <c r="BQ374" s="257" t="s">
        <v>519</v>
      </c>
      <c r="BR374" s="257" t="s">
        <v>3329</v>
      </c>
      <c r="BS374" s="257" t="s">
        <v>3330</v>
      </c>
      <c r="BT374" s="257"/>
      <c r="BU374" s="257"/>
      <c r="BV374" s="257" t="s">
        <v>3331</v>
      </c>
      <c r="BW374" s="38"/>
      <c r="BX374" s="257" t="s">
        <v>3332</v>
      </c>
      <c r="BY374" s="257"/>
      <c r="BZ374" s="218"/>
    </row>
    <row r="375" spans="1:78" s="217" customFormat="1" ht="273.75" customHeight="1">
      <c r="A375" s="257">
        <v>374</v>
      </c>
      <c r="B375" s="123" t="s">
        <v>3333</v>
      </c>
      <c r="C375" s="257" t="s">
        <v>106</v>
      </c>
      <c r="D375" s="69" t="s">
        <v>2425</v>
      </c>
      <c r="E375" s="257" t="s">
        <v>2425</v>
      </c>
      <c r="F375" s="257" t="s">
        <v>3334</v>
      </c>
      <c r="G375" s="257"/>
      <c r="H375" s="257" t="s">
        <v>81</v>
      </c>
      <c r="I375" s="32" t="s">
        <v>3335</v>
      </c>
      <c r="J375" s="158" t="s">
        <v>96</v>
      </c>
      <c r="K375" s="257" t="s">
        <v>3336</v>
      </c>
      <c r="L375" s="257" t="s">
        <v>3337</v>
      </c>
      <c r="M375" s="258"/>
      <c r="N375" s="259">
        <v>34032</v>
      </c>
      <c r="O375" s="260"/>
      <c r="P375" s="260"/>
      <c r="Q375" s="257" t="s">
        <v>114</v>
      </c>
      <c r="R375" s="257" t="s">
        <v>144</v>
      </c>
      <c r="S375" s="267" t="s">
        <v>195</v>
      </c>
      <c r="T375" s="158" t="s">
        <v>86</v>
      </c>
      <c r="U375" s="267" t="s">
        <v>116</v>
      </c>
      <c r="V375" s="32"/>
      <c r="W375" s="257"/>
      <c r="X375" s="39">
        <v>20658240614</v>
      </c>
      <c r="Y375" s="39">
        <f>X375/10</f>
        <v>2065824061.4000001</v>
      </c>
      <c r="Z375" s="39">
        <f>X375/13.5</f>
        <v>1530240045.4814816</v>
      </c>
      <c r="AA375" s="39">
        <v>41845407.174688056</v>
      </c>
      <c r="AB375" s="260">
        <v>459</v>
      </c>
      <c r="AC375" s="49">
        <v>84060292496</v>
      </c>
      <c r="AD375" s="49">
        <f>AC375/10</f>
        <v>8406029249.6000004</v>
      </c>
      <c r="AE375" s="49">
        <f>AC375/13.5</f>
        <v>6226688333.0370369</v>
      </c>
      <c r="AF375" s="49">
        <v>40168727.419385672</v>
      </c>
      <c r="AG375" s="263">
        <v>-931597874</v>
      </c>
      <c r="AH375" s="49">
        <v>-922247514</v>
      </c>
      <c r="AI375" s="48">
        <v>393</v>
      </c>
      <c r="AJ375" s="39">
        <v>4541668.2699999996</v>
      </c>
      <c r="AK375" s="51"/>
      <c r="AL375" s="39">
        <v>4541668.2699999996</v>
      </c>
      <c r="AM375" s="51">
        <v>93449.964403292164</v>
      </c>
      <c r="AN375" s="260">
        <v>419</v>
      </c>
      <c r="AO375" s="52">
        <v>10485845250</v>
      </c>
      <c r="AP375" s="39">
        <v>4468831675</v>
      </c>
      <c r="AQ375" s="53">
        <v>387</v>
      </c>
      <c r="AR375" s="52"/>
      <c r="AS375" s="52"/>
      <c r="AT375" s="57">
        <v>27256688915</v>
      </c>
      <c r="AU375" s="57">
        <v>57605.69</v>
      </c>
      <c r="AV375" s="39">
        <f>AR375+AT375</f>
        <v>27256688915</v>
      </c>
      <c r="AW375" s="39">
        <f>AS375+AU375</f>
        <v>57605.69</v>
      </c>
      <c r="AX375" s="54"/>
      <c r="AY375" s="52"/>
      <c r="AZ375" s="52"/>
      <c r="BA375" s="39">
        <v>4468831675</v>
      </c>
      <c r="BB375" s="39">
        <v>4468831675</v>
      </c>
      <c r="BC375" s="52"/>
      <c r="BD375" s="52"/>
      <c r="BE375" s="39">
        <v>4468831675</v>
      </c>
      <c r="BF375" s="39">
        <v>4468831675</v>
      </c>
      <c r="BG375" s="52"/>
      <c r="BH375" s="52"/>
      <c r="BI375" s="39">
        <v>4468831675</v>
      </c>
      <c r="BJ375" s="39">
        <v>4468831675</v>
      </c>
      <c r="BK375" s="257" t="s">
        <v>3339</v>
      </c>
      <c r="BL375" s="266" t="s">
        <v>180</v>
      </c>
      <c r="BM375" s="257" t="s">
        <v>180</v>
      </c>
      <c r="BN375" s="257"/>
      <c r="BO375" s="257"/>
      <c r="BP375" s="257"/>
      <c r="BQ375" s="38"/>
      <c r="BR375" s="257" t="s">
        <v>3340</v>
      </c>
      <c r="BS375" s="69" t="s">
        <v>3338</v>
      </c>
      <c r="BT375" s="257"/>
      <c r="BU375" s="257" t="s">
        <v>1463</v>
      </c>
      <c r="BV375" s="257" t="s">
        <v>3341</v>
      </c>
      <c r="BW375" s="38"/>
      <c r="BX375" s="257" t="s">
        <v>3342</v>
      </c>
      <c r="BY375" s="257"/>
      <c r="BZ375" s="218"/>
    </row>
    <row r="376" spans="1:78" s="217" customFormat="1" ht="99.75" customHeight="1">
      <c r="A376" s="257">
        <v>375</v>
      </c>
      <c r="B376" s="10" t="s">
        <v>3343</v>
      </c>
      <c r="C376" s="257" t="s">
        <v>92</v>
      </c>
      <c r="D376" s="69" t="s">
        <v>2425</v>
      </c>
      <c r="E376" s="257" t="s">
        <v>969</v>
      </c>
      <c r="F376" s="257"/>
      <c r="G376" s="257" t="s">
        <v>2441</v>
      </c>
      <c r="H376" s="257" t="s">
        <v>81</v>
      </c>
      <c r="I376" s="32"/>
      <c r="J376" s="158" t="s">
        <v>96</v>
      </c>
      <c r="K376" s="257" t="s">
        <v>96</v>
      </c>
      <c r="L376" s="257" t="s">
        <v>3344</v>
      </c>
      <c r="M376" s="258"/>
      <c r="N376" s="257"/>
      <c r="O376" s="260"/>
      <c r="P376" s="260"/>
      <c r="Q376" s="257" t="s">
        <v>114</v>
      </c>
      <c r="R376" s="257" t="s">
        <v>367</v>
      </c>
      <c r="S376" s="267" t="s">
        <v>133</v>
      </c>
      <c r="T376" s="158" t="s">
        <v>368</v>
      </c>
      <c r="U376" s="267" t="s">
        <v>116</v>
      </c>
      <c r="V376" s="266"/>
      <c r="W376" s="266"/>
      <c r="X376" s="263"/>
      <c r="Y376" s="263"/>
      <c r="Z376" s="263"/>
      <c r="AA376" s="263"/>
      <c r="AB376" s="266"/>
      <c r="AC376" s="263"/>
      <c r="AD376" s="263"/>
      <c r="AE376" s="263"/>
      <c r="AF376" s="263"/>
      <c r="AG376" s="263"/>
      <c r="AH376" s="263"/>
      <c r="AI376" s="266"/>
      <c r="AJ376" s="263"/>
      <c r="AK376" s="263"/>
      <c r="AL376" s="263"/>
      <c r="AM376" s="263"/>
      <c r="AN376" s="266"/>
      <c r="AO376" s="263"/>
      <c r="AP376" s="263"/>
      <c r="AQ376" s="266"/>
      <c r="AR376" s="45"/>
      <c r="AS376" s="4"/>
      <c r="AT376" s="4"/>
      <c r="AU376" s="4"/>
      <c r="AV376" s="4"/>
      <c r="AW376" s="4"/>
      <c r="AX376" s="34"/>
      <c r="AY376" s="4"/>
      <c r="AZ376" s="4"/>
      <c r="BA376" s="263"/>
      <c r="BB376" s="263"/>
      <c r="BC376" s="4"/>
      <c r="BD376" s="4"/>
      <c r="BE376" s="263"/>
      <c r="BF376" s="263"/>
      <c r="BG376" s="4"/>
      <c r="BH376" s="4"/>
      <c r="BI376" s="263"/>
      <c r="BJ376" s="263"/>
      <c r="BK376" s="257"/>
      <c r="BL376" s="266"/>
      <c r="BM376" s="266"/>
      <c r="BN376" s="266"/>
      <c r="BO376" s="266"/>
      <c r="BP376" s="266"/>
      <c r="BQ376" s="34"/>
      <c r="BR376" s="266"/>
      <c r="BS376" s="257" t="s">
        <v>368</v>
      </c>
      <c r="BT376" s="266"/>
      <c r="BU376" s="266"/>
      <c r="BV376" s="266"/>
      <c r="BW376" s="34"/>
      <c r="BX376" s="257" t="s">
        <v>3345</v>
      </c>
      <c r="BY376" s="34"/>
      <c r="BZ376" s="218"/>
    </row>
    <row r="377" spans="1:78" s="217" customFormat="1" ht="99.75" customHeight="1">
      <c r="A377" s="257">
        <v>376</v>
      </c>
      <c r="B377" s="10" t="s">
        <v>3346</v>
      </c>
      <c r="C377" s="257" t="s">
        <v>92</v>
      </c>
      <c r="D377" s="257" t="s">
        <v>3347</v>
      </c>
      <c r="E377" s="257" t="s">
        <v>3348</v>
      </c>
      <c r="F377" s="257" t="s">
        <v>3349</v>
      </c>
      <c r="G377" s="257" t="s">
        <v>3350</v>
      </c>
      <c r="H377" s="257" t="s">
        <v>81</v>
      </c>
      <c r="I377" s="32"/>
      <c r="J377" s="158" t="s">
        <v>96</v>
      </c>
      <c r="K377" s="257" t="s">
        <v>96</v>
      </c>
      <c r="L377" s="257" t="s">
        <v>3351</v>
      </c>
      <c r="M377" s="258" t="s">
        <v>3352</v>
      </c>
      <c r="N377" s="257"/>
      <c r="O377" s="260"/>
      <c r="P377" s="260">
        <v>4401</v>
      </c>
      <c r="Q377" s="257" t="s">
        <v>114</v>
      </c>
      <c r="R377" s="257" t="s">
        <v>329</v>
      </c>
      <c r="S377" s="267" t="s">
        <v>330</v>
      </c>
      <c r="T377" s="158" t="s">
        <v>553</v>
      </c>
      <c r="U377" s="257" t="s">
        <v>101</v>
      </c>
      <c r="V377" s="266"/>
      <c r="W377" s="257" t="s">
        <v>554</v>
      </c>
      <c r="X377" s="263"/>
      <c r="Y377" s="263"/>
      <c r="Z377" s="263"/>
      <c r="AA377" s="263"/>
      <c r="AB377" s="266"/>
      <c r="AC377" s="263"/>
      <c r="AD377" s="263"/>
      <c r="AE377" s="263"/>
      <c r="AF377" s="261"/>
      <c r="AG377" s="263"/>
      <c r="AH377" s="263"/>
      <c r="AI377" s="266"/>
      <c r="AJ377" s="263"/>
      <c r="AK377" s="263"/>
      <c r="AL377" s="263"/>
      <c r="AM377" s="261"/>
      <c r="AN377" s="257"/>
      <c r="AO377" s="263"/>
      <c r="AP377" s="263"/>
      <c r="AQ377" s="266"/>
      <c r="AR377" s="45"/>
      <c r="AS377" s="4"/>
      <c r="AT377" s="4"/>
      <c r="AU377" s="4"/>
      <c r="AV377" s="4"/>
      <c r="AW377" s="4"/>
      <c r="AX377" s="34"/>
      <c r="AY377" s="4"/>
      <c r="AZ377" s="4"/>
      <c r="BA377" s="263"/>
      <c r="BB377" s="263"/>
      <c r="BC377" s="4"/>
      <c r="BD377" s="4"/>
      <c r="BE377" s="263"/>
      <c r="BF377" s="263"/>
      <c r="BG377" s="4"/>
      <c r="BH377" s="4"/>
      <c r="BI377" s="263"/>
      <c r="BJ377" s="263"/>
      <c r="BK377" s="257" t="s">
        <v>3353</v>
      </c>
      <c r="BL377" s="266" t="s">
        <v>180</v>
      </c>
      <c r="BM377" s="257" t="s">
        <v>180</v>
      </c>
      <c r="BN377" s="266"/>
      <c r="BO377" s="266"/>
      <c r="BP377" s="257" t="s">
        <v>3354</v>
      </c>
      <c r="BQ377" s="34"/>
      <c r="BR377" s="257" t="s">
        <v>3355</v>
      </c>
      <c r="BS377" s="257" t="s">
        <v>553</v>
      </c>
      <c r="BT377" s="266"/>
      <c r="BU377" s="266"/>
      <c r="BV377" s="266"/>
      <c r="BW377" s="34"/>
      <c r="BX377" s="257" t="s">
        <v>3356</v>
      </c>
      <c r="BY377" s="34"/>
      <c r="BZ377" s="218"/>
    </row>
    <row r="378" spans="1:78" s="217" customFormat="1" ht="99.75" customHeight="1">
      <c r="A378" s="257">
        <v>377</v>
      </c>
      <c r="B378" s="10" t="s">
        <v>3357</v>
      </c>
      <c r="C378" s="257" t="s">
        <v>106</v>
      </c>
      <c r="D378" s="257" t="s">
        <v>125</v>
      </c>
      <c r="E378" s="257" t="s">
        <v>758</v>
      </c>
      <c r="F378" s="266"/>
      <c r="G378" s="257" t="s">
        <v>3358</v>
      </c>
      <c r="H378" s="257" t="s">
        <v>81</v>
      </c>
      <c r="I378" s="32" t="s">
        <v>3359</v>
      </c>
      <c r="J378" s="158" t="s">
        <v>96</v>
      </c>
      <c r="K378" s="257" t="s">
        <v>3360</v>
      </c>
      <c r="L378" s="266"/>
      <c r="M378" s="46"/>
      <c r="N378" s="47">
        <v>40452</v>
      </c>
      <c r="O378" s="48"/>
      <c r="P378" s="48"/>
      <c r="Q378" s="257" t="s">
        <v>114</v>
      </c>
      <c r="R378" s="266"/>
      <c r="S378" s="267" t="s">
        <v>761</v>
      </c>
      <c r="T378" s="158" t="s">
        <v>86</v>
      </c>
      <c r="U378" s="267" t="s">
        <v>116</v>
      </c>
      <c r="V378" s="32"/>
      <c r="W378" s="266"/>
      <c r="X378" s="49"/>
      <c r="Y378" s="49"/>
      <c r="Z378" s="49"/>
      <c r="AA378" s="49"/>
      <c r="AB378" s="64"/>
      <c r="AC378" s="49"/>
      <c r="AD378" s="263"/>
      <c r="AE378" s="263"/>
      <c r="AF378" s="263"/>
      <c r="AG378" s="263"/>
      <c r="AH378" s="263"/>
      <c r="AI378" s="266"/>
      <c r="AJ378" s="49"/>
      <c r="AK378" s="49"/>
      <c r="AL378" s="49"/>
      <c r="AM378" s="49"/>
      <c r="AN378" s="64"/>
      <c r="AO378" s="49"/>
      <c r="AP378" s="49"/>
      <c r="AQ378" s="64"/>
      <c r="AR378" s="49"/>
      <c r="AS378" s="49"/>
      <c r="AT378" s="49"/>
      <c r="AU378" s="49"/>
      <c r="AV378" s="49"/>
      <c r="AW378" s="49"/>
      <c r="AX378" s="64"/>
      <c r="AY378" s="49"/>
      <c r="AZ378" s="49"/>
      <c r="BA378" s="49"/>
      <c r="BB378" s="49"/>
      <c r="BC378" s="49"/>
      <c r="BD378" s="49"/>
      <c r="BE378" s="49"/>
      <c r="BF378" s="49"/>
      <c r="BG378" s="49"/>
      <c r="BH378" s="49"/>
      <c r="BI378" s="49"/>
      <c r="BJ378" s="49"/>
      <c r="BK378" s="257"/>
      <c r="BL378" s="266"/>
      <c r="BM378" s="266"/>
      <c r="BN378" s="257"/>
      <c r="BO378" s="257"/>
      <c r="BP378" s="266"/>
      <c r="BQ378" s="34"/>
      <c r="BR378" s="266"/>
      <c r="BS378" s="257" t="s">
        <v>119</v>
      </c>
      <c r="BT378" s="257"/>
      <c r="BU378" s="266"/>
      <c r="BV378" s="266" t="s">
        <v>3361</v>
      </c>
      <c r="BW378" s="34"/>
      <c r="BX378" s="257" t="s">
        <v>3362</v>
      </c>
      <c r="BY378" s="257"/>
      <c r="BZ378" s="218"/>
    </row>
    <row r="379" spans="1:78" s="217" customFormat="1" ht="330.75">
      <c r="A379" s="257">
        <v>378</v>
      </c>
      <c r="B379" s="42" t="s">
        <v>3363</v>
      </c>
      <c r="C379" s="257" t="s">
        <v>106</v>
      </c>
      <c r="D379" s="257" t="s">
        <v>125</v>
      </c>
      <c r="E379" s="257" t="s">
        <v>758</v>
      </c>
      <c r="F379" s="257" t="s">
        <v>3364</v>
      </c>
      <c r="G379" s="257" t="s">
        <v>3365</v>
      </c>
      <c r="H379" s="257" t="s">
        <v>81</v>
      </c>
      <c r="I379" s="32" t="s">
        <v>3366</v>
      </c>
      <c r="J379" s="158" t="s">
        <v>96</v>
      </c>
      <c r="K379" s="257" t="s">
        <v>96</v>
      </c>
      <c r="L379" s="257" t="s">
        <v>3367</v>
      </c>
      <c r="M379" s="258">
        <v>2067</v>
      </c>
      <c r="N379" s="259">
        <v>39987</v>
      </c>
      <c r="O379" s="260"/>
      <c r="P379" s="260"/>
      <c r="Q379" s="257" t="s">
        <v>114</v>
      </c>
      <c r="R379" s="257" t="s">
        <v>628</v>
      </c>
      <c r="S379" s="267" t="s">
        <v>330</v>
      </c>
      <c r="T379" s="158" t="s">
        <v>211</v>
      </c>
      <c r="U379" s="257" t="s">
        <v>101</v>
      </c>
      <c r="V379" s="32"/>
      <c r="W379" s="257"/>
      <c r="X379" s="39"/>
      <c r="Y379" s="39"/>
      <c r="Z379" s="39"/>
      <c r="AA379" s="39"/>
      <c r="AB379" s="65"/>
      <c r="AC379" s="39"/>
      <c r="AD379" s="261"/>
      <c r="AE379" s="261"/>
      <c r="AF379" s="261"/>
      <c r="AG379" s="261"/>
      <c r="AH379" s="261"/>
      <c r="AI379" s="257"/>
      <c r="AJ379" s="39"/>
      <c r="AK379" s="39"/>
      <c r="AL379" s="39"/>
      <c r="AM379" s="39"/>
      <c r="AN379" s="65"/>
      <c r="AO379" s="39"/>
      <c r="AP379" s="39"/>
      <c r="AQ379" s="65"/>
      <c r="AR379" s="39"/>
      <c r="AS379" s="39"/>
      <c r="AT379" s="39"/>
      <c r="AU379" s="39"/>
      <c r="AV379" s="39"/>
      <c r="AW379" s="39"/>
      <c r="AX379" s="65"/>
      <c r="AY379" s="39"/>
      <c r="AZ379" s="39"/>
      <c r="BA379" s="39"/>
      <c r="BB379" s="39"/>
      <c r="BC379" s="39"/>
      <c r="BD379" s="39"/>
      <c r="BE379" s="39"/>
      <c r="BF379" s="39"/>
      <c r="BG379" s="39"/>
      <c r="BH379" s="39"/>
      <c r="BI379" s="39"/>
      <c r="BJ379" s="39"/>
      <c r="BK379" s="257" t="s">
        <v>8385</v>
      </c>
      <c r="BL379" s="257" t="s">
        <v>180</v>
      </c>
      <c r="BM379" s="265" t="s">
        <v>180</v>
      </c>
      <c r="BN379" s="265" t="s">
        <v>180</v>
      </c>
      <c r="BO379" s="265" t="s">
        <v>180</v>
      </c>
      <c r="BP379" s="257" t="s">
        <v>8386</v>
      </c>
      <c r="BQ379" s="257" t="s">
        <v>3368</v>
      </c>
      <c r="BR379" s="257" t="s">
        <v>3369</v>
      </c>
      <c r="BS379" s="257" t="s">
        <v>211</v>
      </c>
      <c r="BT379" s="257"/>
      <c r="BU379" s="257"/>
      <c r="BV379" s="257" t="s">
        <v>3370</v>
      </c>
      <c r="BW379" s="38"/>
      <c r="BX379" s="257" t="s">
        <v>3371</v>
      </c>
      <c r="BY379" s="257"/>
      <c r="BZ379" s="218"/>
    </row>
    <row r="380" spans="1:78" s="217" customFormat="1" ht="96" customHeight="1">
      <c r="A380" s="257">
        <v>379</v>
      </c>
      <c r="B380" s="101" t="s">
        <v>3372</v>
      </c>
      <c r="C380" s="257" t="s">
        <v>92</v>
      </c>
      <c r="D380" s="257" t="s">
        <v>77</v>
      </c>
      <c r="E380" s="257" t="s">
        <v>2496</v>
      </c>
      <c r="F380" s="257"/>
      <c r="G380" s="257" t="s">
        <v>3373</v>
      </c>
      <c r="H380" s="257" t="s">
        <v>81</v>
      </c>
      <c r="I380" s="32"/>
      <c r="J380" s="158" t="s">
        <v>96</v>
      </c>
      <c r="K380" s="257" t="s">
        <v>96</v>
      </c>
      <c r="L380" s="257" t="s">
        <v>1098</v>
      </c>
      <c r="M380" s="258"/>
      <c r="N380" s="257"/>
      <c r="O380" s="260"/>
      <c r="P380" s="260"/>
      <c r="Q380" s="257" t="s">
        <v>114</v>
      </c>
      <c r="R380" s="257" t="s">
        <v>1099</v>
      </c>
      <c r="S380" s="267" t="s">
        <v>277</v>
      </c>
      <c r="T380" s="158" t="s">
        <v>278</v>
      </c>
      <c r="U380" s="257" t="s">
        <v>101</v>
      </c>
      <c r="V380" s="266"/>
      <c r="W380" s="266"/>
      <c r="X380" s="263"/>
      <c r="Y380" s="263"/>
      <c r="Z380" s="263"/>
      <c r="AA380" s="263"/>
      <c r="AB380" s="266"/>
      <c r="AC380" s="263"/>
      <c r="AD380" s="263"/>
      <c r="AE380" s="263"/>
      <c r="AF380" s="263"/>
      <c r="AG380" s="263"/>
      <c r="AH380" s="263"/>
      <c r="AI380" s="266"/>
      <c r="AJ380" s="263"/>
      <c r="AK380" s="263"/>
      <c r="AL380" s="263"/>
      <c r="AM380" s="263"/>
      <c r="AN380" s="266"/>
      <c r="AO380" s="263"/>
      <c r="AP380" s="263"/>
      <c r="AQ380" s="62"/>
      <c r="AR380" s="45"/>
      <c r="AS380" s="4"/>
      <c r="AT380" s="4"/>
      <c r="AU380" s="4"/>
      <c r="AV380" s="4"/>
      <c r="AW380" s="4"/>
      <c r="AX380" s="34"/>
      <c r="AY380" s="4"/>
      <c r="AZ380" s="4"/>
      <c r="BA380" s="263"/>
      <c r="BB380" s="263"/>
      <c r="BC380" s="4"/>
      <c r="BD380" s="4"/>
      <c r="BE380" s="263"/>
      <c r="BF380" s="263"/>
      <c r="BG380" s="4"/>
      <c r="BH380" s="4"/>
      <c r="BI380" s="263"/>
      <c r="BJ380" s="263"/>
      <c r="BK380" s="257" t="s">
        <v>3374</v>
      </c>
      <c r="BL380" s="266"/>
      <c r="BM380" s="266"/>
      <c r="BN380" s="266"/>
      <c r="BO380" s="266"/>
      <c r="BP380" s="257" t="s">
        <v>3375</v>
      </c>
      <c r="BQ380" s="34"/>
      <c r="BR380" s="266"/>
      <c r="BS380" s="257" t="s">
        <v>278</v>
      </c>
      <c r="BT380" s="266"/>
      <c r="BU380" s="266"/>
      <c r="BV380" s="266"/>
      <c r="BW380" s="34"/>
      <c r="BX380" s="257" t="s">
        <v>3376</v>
      </c>
      <c r="BY380" s="34"/>
      <c r="BZ380" s="218"/>
    </row>
    <row r="381" spans="1:78" s="217" customFormat="1" ht="99.75" customHeight="1">
      <c r="A381" s="257">
        <v>380</v>
      </c>
      <c r="B381" s="10" t="s">
        <v>3377</v>
      </c>
      <c r="C381" s="257" t="s">
        <v>106</v>
      </c>
      <c r="D381" s="257" t="s">
        <v>274</v>
      </c>
      <c r="E381" s="257" t="s">
        <v>2928</v>
      </c>
      <c r="F381" s="257"/>
      <c r="G381" s="257" t="s">
        <v>3378</v>
      </c>
      <c r="H381" s="69" t="s">
        <v>8070</v>
      </c>
      <c r="I381" s="35" t="s">
        <v>3379</v>
      </c>
      <c r="J381" s="158" t="s">
        <v>96</v>
      </c>
      <c r="K381" s="257" t="s">
        <v>96</v>
      </c>
      <c r="L381" s="257" t="s">
        <v>3380</v>
      </c>
      <c r="M381" s="46"/>
      <c r="N381" s="266"/>
      <c r="O381" s="48"/>
      <c r="P381" s="48"/>
      <c r="Q381" s="257" t="s">
        <v>114</v>
      </c>
      <c r="R381" s="257" t="s">
        <v>2376</v>
      </c>
      <c r="S381" s="267" t="s">
        <v>1104</v>
      </c>
      <c r="T381" s="158" t="s">
        <v>1105</v>
      </c>
      <c r="U381" s="267" t="s">
        <v>116</v>
      </c>
      <c r="V381" s="266"/>
      <c r="W381" s="266"/>
      <c r="X381" s="263"/>
      <c r="Y381" s="263"/>
      <c r="Z381" s="263"/>
      <c r="AA381" s="263"/>
      <c r="AB381" s="266"/>
      <c r="AC381" s="263"/>
      <c r="AD381" s="263"/>
      <c r="AE381" s="263"/>
      <c r="AF381" s="263"/>
      <c r="AG381" s="263"/>
      <c r="AH381" s="263"/>
      <c r="AI381" s="266"/>
      <c r="AJ381" s="263"/>
      <c r="AK381" s="263"/>
      <c r="AL381" s="263"/>
      <c r="AM381" s="263"/>
      <c r="AN381" s="266"/>
      <c r="AO381" s="263"/>
      <c r="AP381" s="261"/>
      <c r="AQ381" s="257"/>
      <c r="AR381" s="45"/>
      <c r="AS381" s="4"/>
      <c r="AT381" s="4"/>
      <c r="AU381" s="4"/>
      <c r="AV381" s="4"/>
      <c r="AW381" s="4"/>
      <c r="AX381" s="34"/>
      <c r="AY381" s="4"/>
      <c r="AZ381" s="4"/>
      <c r="BA381" s="261"/>
      <c r="BB381" s="261"/>
      <c r="BC381" s="4"/>
      <c r="BD381" s="4"/>
      <c r="BE381" s="261"/>
      <c r="BF381" s="261"/>
      <c r="BG381" s="4"/>
      <c r="BH381" s="4"/>
      <c r="BI381" s="261"/>
      <c r="BJ381" s="261"/>
      <c r="BK381" s="257"/>
      <c r="BL381" s="266"/>
      <c r="BM381" s="266"/>
      <c r="BN381" s="266"/>
      <c r="BO381" s="266"/>
      <c r="BP381" s="266"/>
      <c r="BQ381" s="34"/>
      <c r="BR381" s="266"/>
      <c r="BS381" s="257" t="s">
        <v>3381</v>
      </c>
      <c r="BT381" s="266"/>
      <c r="BU381" s="257" t="s">
        <v>103</v>
      </c>
      <c r="BV381" s="266" t="s">
        <v>3382</v>
      </c>
      <c r="BW381" s="34"/>
      <c r="BX381" s="257" t="s">
        <v>3383</v>
      </c>
      <c r="BY381" s="34"/>
      <c r="BZ381" s="218"/>
    </row>
    <row r="382" spans="1:78" s="217" customFormat="1" ht="160.5" customHeight="1">
      <c r="A382" s="257">
        <v>381</v>
      </c>
      <c r="B382" s="10" t="s">
        <v>3384</v>
      </c>
      <c r="C382" s="257" t="s">
        <v>106</v>
      </c>
      <c r="D382" s="257" t="s">
        <v>274</v>
      </c>
      <c r="E382" s="257" t="s">
        <v>93</v>
      </c>
      <c r="F382" s="257"/>
      <c r="G382" s="257" t="s">
        <v>3385</v>
      </c>
      <c r="H382" s="69" t="s">
        <v>8071</v>
      </c>
      <c r="I382" s="32" t="s">
        <v>3386</v>
      </c>
      <c r="J382" s="158" t="s">
        <v>96</v>
      </c>
      <c r="K382" s="257" t="s">
        <v>2282</v>
      </c>
      <c r="L382" s="257" t="s">
        <v>3387</v>
      </c>
      <c r="M382" s="258">
        <v>40648</v>
      </c>
      <c r="N382" s="257"/>
      <c r="O382" s="260" t="s">
        <v>3388</v>
      </c>
      <c r="P382" s="260" t="s">
        <v>3389</v>
      </c>
      <c r="Q382" s="257" t="s">
        <v>114</v>
      </c>
      <c r="R382" s="257" t="s">
        <v>311</v>
      </c>
      <c r="S382" s="267" t="s">
        <v>311</v>
      </c>
      <c r="T382" s="158" t="s">
        <v>974</v>
      </c>
      <c r="U382" s="267" t="s">
        <v>116</v>
      </c>
      <c r="V382" s="266"/>
      <c r="W382" s="266"/>
      <c r="X382" s="263"/>
      <c r="Y382" s="263"/>
      <c r="Z382" s="263"/>
      <c r="AA382" s="263"/>
      <c r="AB382" s="266"/>
      <c r="AC382" s="263"/>
      <c r="AD382" s="263"/>
      <c r="AE382" s="263"/>
      <c r="AF382" s="263"/>
      <c r="AG382" s="263"/>
      <c r="AH382" s="263"/>
      <c r="AI382" s="266"/>
      <c r="AJ382" s="263"/>
      <c r="AK382" s="263"/>
      <c r="AL382" s="263"/>
      <c r="AM382" s="261"/>
      <c r="AN382" s="266"/>
      <c r="AO382" s="263"/>
      <c r="AP382" s="261"/>
      <c r="AQ382" s="90"/>
      <c r="AR382" s="96"/>
      <c r="AS382" s="4"/>
      <c r="AT382" s="4"/>
      <c r="AU382" s="4"/>
      <c r="AV382" s="4"/>
      <c r="AW382" s="4"/>
      <c r="AX382" s="34"/>
      <c r="AY382" s="4"/>
      <c r="AZ382" s="4"/>
      <c r="BA382" s="261"/>
      <c r="BB382" s="261"/>
      <c r="BC382" s="4"/>
      <c r="BD382" s="4"/>
      <c r="BE382" s="261"/>
      <c r="BF382" s="261"/>
      <c r="BG382" s="4"/>
      <c r="BH382" s="4"/>
      <c r="BI382" s="261"/>
      <c r="BJ382" s="261"/>
      <c r="BK382" s="257"/>
      <c r="BL382" s="266"/>
      <c r="BM382" s="266"/>
      <c r="BN382" s="266"/>
      <c r="BO382" s="266"/>
      <c r="BP382" s="266"/>
      <c r="BQ382" s="34"/>
      <c r="BR382" s="257" t="s">
        <v>3390</v>
      </c>
      <c r="BS382" s="257" t="s">
        <v>974</v>
      </c>
      <c r="BT382" s="266"/>
      <c r="BU382" s="257" t="s">
        <v>103</v>
      </c>
      <c r="BV382" s="257" t="s">
        <v>3391</v>
      </c>
      <c r="BW382" s="34"/>
      <c r="BX382" s="257" t="s">
        <v>3392</v>
      </c>
      <c r="BY382" s="34"/>
      <c r="BZ382" s="218"/>
    </row>
    <row r="383" spans="1:78" s="217" customFormat="1" ht="99.75" customHeight="1">
      <c r="A383" s="257">
        <v>382</v>
      </c>
      <c r="B383" s="101" t="s">
        <v>3393</v>
      </c>
      <c r="C383" s="257" t="s">
        <v>92</v>
      </c>
      <c r="D383" s="257" t="s">
        <v>274</v>
      </c>
      <c r="E383" s="257" t="s">
        <v>93</v>
      </c>
      <c r="F383" s="257"/>
      <c r="G383" s="257" t="s">
        <v>3394</v>
      </c>
      <c r="H383" s="257" t="s">
        <v>81</v>
      </c>
      <c r="I383" s="32"/>
      <c r="J383" s="158" t="s">
        <v>96</v>
      </c>
      <c r="K383" s="257" t="s">
        <v>96</v>
      </c>
      <c r="L383" s="257" t="s">
        <v>3395</v>
      </c>
      <c r="M383" s="46"/>
      <c r="N383" s="266"/>
      <c r="O383" s="48"/>
      <c r="P383" s="48"/>
      <c r="Q383" s="257" t="s">
        <v>114</v>
      </c>
      <c r="R383" s="257" t="s">
        <v>1536</v>
      </c>
      <c r="S383" s="267" t="s">
        <v>1536</v>
      </c>
      <c r="T383" s="158" t="s">
        <v>3396</v>
      </c>
      <c r="U383" s="257" t="s">
        <v>101</v>
      </c>
      <c r="V383" s="266"/>
      <c r="W383" s="266"/>
      <c r="X383" s="263"/>
      <c r="Y383" s="263"/>
      <c r="Z383" s="263"/>
      <c r="AA383" s="263"/>
      <c r="AB383" s="266"/>
      <c r="AC383" s="263"/>
      <c r="AD383" s="263"/>
      <c r="AE383" s="263"/>
      <c r="AF383" s="263"/>
      <c r="AG383" s="263"/>
      <c r="AH383" s="263"/>
      <c r="AI383" s="266"/>
      <c r="AJ383" s="263"/>
      <c r="AK383" s="263"/>
      <c r="AL383" s="263"/>
      <c r="AM383" s="263"/>
      <c r="AN383" s="266"/>
      <c r="AO383" s="263"/>
      <c r="AP383" s="263"/>
      <c r="AQ383" s="266"/>
      <c r="AR383" s="45"/>
      <c r="AS383" s="4"/>
      <c r="AT383" s="4"/>
      <c r="AU383" s="4"/>
      <c r="AV383" s="4"/>
      <c r="AW383" s="4"/>
      <c r="AX383" s="34"/>
      <c r="AY383" s="4"/>
      <c r="AZ383" s="4"/>
      <c r="BA383" s="263"/>
      <c r="BB383" s="263"/>
      <c r="BC383" s="4"/>
      <c r="BD383" s="4"/>
      <c r="BE383" s="263"/>
      <c r="BF383" s="263"/>
      <c r="BG383" s="4"/>
      <c r="BH383" s="4"/>
      <c r="BI383" s="263"/>
      <c r="BJ383" s="263"/>
      <c r="BK383" s="257"/>
      <c r="BL383" s="266"/>
      <c r="BM383" s="266"/>
      <c r="BN383" s="266"/>
      <c r="BO383" s="266"/>
      <c r="BP383" s="266"/>
      <c r="BQ383" s="34"/>
      <c r="BR383" s="266"/>
      <c r="BS383" s="257" t="s">
        <v>3396</v>
      </c>
      <c r="BT383" s="266"/>
      <c r="BU383" s="266"/>
      <c r="BV383" s="266"/>
      <c r="BW383" s="34"/>
      <c r="BX383" s="257" t="s">
        <v>3397</v>
      </c>
      <c r="BY383" s="34"/>
      <c r="BZ383" s="218"/>
    </row>
    <row r="384" spans="1:78" s="217" customFormat="1" ht="163.5" customHeight="1">
      <c r="A384" s="257">
        <v>383</v>
      </c>
      <c r="B384" s="10" t="s">
        <v>3398</v>
      </c>
      <c r="C384" s="257" t="s">
        <v>106</v>
      </c>
      <c r="D384" s="257" t="s">
        <v>252</v>
      </c>
      <c r="E384" s="257" t="s">
        <v>2056</v>
      </c>
      <c r="F384" s="257" t="s">
        <v>3399</v>
      </c>
      <c r="G384" s="257" t="s">
        <v>3400</v>
      </c>
      <c r="H384" s="257" t="s">
        <v>189</v>
      </c>
      <c r="I384" s="32" t="s">
        <v>3401</v>
      </c>
      <c r="J384" s="158" t="s">
        <v>96</v>
      </c>
      <c r="K384" s="257" t="s">
        <v>3402</v>
      </c>
      <c r="L384" s="257" t="s">
        <v>3403</v>
      </c>
      <c r="M384" s="258"/>
      <c r="N384" s="259"/>
      <c r="O384" s="260"/>
      <c r="P384" s="260"/>
      <c r="Q384" s="257" t="s">
        <v>114</v>
      </c>
      <c r="R384" s="257" t="s">
        <v>144</v>
      </c>
      <c r="S384" s="267" t="s">
        <v>195</v>
      </c>
      <c r="T384" s="158" t="s">
        <v>196</v>
      </c>
      <c r="U384" s="257" t="s">
        <v>3404</v>
      </c>
      <c r="V384" s="32"/>
      <c r="W384" s="257"/>
      <c r="X384" s="261">
        <v>18302328890</v>
      </c>
      <c r="Y384" s="39">
        <f>X384/10</f>
        <v>1830232889</v>
      </c>
      <c r="Z384" s="39">
        <f>X384/13.5</f>
        <v>1355728065.925926</v>
      </c>
      <c r="AA384" s="39">
        <v>37073263.83487279</v>
      </c>
      <c r="AB384" s="260"/>
      <c r="AC384" s="49">
        <v>21784026232</v>
      </c>
      <c r="AD384" s="49">
        <f>AC384/10</f>
        <v>2178402623.1999998</v>
      </c>
      <c r="AE384" s="49">
        <f>AC384/13.5</f>
        <v>1613631572.7407408</v>
      </c>
      <c r="AF384" s="49">
        <v>10409630.823632855</v>
      </c>
      <c r="AG384" s="263">
        <v>20606862242</v>
      </c>
      <c r="AH384" s="49">
        <v>14345638570</v>
      </c>
      <c r="AI384" s="48" t="s">
        <v>495</v>
      </c>
      <c r="AJ384" s="39">
        <v>417286.43</v>
      </c>
      <c r="AK384" s="51"/>
      <c r="AL384" s="39">
        <v>417286.43</v>
      </c>
      <c r="AM384" s="51">
        <v>8586.140534979424</v>
      </c>
      <c r="AN384" s="260" t="s">
        <v>198</v>
      </c>
      <c r="AO384" s="52">
        <v>677352303</v>
      </c>
      <c r="AP384" s="51"/>
      <c r="AQ384" s="260" t="s">
        <v>198</v>
      </c>
      <c r="AR384" s="51"/>
      <c r="AS384" s="51"/>
      <c r="AT384" s="51"/>
      <c r="AU384" s="51"/>
      <c r="AV384" s="51"/>
      <c r="AW384" s="51"/>
      <c r="AX384" s="38"/>
      <c r="AY384" s="51"/>
      <c r="AZ384" s="51"/>
      <c r="BA384" s="51"/>
      <c r="BB384" s="51"/>
      <c r="BC384" s="51"/>
      <c r="BD384" s="51"/>
      <c r="BE384" s="51"/>
      <c r="BF384" s="51"/>
      <c r="BG384" s="51"/>
      <c r="BH384" s="51"/>
      <c r="BI384" s="51"/>
      <c r="BJ384" s="51"/>
      <c r="BK384" s="265" t="s">
        <v>3405</v>
      </c>
      <c r="BL384" s="266" t="s">
        <v>180</v>
      </c>
      <c r="BM384" s="257" t="s">
        <v>180</v>
      </c>
      <c r="BN384" s="257"/>
      <c r="BO384" s="257"/>
      <c r="BP384" s="257" t="s">
        <v>2293</v>
      </c>
      <c r="BQ384" s="257" t="s">
        <v>3406</v>
      </c>
      <c r="BR384" s="257"/>
      <c r="BS384" s="257" t="s">
        <v>3407</v>
      </c>
      <c r="BT384" s="257"/>
      <c r="BU384" s="257"/>
      <c r="BV384" s="257"/>
      <c r="BW384" s="38"/>
      <c r="BX384" s="257" t="s">
        <v>3408</v>
      </c>
      <c r="BY384" s="257"/>
      <c r="BZ384" s="218"/>
    </row>
    <row r="385" spans="1:78" s="217" customFormat="1" ht="189" customHeight="1">
      <c r="A385" s="257">
        <v>384</v>
      </c>
      <c r="B385" s="101" t="s">
        <v>8271</v>
      </c>
      <c r="C385" s="257" t="s">
        <v>76</v>
      </c>
      <c r="D385" s="257" t="s">
        <v>167</v>
      </c>
      <c r="E385" s="257" t="s">
        <v>3409</v>
      </c>
      <c r="F385" s="265"/>
      <c r="G385" s="257" t="s">
        <v>870</v>
      </c>
      <c r="H385" s="257" t="s">
        <v>81</v>
      </c>
      <c r="I385" s="32" t="s">
        <v>3410</v>
      </c>
      <c r="J385" s="158" t="s">
        <v>495</v>
      </c>
      <c r="K385" s="257" t="s">
        <v>495</v>
      </c>
      <c r="L385" s="265" t="s">
        <v>3411</v>
      </c>
      <c r="M385" s="77"/>
      <c r="N385" s="265"/>
      <c r="O385" s="260"/>
      <c r="P385" s="260"/>
      <c r="Q385" s="257" t="s">
        <v>114</v>
      </c>
      <c r="R385" s="265"/>
      <c r="S385" s="267" t="s">
        <v>3412</v>
      </c>
      <c r="T385" s="158" t="s">
        <v>196</v>
      </c>
      <c r="U385" s="257" t="s">
        <v>6083</v>
      </c>
      <c r="V385" s="76"/>
      <c r="W385" s="257"/>
      <c r="X385" s="261"/>
      <c r="Y385" s="39"/>
      <c r="Z385" s="39"/>
      <c r="AA385" s="39"/>
      <c r="AB385" s="65"/>
      <c r="AC385" s="49"/>
      <c r="AD385" s="263"/>
      <c r="AE385" s="263"/>
      <c r="AF385" s="49"/>
      <c r="AG385" s="263"/>
      <c r="AH385" s="263"/>
      <c r="AI385" s="266"/>
      <c r="AJ385" s="39"/>
      <c r="AK385" s="51"/>
      <c r="AL385" s="39"/>
      <c r="AM385" s="51"/>
      <c r="AN385" s="38"/>
      <c r="AO385" s="52"/>
      <c r="AP385" s="51"/>
      <c r="AQ385" s="38"/>
      <c r="AR385" s="51"/>
      <c r="AS385" s="51"/>
      <c r="AT385" s="51"/>
      <c r="AU385" s="51"/>
      <c r="AV385" s="51"/>
      <c r="AW385" s="51"/>
      <c r="AX385" s="38"/>
      <c r="AY385" s="51"/>
      <c r="AZ385" s="51"/>
      <c r="BA385" s="51"/>
      <c r="BB385" s="51"/>
      <c r="BC385" s="51"/>
      <c r="BD385" s="51"/>
      <c r="BE385" s="51"/>
      <c r="BF385" s="51"/>
      <c r="BG385" s="51"/>
      <c r="BH385" s="51"/>
      <c r="BI385" s="51"/>
      <c r="BJ385" s="51"/>
      <c r="BK385" s="257"/>
      <c r="BL385" s="257"/>
      <c r="BM385" s="257"/>
      <c r="BN385" s="265"/>
      <c r="BO385" s="265"/>
      <c r="BP385" s="257"/>
      <c r="BQ385" s="265" t="s">
        <v>519</v>
      </c>
      <c r="BR385" s="257"/>
      <c r="BS385" s="265" t="s">
        <v>196</v>
      </c>
      <c r="BT385" s="265"/>
      <c r="BU385" s="257"/>
      <c r="BV385" s="257"/>
      <c r="BW385" s="38"/>
      <c r="BX385" s="257" t="s">
        <v>3413</v>
      </c>
      <c r="BY385" s="257" t="s">
        <v>3412</v>
      </c>
      <c r="BZ385" s="218"/>
    </row>
    <row r="386" spans="1:78" s="217" customFormat="1" ht="189" customHeight="1">
      <c r="A386" s="257">
        <v>385</v>
      </c>
      <c r="B386" s="10" t="s">
        <v>3414</v>
      </c>
      <c r="C386" s="257" t="s">
        <v>76</v>
      </c>
      <c r="D386" s="69" t="s">
        <v>7497</v>
      </c>
      <c r="E386" s="257" t="s">
        <v>445</v>
      </c>
      <c r="F386" s="265"/>
      <c r="G386" s="257"/>
      <c r="H386" s="257" t="s">
        <v>81</v>
      </c>
      <c r="I386" s="32" t="s">
        <v>3415</v>
      </c>
      <c r="J386" s="158" t="s">
        <v>8074</v>
      </c>
      <c r="K386" s="69" t="s">
        <v>8074</v>
      </c>
      <c r="L386" s="265" t="s">
        <v>3416</v>
      </c>
      <c r="M386" s="77">
        <v>37774</v>
      </c>
      <c r="N386" s="265">
        <v>2003</v>
      </c>
      <c r="O386" s="260"/>
      <c r="P386" s="260"/>
      <c r="Q386" s="257" t="s">
        <v>114</v>
      </c>
      <c r="R386" s="265"/>
      <c r="S386" s="267" t="s">
        <v>476</v>
      </c>
      <c r="T386" s="158" t="s">
        <v>196</v>
      </c>
      <c r="U386" s="267" t="s">
        <v>116</v>
      </c>
      <c r="V386" s="76"/>
      <c r="W386" s="257"/>
      <c r="X386" s="261"/>
      <c r="Y386" s="39"/>
      <c r="Z386" s="39"/>
      <c r="AA386" s="39"/>
      <c r="AB386" s="65"/>
      <c r="AC386" s="49"/>
      <c r="AD386" s="263"/>
      <c r="AE386" s="263"/>
      <c r="AF386" s="49"/>
      <c r="AG386" s="263"/>
      <c r="AH386" s="263"/>
      <c r="AI386" s="266"/>
      <c r="AJ386" s="39"/>
      <c r="AK386" s="51"/>
      <c r="AL386" s="39"/>
      <c r="AM386" s="51"/>
      <c r="AN386" s="38"/>
      <c r="AO386" s="52"/>
      <c r="AP386" s="51"/>
      <c r="AQ386" s="38"/>
      <c r="AR386" s="51"/>
      <c r="AS386" s="51"/>
      <c r="AT386" s="51"/>
      <c r="AU386" s="51"/>
      <c r="AV386" s="51"/>
      <c r="AW386" s="51"/>
      <c r="AX386" s="38"/>
      <c r="AY386" s="51"/>
      <c r="AZ386" s="51"/>
      <c r="BA386" s="51"/>
      <c r="BB386" s="51"/>
      <c r="BC386" s="51"/>
      <c r="BD386" s="51"/>
      <c r="BE386" s="51"/>
      <c r="BF386" s="51"/>
      <c r="BG386" s="51"/>
      <c r="BH386" s="51"/>
      <c r="BI386" s="51"/>
      <c r="BJ386" s="51"/>
      <c r="BK386" s="257" t="s">
        <v>3417</v>
      </c>
      <c r="BL386" s="257" t="s">
        <v>118</v>
      </c>
      <c r="BM386" s="257" t="s">
        <v>118</v>
      </c>
      <c r="BN386" s="265"/>
      <c r="BO386" s="265" t="s">
        <v>118</v>
      </c>
      <c r="BP386" s="257"/>
      <c r="BQ386" s="265" t="s">
        <v>519</v>
      </c>
      <c r="BR386" s="257" t="s">
        <v>3418</v>
      </c>
      <c r="BS386" s="265" t="s">
        <v>196</v>
      </c>
      <c r="BT386" s="265"/>
      <c r="BU386" s="257"/>
      <c r="BV386" s="257"/>
      <c r="BW386" s="38"/>
      <c r="BX386" s="257" t="s">
        <v>3419</v>
      </c>
      <c r="BY386" s="257" t="s">
        <v>476</v>
      </c>
      <c r="BZ386" s="218"/>
    </row>
    <row r="387" spans="1:78" s="217" customFormat="1" ht="99.75" customHeight="1">
      <c r="A387" s="257">
        <v>386</v>
      </c>
      <c r="B387" s="10" t="s">
        <v>3420</v>
      </c>
      <c r="C387" s="257" t="s">
        <v>106</v>
      </c>
      <c r="D387" s="257" t="s">
        <v>125</v>
      </c>
      <c r="E387" s="257" t="s">
        <v>1783</v>
      </c>
      <c r="F387" s="265" t="s">
        <v>3421</v>
      </c>
      <c r="G387" s="257" t="s">
        <v>3422</v>
      </c>
      <c r="H387" s="257" t="s">
        <v>81</v>
      </c>
      <c r="I387" s="32" t="s">
        <v>3423</v>
      </c>
      <c r="J387" s="158" t="s">
        <v>96</v>
      </c>
      <c r="K387" s="257" t="s">
        <v>96</v>
      </c>
      <c r="L387" s="265" t="s">
        <v>3424</v>
      </c>
      <c r="M387" s="77">
        <v>43872</v>
      </c>
      <c r="N387" s="265">
        <v>2020</v>
      </c>
      <c r="O387" s="260">
        <v>4125</v>
      </c>
      <c r="P387" s="260">
        <v>41819</v>
      </c>
      <c r="Q387" s="257" t="s">
        <v>114</v>
      </c>
      <c r="R387" s="265" t="s">
        <v>414</v>
      </c>
      <c r="S387" s="267" t="s">
        <v>415</v>
      </c>
      <c r="T387" s="158" t="s">
        <v>211</v>
      </c>
      <c r="U387" s="267" t="s">
        <v>116</v>
      </c>
      <c r="V387" s="76" t="s">
        <v>3425</v>
      </c>
      <c r="W387" s="257"/>
      <c r="X387" s="261"/>
      <c r="Y387" s="39"/>
      <c r="Z387" s="39"/>
      <c r="AA387" s="39"/>
      <c r="AB387" s="65"/>
      <c r="AC387" s="49"/>
      <c r="AD387" s="263"/>
      <c r="AE387" s="263"/>
      <c r="AF387" s="49"/>
      <c r="AG387" s="263"/>
      <c r="AH387" s="263"/>
      <c r="AI387" s="266"/>
      <c r="AJ387" s="39"/>
      <c r="AK387" s="51"/>
      <c r="AL387" s="39"/>
      <c r="AM387" s="51"/>
      <c r="AN387" s="38"/>
      <c r="AO387" s="52"/>
      <c r="AP387" s="51"/>
      <c r="AQ387" s="38"/>
      <c r="AR387" s="51"/>
      <c r="AS387" s="51"/>
      <c r="AT387" s="51"/>
      <c r="AU387" s="51"/>
      <c r="AV387" s="51"/>
      <c r="AW387" s="51"/>
      <c r="AX387" s="38"/>
      <c r="AY387" s="51"/>
      <c r="AZ387" s="51"/>
      <c r="BA387" s="51"/>
      <c r="BB387" s="51"/>
      <c r="BC387" s="51"/>
      <c r="BD387" s="51"/>
      <c r="BE387" s="51"/>
      <c r="BF387" s="51"/>
      <c r="BG387" s="51"/>
      <c r="BH387" s="51"/>
      <c r="BI387" s="51"/>
      <c r="BJ387" s="51"/>
      <c r="BK387" s="257" t="s">
        <v>3426</v>
      </c>
      <c r="BL387" s="257"/>
      <c r="BM387" s="257" t="s">
        <v>118</v>
      </c>
      <c r="BN387" s="265" t="s">
        <v>180</v>
      </c>
      <c r="BO387" s="265" t="s">
        <v>180</v>
      </c>
      <c r="BP387" s="257" t="s">
        <v>3427</v>
      </c>
      <c r="BQ387" s="265" t="s">
        <v>3428</v>
      </c>
      <c r="BR387" s="257"/>
      <c r="BS387" s="265" t="s">
        <v>3429</v>
      </c>
      <c r="BT387" s="265" t="s">
        <v>3430</v>
      </c>
      <c r="BU387" s="257"/>
      <c r="BV387" s="257"/>
      <c r="BW387" s="38"/>
      <c r="BX387" s="257" t="s">
        <v>3431</v>
      </c>
      <c r="BY387" s="257"/>
      <c r="BZ387" s="218"/>
    </row>
    <row r="388" spans="1:78" s="217" customFormat="1" ht="384" customHeight="1">
      <c r="A388" s="257">
        <v>387</v>
      </c>
      <c r="B388" s="10" t="s">
        <v>3432</v>
      </c>
      <c r="C388" s="257" t="s">
        <v>106</v>
      </c>
      <c r="D388" s="257" t="s">
        <v>274</v>
      </c>
      <c r="E388" s="257" t="s">
        <v>334</v>
      </c>
      <c r="F388" s="257" t="s">
        <v>3433</v>
      </c>
      <c r="G388" s="257" t="s">
        <v>3434</v>
      </c>
      <c r="H388" s="257" t="s">
        <v>81</v>
      </c>
      <c r="I388" s="32" t="s">
        <v>3435</v>
      </c>
      <c r="J388" s="158" t="s">
        <v>96</v>
      </c>
      <c r="K388" s="257" t="s">
        <v>3436</v>
      </c>
      <c r="L388" s="257" t="s">
        <v>3437</v>
      </c>
      <c r="M388" s="258">
        <v>41508</v>
      </c>
      <c r="N388" s="259">
        <v>41508</v>
      </c>
      <c r="O388" s="260">
        <v>316</v>
      </c>
      <c r="P388" s="260">
        <v>40234</v>
      </c>
      <c r="Q388" s="257" t="s">
        <v>114</v>
      </c>
      <c r="R388" s="257" t="s">
        <v>144</v>
      </c>
      <c r="S388" s="267" t="s">
        <v>195</v>
      </c>
      <c r="T388" s="158" t="s">
        <v>914</v>
      </c>
      <c r="U388" s="196" t="s">
        <v>101</v>
      </c>
      <c r="V388" s="32" t="s">
        <v>3438</v>
      </c>
      <c r="W388" s="257"/>
      <c r="X388" s="39"/>
      <c r="Y388" s="39"/>
      <c r="Z388" s="39"/>
      <c r="AA388" s="39"/>
      <c r="AB388" s="260"/>
      <c r="AC388" s="39">
        <v>1712215495</v>
      </c>
      <c r="AD388" s="49">
        <f>AC388/10</f>
        <v>171221549.5</v>
      </c>
      <c r="AE388" s="49">
        <f>AC388/13.5</f>
        <v>126830777.4074074</v>
      </c>
      <c r="AF388" s="49">
        <v>818192.69788023015</v>
      </c>
      <c r="AG388" s="261">
        <v>351013677</v>
      </c>
      <c r="AH388" s="39">
        <v>-314692961</v>
      </c>
      <c r="AI388" s="260">
        <v>100</v>
      </c>
      <c r="AJ388" s="39">
        <v>104507.6</v>
      </c>
      <c r="AK388" s="51"/>
      <c r="AL388" s="39">
        <v>104507.6</v>
      </c>
      <c r="AM388" s="51">
        <v>2150.3621399176955</v>
      </c>
      <c r="AN388" s="260">
        <v>350</v>
      </c>
      <c r="AO388" s="52">
        <v>165294496</v>
      </c>
      <c r="AP388" s="51"/>
      <c r="AQ388" s="53">
        <v>300</v>
      </c>
      <c r="AR388" s="52"/>
      <c r="AS388" s="52"/>
      <c r="AT388" s="52"/>
      <c r="AU388" s="52"/>
      <c r="AV388" s="52"/>
      <c r="AW388" s="52"/>
      <c r="AX388" s="54"/>
      <c r="AY388" s="52"/>
      <c r="AZ388" s="52"/>
      <c r="BA388" s="51"/>
      <c r="BB388" s="51"/>
      <c r="BC388" s="52"/>
      <c r="BD388" s="52"/>
      <c r="BE388" s="51"/>
      <c r="BF388" s="51"/>
      <c r="BG388" s="52"/>
      <c r="BH388" s="52"/>
      <c r="BI388" s="51"/>
      <c r="BJ388" s="51"/>
      <c r="BK388" s="264" t="s">
        <v>8605</v>
      </c>
      <c r="BL388" s="266" t="s">
        <v>180</v>
      </c>
      <c r="BM388" s="257" t="s">
        <v>118</v>
      </c>
      <c r="BN388" s="265" t="s">
        <v>180</v>
      </c>
      <c r="BO388" s="265" t="s">
        <v>180</v>
      </c>
      <c r="BP388" s="69" t="s">
        <v>8606</v>
      </c>
      <c r="BQ388" s="257" t="s">
        <v>519</v>
      </c>
      <c r="BR388" s="257"/>
      <c r="BS388" s="257" t="s">
        <v>7871</v>
      </c>
      <c r="BT388" s="257"/>
      <c r="BU388" s="257" t="s">
        <v>3439</v>
      </c>
      <c r="BV388" s="257" t="s">
        <v>3440</v>
      </c>
      <c r="BW388" s="38"/>
      <c r="BX388" s="257" t="s">
        <v>3441</v>
      </c>
      <c r="BY388" s="257"/>
      <c r="BZ388" s="218"/>
    </row>
    <row r="389" spans="1:78" s="217" customFormat="1" ht="99.75" customHeight="1">
      <c r="A389" s="257">
        <v>388</v>
      </c>
      <c r="B389" s="101" t="s">
        <v>8204</v>
      </c>
      <c r="C389" s="257" t="s">
        <v>92</v>
      </c>
      <c r="D389" s="257" t="s">
        <v>274</v>
      </c>
      <c r="E389" s="257" t="s">
        <v>305</v>
      </c>
      <c r="F389" s="257"/>
      <c r="G389" s="257" t="s">
        <v>319</v>
      </c>
      <c r="H389" s="257" t="s">
        <v>81</v>
      </c>
      <c r="I389" s="32"/>
      <c r="J389" s="158" t="s">
        <v>96</v>
      </c>
      <c r="K389" s="257" t="s">
        <v>697</v>
      </c>
      <c r="L389" s="257" t="s">
        <v>3442</v>
      </c>
      <c r="M389" s="258"/>
      <c r="N389" s="257"/>
      <c r="O389" s="260"/>
      <c r="P389" s="260"/>
      <c r="Q389" s="257" t="s">
        <v>114</v>
      </c>
      <c r="R389" s="257" t="s">
        <v>2303</v>
      </c>
      <c r="S389" s="267" t="s">
        <v>693</v>
      </c>
      <c r="T389" s="158" t="s">
        <v>2304</v>
      </c>
      <c r="U389" s="69" t="s">
        <v>116</v>
      </c>
      <c r="V389" s="266"/>
      <c r="W389" s="266"/>
      <c r="X389" s="263"/>
      <c r="Y389" s="263"/>
      <c r="Z389" s="263"/>
      <c r="AA389" s="263"/>
      <c r="AB389" s="266"/>
      <c r="AC389" s="263"/>
      <c r="AD389" s="263"/>
      <c r="AE389" s="263"/>
      <c r="AF389" s="263"/>
      <c r="AG389" s="263"/>
      <c r="AH389" s="263"/>
      <c r="AI389" s="266"/>
      <c r="AJ389" s="263"/>
      <c r="AK389" s="263"/>
      <c r="AL389" s="263"/>
      <c r="AM389" s="263"/>
      <c r="AN389" s="266"/>
      <c r="AO389" s="263"/>
      <c r="AP389" s="261"/>
      <c r="AQ389" s="266"/>
      <c r="AR389" s="45"/>
      <c r="AS389" s="4"/>
      <c r="AT389" s="4"/>
      <c r="AU389" s="4"/>
      <c r="AV389" s="4"/>
      <c r="AW389" s="4"/>
      <c r="AX389" s="34"/>
      <c r="AY389" s="4"/>
      <c r="AZ389" s="4"/>
      <c r="BA389" s="261"/>
      <c r="BB389" s="261"/>
      <c r="BC389" s="4"/>
      <c r="BD389" s="4"/>
      <c r="BE389" s="261"/>
      <c r="BF389" s="261"/>
      <c r="BG389" s="4"/>
      <c r="BH389" s="4"/>
      <c r="BI389" s="261"/>
      <c r="BJ389" s="261"/>
      <c r="BK389" s="257"/>
      <c r="BL389" s="266"/>
      <c r="BM389" s="266"/>
      <c r="BN389" s="266"/>
      <c r="BO389" s="266"/>
      <c r="BP389" s="266"/>
      <c r="BQ389" s="34"/>
      <c r="BR389" s="266"/>
      <c r="BS389" s="257" t="s">
        <v>2304</v>
      </c>
      <c r="BT389" s="266"/>
      <c r="BU389" s="257" t="s">
        <v>103</v>
      </c>
      <c r="BV389" s="266"/>
      <c r="BW389" s="34"/>
      <c r="BX389" s="257" t="s">
        <v>3443</v>
      </c>
      <c r="BY389" s="34"/>
      <c r="BZ389" s="218"/>
    </row>
    <row r="390" spans="1:78" s="217" customFormat="1" ht="99.75" customHeight="1">
      <c r="A390" s="257">
        <v>389</v>
      </c>
      <c r="B390" s="101" t="s">
        <v>3444</v>
      </c>
      <c r="C390" s="257" t="s">
        <v>106</v>
      </c>
      <c r="D390" s="69" t="s">
        <v>2425</v>
      </c>
      <c r="E390" s="257" t="s">
        <v>989</v>
      </c>
      <c r="F390" s="257"/>
      <c r="G390" s="257" t="s">
        <v>3445</v>
      </c>
      <c r="H390" s="69" t="s">
        <v>8071</v>
      </c>
      <c r="I390" s="35" t="s">
        <v>3446</v>
      </c>
      <c r="J390" s="158" t="s">
        <v>96</v>
      </c>
      <c r="K390" s="257" t="s">
        <v>697</v>
      </c>
      <c r="L390" s="257" t="s">
        <v>3447</v>
      </c>
      <c r="M390" s="46"/>
      <c r="N390" s="266"/>
      <c r="O390" s="48"/>
      <c r="P390" s="48"/>
      <c r="Q390" s="257" t="s">
        <v>114</v>
      </c>
      <c r="R390" s="257" t="s">
        <v>2909</v>
      </c>
      <c r="S390" s="267" t="s">
        <v>1104</v>
      </c>
      <c r="T390" s="158" t="s">
        <v>1105</v>
      </c>
      <c r="U390" s="196" t="s">
        <v>101</v>
      </c>
      <c r="V390" s="266"/>
      <c r="W390" s="266"/>
      <c r="X390" s="263"/>
      <c r="Y390" s="263"/>
      <c r="Z390" s="263"/>
      <c r="AA390" s="263"/>
      <c r="AB390" s="266"/>
      <c r="AC390" s="263"/>
      <c r="AD390" s="263"/>
      <c r="AE390" s="263"/>
      <c r="AF390" s="263"/>
      <c r="AG390" s="263"/>
      <c r="AH390" s="263"/>
      <c r="AI390" s="266"/>
      <c r="AJ390" s="263"/>
      <c r="AK390" s="263"/>
      <c r="AL390" s="263"/>
      <c r="AM390" s="263"/>
      <c r="AN390" s="266"/>
      <c r="AO390" s="263"/>
      <c r="AP390" s="263"/>
      <c r="AQ390" s="266"/>
      <c r="AR390" s="261"/>
      <c r="AS390" s="4"/>
      <c r="AT390" s="4"/>
      <c r="AU390" s="4"/>
      <c r="AV390" s="4"/>
      <c r="AW390" s="4"/>
      <c r="AX390" s="34"/>
      <c r="AY390" s="4"/>
      <c r="AZ390" s="4"/>
      <c r="BA390" s="263"/>
      <c r="BB390" s="263"/>
      <c r="BC390" s="4"/>
      <c r="BD390" s="4"/>
      <c r="BE390" s="263"/>
      <c r="BF390" s="263"/>
      <c r="BG390" s="4"/>
      <c r="BH390" s="4"/>
      <c r="BI390" s="263"/>
      <c r="BJ390" s="263"/>
      <c r="BK390" s="257"/>
      <c r="BL390" s="266"/>
      <c r="BM390" s="266"/>
      <c r="BN390" s="266"/>
      <c r="BO390" s="266"/>
      <c r="BP390" s="266"/>
      <c r="BQ390" s="34"/>
      <c r="BR390" s="266"/>
      <c r="BS390" s="257" t="s">
        <v>1108</v>
      </c>
      <c r="BT390" s="266"/>
      <c r="BU390" s="266"/>
      <c r="BV390" s="266"/>
      <c r="BW390" s="34"/>
      <c r="BX390" s="257" t="s">
        <v>3448</v>
      </c>
      <c r="BY390" s="34"/>
      <c r="BZ390" s="218"/>
    </row>
    <row r="391" spans="1:78" s="217" customFormat="1" ht="355.5" customHeight="1">
      <c r="A391" s="257">
        <v>390</v>
      </c>
      <c r="B391" s="101" t="s">
        <v>7964</v>
      </c>
      <c r="C391" s="257" t="s">
        <v>106</v>
      </c>
      <c r="D391" s="69" t="s">
        <v>274</v>
      </c>
      <c r="E391" s="69" t="s">
        <v>695</v>
      </c>
      <c r="F391" s="69" t="s">
        <v>7965</v>
      </c>
      <c r="G391" s="69" t="s">
        <v>7966</v>
      </c>
      <c r="H391" s="257" t="s">
        <v>189</v>
      </c>
      <c r="I391" s="69" t="s">
        <v>8060</v>
      </c>
      <c r="J391" s="158" t="s">
        <v>96</v>
      </c>
      <c r="K391" s="69" t="s">
        <v>7968</v>
      </c>
      <c r="L391" s="69" t="s">
        <v>7967</v>
      </c>
      <c r="M391" s="46">
        <v>37790</v>
      </c>
      <c r="N391" s="257">
        <v>2003</v>
      </c>
      <c r="O391" s="48">
        <v>2469</v>
      </c>
      <c r="P391" s="48">
        <v>37731</v>
      </c>
      <c r="Q391" s="69" t="s">
        <v>114</v>
      </c>
      <c r="R391" s="69" t="s">
        <v>7970</v>
      </c>
      <c r="S391" s="267" t="s">
        <v>8114</v>
      </c>
      <c r="T391" s="158" t="s">
        <v>312</v>
      </c>
      <c r="U391" s="69" t="s">
        <v>116</v>
      </c>
      <c r="V391" s="266"/>
      <c r="W391" s="266"/>
      <c r="X391" s="263"/>
      <c r="Y391" s="263"/>
      <c r="Z391" s="263"/>
      <c r="AA391" s="263"/>
      <c r="AB391" s="266"/>
      <c r="AC391" s="263"/>
      <c r="AD391" s="263"/>
      <c r="AE391" s="263"/>
      <c r="AF391" s="263"/>
      <c r="AG391" s="263"/>
      <c r="AH391" s="263"/>
      <c r="AI391" s="266"/>
      <c r="AJ391" s="263"/>
      <c r="AK391" s="263"/>
      <c r="AL391" s="263"/>
      <c r="AM391" s="263"/>
      <c r="AN391" s="266"/>
      <c r="AO391" s="263"/>
      <c r="AP391" s="263"/>
      <c r="AQ391" s="266"/>
      <c r="AR391" s="261"/>
      <c r="AS391" s="4"/>
      <c r="AT391" s="4"/>
      <c r="AU391" s="4"/>
      <c r="AV391" s="4"/>
      <c r="AW391" s="4"/>
      <c r="AX391" s="34"/>
      <c r="AY391" s="4"/>
      <c r="AZ391" s="4"/>
      <c r="BA391" s="263"/>
      <c r="BB391" s="263"/>
      <c r="BC391" s="4"/>
      <c r="BD391" s="4"/>
      <c r="BE391" s="263"/>
      <c r="BF391" s="263"/>
      <c r="BG391" s="4"/>
      <c r="BH391" s="4"/>
      <c r="BI391" s="263"/>
      <c r="BJ391" s="263"/>
      <c r="BK391" s="69" t="s">
        <v>8607</v>
      </c>
      <c r="BL391" s="266"/>
      <c r="BM391" s="266"/>
      <c r="BN391" s="265" t="s">
        <v>118</v>
      </c>
      <c r="BO391" s="265" t="s">
        <v>118</v>
      </c>
      <c r="BP391" s="69" t="s">
        <v>8608</v>
      </c>
      <c r="BQ391" s="266" t="s">
        <v>102</v>
      </c>
      <c r="BR391" s="257" t="s">
        <v>7981</v>
      </c>
      <c r="BS391" s="257" t="s">
        <v>312</v>
      </c>
      <c r="BT391" s="266"/>
      <c r="BU391" s="266"/>
      <c r="BV391" s="69" t="s">
        <v>7980</v>
      </c>
      <c r="BW391" s="34"/>
      <c r="BX391" s="69" t="s">
        <v>7969</v>
      </c>
      <c r="BY391" s="34"/>
      <c r="BZ391" s="218"/>
    </row>
    <row r="392" spans="1:78" s="217" customFormat="1" ht="99.75" customHeight="1">
      <c r="A392" s="257">
        <v>391</v>
      </c>
      <c r="B392" s="10" t="s">
        <v>3449</v>
      </c>
      <c r="C392" s="257" t="s">
        <v>92</v>
      </c>
      <c r="D392" s="257" t="s">
        <v>93</v>
      </c>
      <c r="E392" s="257" t="s">
        <v>3450</v>
      </c>
      <c r="F392" s="257"/>
      <c r="G392" s="257" t="s">
        <v>3451</v>
      </c>
      <c r="H392" s="257" t="s">
        <v>81</v>
      </c>
      <c r="I392" s="32" t="s">
        <v>3452</v>
      </c>
      <c r="J392" s="158" t="s">
        <v>96</v>
      </c>
      <c r="K392" s="257" t="s">
        <v>96</v>
      </c>
      <c r="L392" s="257" t="s">
        <v>3453</v>
      </c>
      <c r="M392" s="46"/>
      <c r="N392" s="266"/>
      <c r="O392" s="48"/>
      <c r="P392" s="48"/>
      <c r="Q392" s="257" t="s">
        <v>114</v>
      </c>
      <c r="R392" s="257" t="s">
        <v>2624</v>
      </c>
      <c r="S392" s="144" t="s">
        <v>177</v>
      </c>
      <c r="T392" s="158" t="s">
        <v>1518</v>
      </c>
      <c r="U392" s="267" t="s">
        <v>116</v>
      </c>
      <c r="V392" s="266"/>
      <c r="W392" s="266"/>
      <c r="X392" s="263"/>
      <c r="Y392" s="263"/>
      <c r="Z392" s="263"/>
      <c r="AA392" s="263"/>
      <c r="AB392" s="266"/>
      <c r="AC392" s="263"/>
      <c r="AD392" s="263"/>
      <c r="AE392" s="263"/>
      <c r="AF392" s="263"/>
      <c r="AG392" s="263"/>
      <c r="AH392" s="263"/>
      <c r="AI392" s="266"/>
      <c r="AJ392" s="263"/>
      <c r="AK392" s="263"/>
      <c r="AL392" s="263"/>
      <c r="AM392" s="263"/>
      <c r="AN392" s="266"/>
      <c r="AO392" s="263"/>
      <c r="AP392" s="263"/>
      <c r="AQ392" s="266"/>
      <c r="AR392" s="45"/>
      <c r="AS392" s="4"/>
      <c r="AT392" s="4"/>
      <c r="AU392" s="4"/>
      <c r="AV392" s="4"/>
      <c r="AW392" s="4"/>
      <c r="AX392" s="34"/>
      <c r="AY392" s="4"/>
      <c r="AZ392" s="4"/>
      <c r="BA392" s="263"/>
      <c r="BB392" s="263"/>
      <c r="BC392" s="4"/>
      <c r="BD392" s="4"/>
      <c r="BE392" s="263"/>
      <c r="BF392" s="263"/>
      <c r="BG392" s="4"/>
      <c r="BH392" s="4"/>
      <c r="BI392" s="263"/>
      <c r="BJ392" s="263"/>
      <c r="BK392" s="257"/>
      <c r="BL392" s="266"/>
      <c r="BM392" s="266"/>
      <c r="BN392" s="266"/>
      <c r="BO392" s="266"/>
      <c r="BP392" s="266"/>
      <c r="BQ392" s="34"/>
      <c r="BR392" s="266"/>
      <c r="BS392" s="257" t="s">
        <v>1518</v>
      </c>
      <c r="BT392" s="266"/>
      <c r="BU392" s="266"/>
      <c r="BV392" s="266"/>
      <c r="BW392" s="34"/>
      <c r="BX392" s="257" t="s">
        <v>3454</v>
      </c>
      <c r="BY392" s="34"/>
      <c r="BZ392" s="218"/>
    </row>
    <row r="393" spans="1:78" s="217" customFormat="1" ht="99.75" customHeight="1">
      <c r="A393" s="257">
        <v>392</v>
      </c>
      <c r="B393" s="10" t="s">
        <v>3455</v>
      </c>
      <c r="C393" s="257" t="s">
        <v>92</v>
      </c>
      <c r="D393" s="257" t="s">
        <v>93</v>
      </c>
      <c r="E393" s="257" t="s">
        <v>94</v>
      </c>
      <c r="F393" s="257"/>
      <c r="G393" s="257" t="s">
        <v>545</v>
      </c>
      <c r="H393" s="257" t="s">
        <v>81</v>
      </c>
      <c r="I393" s="32"/>
      <c r="J393" s="158" t="s">
        <v>96</v>
      </c>
      <c r="K393" s="257" t="s">
        <v>96</v>
      </c>
      <c r="L393" s="257" t="s">
        <v>3456</v>
      </c>
      <c r="M393" s="258"/>
      <c r="N393" s="257"/>
      <c r="O393" s="260"/>
      <c r="P393" s="260"/>
      <c r="Q393" s="257" t="s">
        <v>114</v>
      </c>
      <c r="R393" s="257" t="s">
        <v>367</v>
      </c>
      <c r="S393" s="267" t="s">
        <v>133</v>
      </c>
      <c r="T393" s="158" t="s">
        <v>368</v>
      </c>
      <c r="U393" s="267" t="s">
        <v>116</v>
      </c>
      <c r="V393" s="266"/>
      <c r="W393" s="266"/>
      <c r="X393" s="263"/>
      <c r="Y393" s="263"/>
      <c r="Z393" s="263"/>
      <c r="AA393" s="263"/>
      <c r="AB393" s="266"/>
      <c r="AC393" s="263"/>
      <c r="AD393" s="263"/>
      <c r="AE393" s="263"/>
      <c r="AF393" s="263"/>
      <c r="AG393" s="263"/>
      <c r="AH393" s="263"/>
      <c r="AI393" s="266"/>
      <c r="AJ393" s="263"/>
      <c r="AK393" s="263"/>
      <c r="AL393" s="263"/>
      <c r="AM393" s="263"/>
      <c r="AN393" s="266"/>
      <c r="AO393" s="263"/>
      <c r="AP393" s="261"/>
      <c r="AQ393" s="266"/>
      <c r="AR393" s="45"/>
      <c r="AS393" s="4"/>
      <c r="AT393" s="4"/>
      <c r="AU393" s="4"/>
      <c r="AV393" s="4"/>
      <c r="AW393" s="4"/>
      <c r="AX393" s="34"/>
      <c r="AY393" s="4"/>
      <c r="AZ393" s="4"/>
      <c r="BA393" s="261"/>
      <c r="BB393" s="261"/>
      <c r="BC393" s="4"/>
      <c r="BD393" s="4"/>
      <c r="BE393" s="261"/>
      <c r="BF393" s="261"/>
      <c r="BG393" s="4"/>
      <c r="BH393" s="4"/>
      <c r="BI393" s="261"/>
      <c r="BJ393" s="261"/>
      <c r="BK393" s="257"/>
      <c r="BL393" s="266"/>
      <c r="BM393" s="266"/>
      <c r="BN393" s="266"/>
      <c r="BO393" s="266"/>
      <c r="BP393" s="266"/>
      <c r="BQ393" s="34"/>
      <c r="BR393" s="266"/>
      <c r="BS393" s="257" t="s">
        <v>368</v>
      </c>
      <c r="BT393" s="266"/>
      <c r="BU393" s="257" t="s">
        <v>103</v>
      </c>
      <c r="BV393" s="266"/>
      <c r="BW393" s="34"/>
      <c r="BX393" s="257" t="s">
        <v>369</v>
      </c>
      <c r="BY393" s="34"/>
      <c r="BZ393" s="218"/>
    </row>
    <row r="394" spans="1:78" s="217" customFormat="1" ht="222" customHeight="1">
      <c r="A394" s="257">
        <v>393</v>
      </c>
      <c r="B394" s="101" t="s">
        <v>7972</v>
      </c>
      <c r="C394" s="257" t="s">
        <v>106</v>
      </c>
      <c r="D394" s="257" t="s">
        <v>274</v>
      </c>
      <c r="E394" s="257" t="s">
        <v>695</v>
      </c>
      <c r="F394" s="257" t="s">
        <v>7986</v>
      </c>
      <c r="G394" s="257" t="s">
        <v>695</v>
      </c>
      <c r="H394" s="257" t="s">
        <v>189</v>
      </c>
      <c r="I394" s="32" t="s">
        <v>8061</v>
      </c>
      <c r="J394" s="158" t="s">
        <v>96</v>
      </c>
      <c r="K394" s="257" t="s">
        <v>96</v>
      </c>
      <c r="L394" s="257" t="s">
        <v>7987</v>
      </c>
      <c r="M394" s="258">
        <v>34073</v>
      </c>
      <c r="N394" s="257">
        <v>2010</v>
      </c>
      <c r="O394" s="260">
        <v>7497</v>
      </c>
      <c r="P394" s="260">
        <v>39452</v>
      </c>
      <c r="Q394" s="257" t="s">
        <v>114</v>
      </c>
      <c r="R394" s="257" t="s">
        <v>828</v>
      </c>
      <c r="S394" s="267" t="s">
        <v>638</v>
      </c>
      <c r="T394" s="158" t="s">
        <v>312</v>
      </c>
      <c r="U394" s="196" t="s">
        <v>101</v>
      </c>
      <c r="V394" s="266"/>
      <c r="W394" s="266"/>
      <c r="X394" s="263"/>
      <c r="Y394" s="263"/>
      <c r="Z394" s="263"/>
      <c r="AA394" s="263"/>
      <c r="AB394" s="266"/>
      <c r="AC394" s="263"/>
      <c r="AD394" s="263"/>
      <c r="AE394" s="263"/>
      <c r="AF394" s="263"/>
      <c r="AG394" s="263"/>
      <c r="AH394" s="263"/>
      <c r="AI394" s="266"/>
      <c r="AJ394" s="263"/>
      <c r="AK394" s="263"/>
      <c r="AL394" s="263"/>
      <c r="AM394" s="263"/>
      <c r="AN394" s="266"/>
      <c r="AO394" s="263"/>
      <c r="AP394" s="261"/>
      <c r="AQ394" s="266"/>
      <c r="AR394" s="45"/>
      <c r="AS394" s="4"/>
      <c r="AT394" s="4"/>
      <c r="AU394" s="4"/>
      <c r="AV394" s="4"/>
      <c r="AW394" s="4"/>
      <c r="AX394" s="34"/>
      <c r="AY394" s="4"/>
      <c r="AZ394" s="4"/>
      <c r="BA394" s="261"/>
      <c r="BB394" s="261"/>
      <c r="BC394" s="4"/>
      <c r="BD394" s="4"/>
      <c r="BE394" s="261"/>
      <c r="BF394" s="261"/>
      <c r="BG394" s="4"/>
      <c r="BH394" s="4"/>
      <c r="BI394" s="261"/>
      <c r="BJ394" s="261"/>
      <c r="BK394" s="69" t="s">
        <v>8609</v>
      </c>
      <c r="BL394" s="266" t="s">
        <v>180</v>
      </c>
      <c r="BM394" s="266" t="s">
        <v>180</v>
      </c>
      <c r="BN394" s="266"/>
      <c r="BO394" s="266" t="s">
        <v>118</v>
      </c>
      <c r="BP394" s="69" t="s">
        <v>7937</v>
      </c>
      <c r="BQ394" s="266" t="s">
        <v>102</v>
      </c>
      <c r="BR394" s="257" t="s">
        <v>7988</v>
      </c>
      <c r="BS394" s="69" t="s">
        <v>7989</v>
      </c>
      <c r="BT394" s="266"/>
      <c r="BU394" s="257"/>
      <c r="BV394" s="266"/>
      <c r="BW394" s="34"/>
      <c r="BX394" s="257" t="s">
        <v>7990</v>
      </c>
      <c r="BY394" s="34"/>
      <c r="BZ394" s="218"/>
    </row>
    <row r="395" spans="1:78" s="217" customFormat="1" ht="99.75" customHeight="1">
      <c r="A395" s="257">
        <v>394</v>
      </c>
      <c r="B395" s="10" t="s">
        <v>3457</v>
      </c>
      <c r="C395" s="257" t="s">
        <v>106</v>
      </c>
      <c r="D395" s="69" t="s">
        <v>2425</v>
      </c>
      <c r="E395" s="257" t="s">
        <v>3458</v>
      </c>
      <c r="F395" s="257"/>
      <c r="G395" s="257" t="s">
        <v>3459</v>
      </c>
      <c r="H395" s="257" t="s">
        <v>81</v>
      </c>
      <c r="I395" s="32"/>
      <c r="J395" s="158" t="s">
        <v>96</v>
      </c>
      <c r="K395" s="257" t="s">
        <v>96</v>
      </c>
      <c r="L395" s="257" t="s">
        <v>3460</v>
      </c>
      <c r="M395" s="258"/>
      <c r="N395" s="257"/>
      <c r="O395" s="260"/>
      <c r="P395" s="260"/>
      <c r="Q395" s="257" t="s">
        <v>114</v>
      </c>
      <c r="R395" s="257" t="s">
        <v>2253</v>
      </c>
      <c r="S395" s="267" t="s">
        <v>294</v>
      </c>
      <c r="T395" s="158" t="s">
        <v>1105</v>
      </c>
      <c r="U395" s="267" t="s">
        <v>116</v>
      </c>
      <c r="V395" s="266"/>
      <c r="W395" s="266"/>
      <c r="X395" s="263"/>
      <c r="Y395" s="263"/>
      <c r="Z395" s="263"/>
      <c r="AA395" s="263"/>
      <c r="AB395" s="266"/>
      <c r="AC395" s="263"/>
      <c r="AD395" s="263"/>
      <c r="AE395" s="263"/>
      <c r="AF395" s="263"/>
      <c r="AG395" s="263"/>
      <c r="AH395" s="263"/>
      <c r="AI395" s="266"/>
      <c r="AJ395" s="263"/>
      <c r="AK395" s="263"/>
      <c r="AL395" s="263"/>
      <c r="AM395" s="263"/>
      <c r="AN395" s="266"/>
      <c r="AO395" s="263"/>
      <c r="AP395" s="261"/>
      <c r="AQ395" s="266"/>
      <c r="AR395" s="45"/>
      <c r="AS395" s="4"/>
      <c r="AT395" s="4"/>
      <c r="AU395" s="4"/>
      <c r="AV395" s="4"/>
      <c r="AW395" s="4"/>
      <c r="AX395" s="34"/>
      <c r="AY395" s="4"/>
      <c r="AZ395" s="4"/>
      <c r="BA395" s="261"/>
      <c r="BB395" s="261"/>
      <c r="BC395" s="4"/>
      <c r="BD395" s="4"/>
      <c r="BE395" s="261"/>
      <c r="BF395" s="261"/>
      <c r="BG395" s="4"/>
      <c r="BH395" s="4"/>
      <c r="BI395" s="261"/>
      <c r="BJ395" s="261"/>
      <c r="BK395" s="257"/>
      <c r="BL395" s="266"/>
      <c r="BM395" s="266"/>
      <c r="BN395" s="266"/>
      <c r="BO395" s="266"/>
      <c r="BP395" s="266"/>
      <c r="BQ395" s="34"/>
      <c r="BR395" s="266"/>
      <c r="BS395" s="257" t="s">
        <v>3461</v>
      </c>
      <c r="BT395" s="266"/>
      <c r="BU395" s="257" t="s">
        <v>2437</v>
      </c>
      <c r="BV395" s="266"/>
      <c r="BW395" s="34"/>
      <c r="BX395" s="257" t="s">
        <v>3462</v>
      </c>
      <c r="BY395" s="34"/>
      <c r="BZ395" s="218"/>
    </row>
    <row r="396" spans="1:78" s="217" customFormat="1" ht="99.75" customHeight="1">
      <c r="A396" s="257">
        <v>395</v>
      </c>
      <c r="B396" s="101" t="s">
        <v>8211</v>
      </c>
      <c r="C396" s="257" t="s">
        <v>92</v>
      </c>
      <c r="D396" s="257" t="s">
        <v>125</v>
      </c>
      <c r="E396" s="257" t="s">
        <v>3463</v>
      </c>
      <c r="F396" s="257"/>
      <c r="G396" s="257" t="s">
        <v>3464</v>
      </c>
      <c r="H396" s="257" t="s">
        <v>81</v>
      </c>
      <c r="I396" s="35"/>
      <c r="J396" s="158" t="s">
        <v>96</v>
      </c>
      <c r="K396" s="257" t="s">
        <v>96</v>
      </c>
      <c r="L396" s="257" t="s">
        <v>3465</v>
      </c>
      <c r="M396" s="46">
        <v>43891</v>
      </c>
      <c r="N396" s="266"/>
      <c r="O396" s="48"/>
      <c r="P396" s="48"/>
      <c r="Q396" s="257" t="s">
        <v>114</v>
      </c>
      <c r="R396" s="257" t="s">
        <v>1536</v>
      </c>
      <c r="S396" s="267" t="s">
        <v>1536</v>
      </c>
      <c r="T396" s="158" t="s">
        <v>3396</v>
      </c>
      <c r="U396" s="69" t="s">
        <v>116</v>
      </c>
      <c r="V396" s="266"/>
      <c r="W396" s="266"/>
      <c r="X396" s="263"/>
      <c r="Y396" s="263"/>
      <c r="Z396" s="263"/>
      <c r="AA396" s="263"/>
      <c r="AB396" s="266"/>
      <c r="AC396" s="263"/>
      <c r="AD396" s="263"/>
      <c r="AE396" s="263"/>
      <c r="AF396" s="263"/>
      <c r="AG396" s="263"/>
      <c r="AH396" s="263"/>
      <c r="AI396" s="266"/>
      <c r="AJ396" s="263"/>
      <c r="AK396" s="263"/>
      <c r="AL396" s="263"/>
      <c r="AM396" s="263"/>
      <c r="AN396" s="266"/>
      <c r="AO396" s="263"/>
      <c r="AP396" s="263"/>
      <c r="AQ396" s="266"/>
      <c r="AR396" s="45"/>
      <c r="AS396" s="4"/>
      <c r="AT396" s="4"/>
      <c r="AU396" s="4"/>
      <c r="AV396" s="4"/>
      <c r="AW396" s="4"/>
      <c r="AX396" s="34"/>
      <c r="AY396" s="4"/>
      <c r="AZ396" s="4"/>
      <c r="BA396" s="263"/>
      <c r="BB396" s="263"/>
      <c r="BC396" s="4"/>
      <c r="BD396" s="4"/>
      <c r="BE396" s="263"/>
      <c r="BF396" s="263"/>
      <c r="BG396" s="4"/>
      <c r="BH396" s="4"/>
      <c r="BI396" s="263"/>
      <c r="BJ396" s="263"/>
      <c r="BK396" s="257"/>
      <c r="BL396" s="266"/>
      <c r="BM396" s="266"/>
      <c r="BN396" s="266"/>
      <c r="BO396" s="266"/>
      <c r="BP396" s="266"/>
      <c r="BQ396" s="34"/>
      <c r="BR396" s="266"/>
      <c r="BS396" s="257" t="s">
        <v>3396</v>
      </c>
      <c r="BT396" s="266"/>
      <c r="BU396" s="266"/>
      <c r="BV396" s="266"/>
      <c r="BW396" s="34"/>
      <c r="BX396" s="257" t="s">
        <v>3466</v>
      </c>
      <c r="BY396" s="34"/>
      <c r="BZ396" s="218"/>
    </row>
    <row r="397" spans="1:78" s="217" customFormat="1" ht="99.75" customHeight="1">
      <c r="A397" s="257">
        <v>396</v>
      </c>
      <c r="B397" s="10" t="s">
        <v>3467</v>
      </c>
      <c r="C397" s="257" t="s">
        <v>92</v>
      </c>
      <c r="D397" s="69" t="s">
        <v>2425</v>
      </c>
      <c r="E397" s="257" t="s">
        <v>989</v>
      </c>
      <c r="F397" s="257"/>
      <c r="G397" s="257" t="s">
        <v>3468</v>
      </c>
      <c r="H397" s="257" t="s">
        <v>81</v>
      </c>
      <c r="I397" s="32"/>
      <c r="J397" s="158" t="s">
        <v>96</v>
      </c>
      <c r="K397" s="257" t="s">
        <v>96</v>
      </c>
      <c r="L397" s="257" t="s">
        <v>3469</v>
      </c>
      <c r="M397" s="258"/>
      <c r="N397" s="257"/>
      <c r="O397" s="260"/>
      <c r="P397" s="260"/>
      <c r="Q397" s="257" t="s">
        <v>114</v>
      </c>
      <c r="R397" s="257" t="s">
        <v>2303</v>
      </c>
      <c r="S397" s="267" t="s">
        <v>693</v>
      </c>
      <c r="T397" s="158" t="s">
        <v>2304</v>
      </c>
      <c r="U397" s="197" t="s">
        <v>101</v>
      </c>
      <c r="V397" s="266"/>
      <c r="W397" s="266"/>
      <c r="X397" s="263"/>
      <c r="Y397" s="263"/>
      <c r="Z397" s="263"/>
      <c r="AA397" s="263"/>
      <c r="AB397" s="266"/>
      <c r="AC397" s="263"/>
      <c r="AD397" s="263"/>
      <c r="AE397" s="263"/>
      <c r="AF397" s="263"/>
      <c r="AG397" s="263"/>
      <c r="AH397" s="263"/>
      <c r="AI397" s="266"/>
      <c r="AJ397" s="263"/>
      <c r="AK397" s="263"/>
      <c r="AL397" s="263"/>
      <c r="AM397" s="263"/>
      <c r="AN397" s="266"/>
      <c r="AO397" s="263"/>
      <c r="AP397" s="261"/>
      <c r="AQ397" s="266"/>
      <c r="AR397" s="45"/>
      <c r="AS397" s="4"/>
      <c r="AT397" s="4"/>
      <c r="AU397" s="4"/>
      <c r="AV397" s="4"/>
      <c r="AW397" s="4"/>
      <c r="AX397" s="34"/>
      <c r="AY397" s="4"/>
      <c r="AZ397" s="4"/>
      <c r="BA397" s="261"/>
      <c r="BB397" s="261"/>
      <c r="BC397" s="4"/>
      <c r="BD397" s="4"/>
      <c r="BE397" s="261"/>
      <c r="BF397" s="261"/>
      <c r="BG397" s="4"/>
      <c r="BH397" s="4"/>
      <c r="BI397" s="261"/>
      <c r="BJ397" s="261"/>
      <c r="BK397" s="257"/>
      <c r="BL397" s="266"/>
      <c r="BM397" s="266"/>
      <c r="BN397" s="266"/>
      <c r="BO397" s="266"/>
      <c r="BP397" s="266"/>
      <c r="BQ397" s="34"/>
      <c r="BR397" s="266"/>
      <c r="BS397" s="257" t="s">
        <v>2304</v>
      </c>
      <c r="BT397" s="266"/>
      <c r="BU397" s="257" t="s">
        <v>1009</v>
      </c>
      <c r="BV397" s="266"/>
      <c r="BW397" s="34"/>
      <c r="BX397" s="257" t="s">
        <v>3470</v>
      </c>
      <c r="BY397" s="34"/>
      <c r="BZ397" s="218"/>
    </row>
    <row r="398" spans="1:78" s="217" customFormat="1" ht="99.75" customHeight="1">
      <c r="A398" s="257">
        <v>397</v>
      </c>
      <c r="B398" s="10" t="s">
        <v>8212</v>
      </c>
      <c r="C398" s="257" t="s">
        <v>92</v>
      </c>
      <c r="D398" s="257" t="s">
        <v>93</v>
      </c>
      <c r="E398" s="257" t="s">
        <v>3471</v>
      </c>
      <c r="F398" s="257"/>
      <c r="G398" s="257" t="s">
        <v>3472</v>
      </c>
      <c r="H398" s="257" t="s">
        <v>81</v>
      </c>
      <c r="I398" s="35"/>
      <c r="J398" s="158" t="s">
        <v>96</v>
      </c>
      <c r="K398" s="257" t="s">
        <v>96</v>
      </c>
      <c r="L398" s="257" t="s">
        <v>3473</v>
      </c>
      <c r="M398" s="46"/>
      <c r="N398" s="266"/>
      <c r="O398" s="48"/>
      <c r="P398" s="48"/>
      <c r="Q398" s="257" t="s">
        <v>114</v>
      </c>
      <c r="R398" s="257" t="s">
        <v>3474</v>
      </c>
      <c r="S398" s="267" t="s">
        <v>1536</v>
      </c>
      <c r="T398" s="158" t="s">
        <v>3396</v>
      </c>
      <c r="U398" s="197" t="s">
        <v>101</v>
      </c>
      <c r="V398" s="266"/>
      <c r="W398" s="266"/>
      <c r="X398" s="263"/>
      <c r="Y398" s="263"/>
      <c r="Z398" s="263"/>
      <c r="AA398" s="263"/>
      <c r="AB398" s="266"/>
      <c r="AC398" s="263"/>
      <c r="AD398" s="263"/>
      <c r="AE398" s="263"/>
      <c r="AF398" s="263"/>
      <c r="AG398" s="263"/>
      <c r="AH398" s="263"/>
      <c r="AI398" s="266"/>
      <c r="AJ398" s="263"/>
      <c r="AK398" s="263"/>
      <c r="AL398" s="263"/>
      <c r="AM398" s="263"/>
      <c r="AN398" s="266"/>
      <c r="AO398" s="263"/>
      <c r="AP398" s="263"/>
      <c r="AQ398" s="266"/>
      <c r="AR398" s="45"/>
      <c r="AS398" s="4"/>
      <c r="AT398" s="4"/>
      <c r="AU398" s="4"/>
      <c r="AV398" s="4"/>
      <c r="AW398" s="4"/>
      <c r="AX398" s="34"/>
      <c r="AY398" s="4"/>
      <c r="AZ398" s="4"/>
      <c r="BA398" s="263"/>
      <c r="BB398" s="263"/>
      <c r="BC398" s="4"/>
      <c r="BD398" s="4"/>
      <c r="BE398" s="263"/>
      <c r="BF398" s="263"/>
      <c r="BG398" s="4"/>
      <c r="BH398" s="4"/>
      <c r="BI398" s="263"/>
      <c r="BJ398" s="263"/>
      <c r="BK398" s="257"/>
      <c r="BL398" s="266"/>
      <c r="BM398" s="266"/>
      <c r="BN398" s="266"/>
      <c r="BO398" s="266"/>
      <c r="BP398" s="266"/>
      <c r="BQ398" s="34"/>
      <c r="BR398" s="266"/>
      <c r="BS398" s="266" t="s">
        <v>3396</v>
      </c>
      <c r="BT398" s="266"/>
      <c r="BU398" s="257"/>
      <c r="BV398" s="266"/>
      <c r="BW398" s="34"/>
      <c r="BX398" s="257" t="s">
        <v>3475</v>
      </c>
      <c r="BY398" s="34"/>
      <c r="BZ398" s="218"/>
    </row>
    <row r="399" spans="1:78" s="217" customFormat="1" ht="99.75" customHeight="1">
      <c r="A399" s="257">
        <v>398</v>
      </c>
      <c r="B399" s="10" t="s">
        <v>3476</v>
      </c>
      <c r="C399" s="257" t="s">
        <v>106</v>
      </c>
      <c r="D399" s="257" t="s">
        <v>93</v>
      </c>
      <c r="E399" s="257" t="s">
        <v>419</v>
      </c>
      <c r="F399" s="257" t="s">
        <v>3477</v>
      </c>
      <c r="G399" s="257" t="s">
        <v>3478</v>
      </c>
      <c r="H399" s="257" t="s">
        <v>81</v>
      </c>
      <c r="I399" s="32" t="s">
        <v>3479</v>
      </c>
      <c r="J399" s="158" t="s">
        <v>96</v>
      </c>
      <c r="K399" s="257" t="s">
        <v>3480</v>
      </c>
      <c r="L399" s="257" t="s">
        <v>3481</v>
      </c>
      <c r="M399" s="258">
        <v>41318</v>
      </c>
      <c r="N399" s="259">
        <v>41318</v>
      </c>
      <c r="O399" s="260">
        <v>9383</v>
      </c>
      <c r="P399" s="260">
        <v>40109</v>
      </c>
      <c r="Q399" s="257" t="s">
        <v>114</v>
      </c>
      <c r="R399" s="257" t="s">
        <v>144</v>
      </c>
      <c r="S399" s="267" t="s">
        <v>195</v>
      </c>
      <c r="T399" s="158" t="s">
        <v>8402</v>
      </c>
      <c r="U399" s="196" t="s">
        <v>101</v>
      </c>
      <c r="V399" s="32" t="s">
        <v>3482</v>
      </c>
      <c r="W399" s="262">
        <v>100000000</v>
      </c>
      <c r="X399" s="261">
        <v>19342990473</v>
      </c>
      <c r="Y399" s="39">
        <f>X399/10</f>
        <v>1934299047.3</v>
      </c>
      <c r="Z399" s="39">
        <f>X399/13.5</f>
        <v>1432814109.1111112</v>
      </c>
      <c r="AA399" s="39">
        <v>39181231.714876033</v>
      </c>
      <c r="AB399" s="260">
        <v>331</v>
      </c>
      <c r="AC399" s="39">
        <v>137436682131</v>
      </c>
      <c r="AD399" s="49">
        <f>AC399/10</f>
        <v>13743668213.1</v>
      </c>
      <c r="AE399" s="49">
        <f>AC399/13.5</f>
        <v>10180494972.666666</v>
      </c>
      <c r="AF399" s="49">
        <v>65674963.267675906</v>
      </c>
      <c r="AG399" s="261">
        <v>313307215</v>
      </c>
      <c r="AH399" s="39">
        <v>-2306425211</v>
      </c>
      <c r="AI399" s="260">
        <v>245</v>
      </c>
      <c r="AJ399" s="39">
        <v>5341834.01</v>
      </c>
      <c r="AK399" s="52">
        <v>138653899.83000001</v>
      </c>
      <c r="AL399" s="39">
        <v>143995733.84</v>
      </c>
      <c r="AM399" s="51">
        <v>2962875.1818930041</v>
      </c>
      <c r="AN399" s="260">
        <v>364</v>
      </c>
      <c r="AO399" s="52">
        <v>208717913444</v>
      </c>
      <c r="AP399" s="39">
        <v>5630445373</v>
      </c>
      <c r="AQ399" s="53">
        <v>907</v>
      </c>
      <c r="AR399" s="52"/>
      <c r="AS399" s="52"/>
      <c r="AT399" s="57">
        <v>565138631481.48999</v>
      </c>
      <c r="AU399" s="57">
        <v>781543.06</v>
      </c>
      <c r="AV399" s="39">
        <f>AR399+AT399</f>
        <v>565138631481.48999</v>
      </c>
      <c r="AW399" s="39">
        <f>AS399+AU399</f>
        <v>781543.06</v>
      </c>
      <c r="AX399" s="70"/>
      <c r="AY399" s="52"/>
      <c r="AZ399" s="52"/>
      <c r="BA399" s="39">
        <v>5630445373</v>
      </c>
      <c r="BB399" s="39">
        <v>5630445373</v>
      </c>
      <c r="BC399" s="52"/>
      <c r="BD399" s="52"/>
      <c r="BE399" s="39">
        <v>5630445373</v>
      </c>
      <c r="BF399" s="39">
        <v>5630445373</v>
      </c>
      <c r="BG399" s="52"/>
      <c r="BH399" s="52"/>
      <c r="BI399" s="39">
        <v>5630445373</v>
      </c>
      <c r="BJ399" s="39">
        <v>5630445373</v>
      </c>
      <c r="BK399" s="265" t="s">
        <v>3483</v>
      </c>
      <c r="BL399" s="257"/>
      <c r="BM399" s="257" t="s">
        <v>118</v>
      </c>
      <c r="BN399" s="265" t="s">
        <v>180</v>
      </c>
      <c r="BO399" s="265" t="s">
        <v>180</v>
      </c>
      <c r="BP399" s="257" t="s">
        <v>3484</v>
      </c>
      <c r="BQ399" s="257" t="s">
        <v>519</v>
      </c>
      <c r="BR399" s="257" t="s">
        <v>3485</v>
      </c>
      <c r="BS399" s="257" t="s">
        <v>8402</v>
      </c>
      <c r="BT399" s="257" t="s">
        <v>3486</v>
      </c>
      <c r="BU399" s="257" t="s">
        <v>3487</v>
      </c>
      <c r="BV399" s="257"/>
      <c r="BW399" s="38"/>
      <c r="BX399" s="257" t="s">
        <v>3488</v>
      </c>
      <c r="BY399" s="257"/>
      <c r="BZ399" s="218"/>
    </row>
    <row r="400" spans="1:78" s="217" customFormat="1" ht="99.75" customHeight="1">
      <c r="A400" s="257">
        <v>399</v>
      </c>
      <c r="B400" s="10" t="s">
        <v>3489</v>
      </c>
      <c r="C400" s="257" t="s">
        <v>92</v>
      </c>
      <c r="D400" s="257" t="s">
        <v>3347</v>
      </c>
      <c r="E400" s="257" t="s">
        <v>3348</v>
      </c>
      <c r="F400" s="257"/>
      <c r="G400" s="257" t="s">
        <v>3490</v>
      </c>
      <c r="H400" s="257" t="s">
        <v>81</v>
      </c>
      <c r="I400" s="32"/>
      <c r="J400" s="158" t="s">
        <v>96</v>
      </c>
      <c r="K400" s="257" t="s">
        <v>96</v>
      </c>
      <c r="L400" s="257" t="s">
        <v>2573</v>
      </c>
      <c r="M400" s="258"/>
      <c r="N400" s="257"/>
      <c r="O400" s="260"/>
      <c r="P400" s="260"/>
      <c r="Q400" s="257" t="s">
        <v>114</v>
      </c>
      <c r="R400" s="257" t="s">
        <v>2541</v>
      </c>
      <c r="S400" s="267" t="s">
        <v>359</v>
      </c>
      <c r="T400" s="158" t="s">
        <v>2542</v>
      </c>
      <c r="U400" s="267" t="s">
        <v>116</v>
      </c>
      <c r="V400" s="266"/>
      <c r="W400" s="266"/>
      <c r="X400" s="263"/>
      <c r="Y400" s="263"/>
      <c r="Z400" s="263"/>
      <c r="AA400" s="263"/>
      <c r="AB400" s="266"/>
      <c r="AC400" s="263"/>
      <c r="AD400" s="263"/>
      <c r="AE400" s="263"/>
      <c r="AF400" s="263"/>
      <c r="AG400" s="263"/>
      <c r="AH400" s="263"/>
      <c r="AI400" s="266"/>
      <c r="AJ400" s="263"/>
      <c r="AK400" s="263"/>
      <c r="AL400" s="263"/>
      <c r="AM400" s="263"/>
      <c r="AN400" s="266"/>
      <c r="AO400" s="263"/>
      <c r="AP400" s="263"/>
      <c r="AQ400" s="266"/>
      <c r="AR400" s="45"/>
      <c r="AS400" s="4"/>
      <c r="AT400" s="4"/>
      <c r="AU400" s="4"/>
      <c r="AV400" s="4"/>
      <c r="AW400" s="4"/>
      <c r="AX400" s="34"/>
      <c r="AY400" s="4"/>
      <c r="AZ400" s="4"/>
      <c r="BA400" s="263"/>
      <c r="BB400" s="263"/>
      <c r="BC400" s="4"/>
      <c r="BD400" s="4"/>
      <c r="BE400" s="263"/>
      <c r="BF400" s="263"/>
      <c r="BG400" s="4"/>
      <c r="BH400" s="4"/>
      <c r="BI400" s="263"/>
      <c r="BJ400" s="263"/>
      <c r="BK400" s="257"/>
      <c r="BL400" s="266"/>
      <c r="BM400" s="266"/>
      <c r="BN400" s="266"/>
      <c r="BO400" s="266"/>
      <c r="BP400" s="266"/>
      <c r="BQ400" s="34"/>
      <c r="BR400" s="266"/>
      <c r="BS400" s="257" t="s">
        <v>2542</v>
      </c>
      <c r="BT400" s="266"/>
      <c r="BU400" s="257"/>
      <c r="BV400" s="266"/>
      <c r="BW400" s="34"/>
      <c r="BX400" s="257" t="s">
        <v>3491</v>
      </c>
      <c r="BY400" s="34"/>
      <c r="BZ400" s="218"/>
    </row>
    <row r="401" spans="1:78" s="217" customFormat="1" ht="99.75" customHeight="1">
      <c r="A401" s="257">
        <v>400</v>
      </c>
      <c r="B401" s="10" t="s">
        <v>3492</v>
      </c>
      <c r="C401" s="257" t="s">
        <v>92</v>
      </c>
      <c r="D401" s="69" t="s">
        <v>2425</v>
      </c>
      <c r="E401" s="257" t="s">
        <v>3458</v>
      </c>
      <c r="F401" s="257"/>
      <c r="G401" s="257" t="s">
        <v>3493</v>
      </c>
      <c r="H401" s="257" t="s">
        <v>81</v>
      </c>
      <c r="I401" s="35"/>
      <c r="J401" s="158" t="s">
        <v>96</v>
      </c>
      <c r="K401" s="257" t="s">
        <v>96</v>
      </c>
      <c r="L401" s="257" t="s">
        <v>3494</v>
      </c>
      <c r="M401" s="46"/>
      <c r="N401" s="266"/>
      <c r="O401" s="48"/>
      <c r="P401" s="48"/>
      <c r="Q401" s="257" t="s">
        <v>114</v>
      </c>
      <c r="R401" s="257" t="s">
        <v>3495</v>
      </c>
      <c r="S401" s="267" t="s">
        <v>1536</v>
      </c>
      <c r="T401" s="158" t="s">
        <v>3396</v>
      </c>
      <c r="U401" s="267" t="s">
        <v>116</v>
      </c>
      <c r="V401" s="266"/>
      <c r="W401" s="266"/>
      <c r="X401" s="263"/>
      <c r="Y401" s="263"/>
      <c r="Z401" s="263"/>
      <c r="AA401" s="263"/>
      <c r="AB401" s="266"/>
      <c r="AC401" s="263"/>
      <c r="AD401" s="263"/>
      <c r="AE401" s="263"/>
      <c r="AF401" s="263"/>
      <c r="AG401" s="263"/>
      <c r="AH401" s="263"/>
      <c r="AI401" s="266"/>
      <c r="AJ401" s="263"/>
      <c r="AK401" s="263"/>
      <c r="AL401" s="263"/>
      <c r="AM401" s="263"/>
      <c r="AN401" s="266"/>
      <c r="AO401" s="263"/>
      <c r="AP401" s="263"/>
      <c r="AQ401" s="266"/>
      <c r="AR401" s="45"/>
      <c r="AS401" s="4"/>
      <c r="AT401" s="4"/>
      <c r="AU401" s="4"/>
      <c r="AV401" s="4"/>
      <c r="AW401" s="4"/>
      <c r="AX401" s="34"/>
      <c r="AY401" s="4"/>
      <c r="AZ401" s="4"/>
      <c r="BA401" s="263"/>
      <c r="BB401" s="263"/>
      <c r="BC401" s="4"/>
      <c r="BD401" s="4"/>
      <c r="BE401" s="263"/>
      <c r="BF401" s="263"/>
      <c r="BG401" s="4"/>
      <c r="BH401" s="4"/>
      <c r="BI401" s="263"/>
      <c r="BJ401" s="263"/>
      <c r="BK401" s="257"/>
      <c r="BL401" s="266"/>
      <c r="BM401" s="266"/>
      <c r="BN401" s="266"/>
      <c r="BO401" s="266"/>
      <c r="BP401" s="266"/>
      <c r="BQ401" s="34"/>
      <c r="BR401" s="266"/>
      <c r="BS401" s="266"/>
      <c r="BT401" s="266"/>
      <c r="BU401" s="257"/>
      <c r="BV401" s="257" t="s">
        <v>3496</v>
      </c>
      <c r="BW401" s="34"/>
      <c r="BX401" s="257" t="s">
        <v>3497</v>
      </c>
      <c r="BY401" s="34"/>
      <c r="BZ401" s="218"/>
    </row>
    <row r="402" spans="1:78" s="217" customFormat="1" ht="99.75" customHeight="1">
      <c r="A402" s="257">
        <v>401</v>
      </c>
      <c r="B402" s="10" t="s">
        <v>3498</v>
      </c>
      <c r="C402" s="257" t="s">
        <v>92</v>
      </c>
      <c r="D402" s="267" t="s">
        <v>402</v>
      </c>
      <c r="E402" s="257" t="s">
        <v>713</v>
      </c>
      <c r="F402" s="257"/>
      <c r="G402" s="257" t="s">
        <v>3499</v>
      </c>
      <c r="H402" s="257" t="s">
        <v>81</v>
      </c>
      <c r="I402" s="32"/>
      <c r="J402" s="158" t="s">
        <v>96</v>
      </c>
      <c r="K402" s="257" t="s">
        <v>96</v>
      </c>
      <c r="L402" s="257" t="s">
        <v>3500</v>
      </c>
      <c r="M402" s="258"/>
      <c r="N402" s="257"/>
      <c r="O402" s="260"/>
      <c r="P402" s="260"/>
      <c r="Q402" s="257" t="s">
        <v>114</v>
      </c>
      <c r="R402" s="257" t="s">
        <v>3501</v>
      </c>
      <c r="S402" s="267" t="s">
        <v>133</v>
      </c>
      <c r="T402" s="158" t="s">
        <v>368</v>
      </c>
      <c r="U402" s="257" t="s">
        <v>101</v>
      </c>
      <c r="V402" s="266"/>
      <c r="W402" s="266"/>
      <c r="X402" s="263"/>
      <c r="Y402" s="263"/>
      <c r="Z402" s="263"/>
      <c r="AA402" s="263"/>
      <c r="AB402" s="266"/>
      <c r="AC402" s="263"/>
      <c r="AD402" s="263"/>
      <c r="AE402" s="263"/>
      <c r="AF402" s="263"/>
      <c r="AG402" s="263"/>
      <c r="AH402" s="263"/>
      <c r="AI402" s="266"/>
      <c r="AJ402" s="263"/>
      <c r="AK402" s="263"/>
      <c r="AL402" s="263"/>
      <c r="AM402" s="263"/>
      <c r="AN402" s="266"/>
      <c r="AO402" s="263"/>
      <c r="AP402" s="261"/>
      <c r="AQ402" s="266"/>
      <c r="AR402" s="45"/>
      <c r="AS402" s="4"/>
      <c r="AT402" s="4"/>
      <c r="AU402" s="4"/>
      <c r="AV402" s="4"/>
      <c r="AW402" s="4"/>
      <c r="AX402" s="34"/>
      <c r="AY402" s="4"/>
      <c r="AZ402" s="4"/>
      <c r="BA402" s="261"/>
      <c r="BB402" s="261"/>
      <c r="BC402" s="4"/>
      <c r="BD402" s="4"/>
      <c r="BE402" s="261"/>
      <c r="BF402" s="261"/>
      <c r="BG402" s="4"/>
      <c r="BH402" s="4"/>
      <c r="BI402" s="261"/>
      <c r="BJ402" s="261"/>
      <c r="BK402" s="257"/>
      <c r="BL402" s="266"/>
      <c r="BM402" s="266"/>
      <c r="BN402" s="266"/>
      <c r="BO402" s="266"/>
      <c r="BP402" s="266"/>
      <c r="BQ402" s="34"/>
      <c r="BR402" s="266"/>
      <c r="BS402" s="266"/>
      <c r="BT402" s="266"/>
      <c r="BU402" s="257" t="s">
        <v>1009</v>
      </c>
      <c r="BV402" s="257" t="s">
        <v>368</v>
      </c>
      <c r="BW402" s="34"/>
      <c r="BX402" s="257" t="s">
        <v>369</v>
      </c>
      <c r="BY402" s="34"/>
      <c r="BZ402" s="218"/>
    </row>
    <row r="403" spans="1:78" s="217" customFormat="1" ht="99.75" customHeight="1">
      <c r="A403" s="257">
        <v>402</v>
      </c>
      <c r="B403" s="10" t="s">
        <v>3502</v>
      </c>
      <c r="C403" s="257" t="s">
        <v>92</v>
      </c>
      <c r="D403" s="257" t="s">
        <v>93</v>
      </c>
      <c r="E403" s="257"/>
      <c r="F403" s="257" t="s">
        <v>3503</v>
      </c>
      <c r="G403" s="257" t="s">
        <v>3504</v>
      </c>
      <c r="H403" s="257" t="s">
        <v>81</v>
      </c>
      <c r="I403" s="32"/>
      <c r="J403" s="158" t="s">
        <v>96</v>
      </c>
      <c r="K403" s="257" t="s">
        <v>96</v>
      </c>
      <c r="L403" s="257" t="s">
        <v>3505</v>
      </c>
      <c r="M403" s="258">
        <v>44199</v>
      </c>
      <c r="N403" s="257">
        <v>2021</v>
      </c>
      <c r="O403" s="260"/>
      <c r="P403" s="260"/>
      <c r="Q403" s="257" t="s">
        <v>114</v>
      </c>
      <c r="R403" s="257" t="s">
        <v>98</v>
      </c>
      <c r="S403" s="267" t="s">
        <v>99</v>
      </c>
      <c r="T403" s="158" t="s">
        <v>100</v>
      </c>
      <c r="U403" s="257" t="s">
        <v>101</v>
      </c>
      <c r="V403" s="266"/>
      <c r="W403" s="266"/>
      <c r="X403" s="263"/>
      <c r="Y403" s="263"/>
      <c r="Z403" s="263"/>
      <c r="AA403" s="263"/>
      <c r="AB403" s="266"/>
      <c r="AC403" s="263"/>
      <c r="AD403" s="263"/>
      <c r="AE403" s="263"/>
      <c r="AF403" s="263"/>
      <c r="AG403" s="263"/>
      <c r="AH403" s="263"/>
      <c r="AI403" s="266"/>
      <c r="AJ403" s="263"/>
      <c r="AK403" s="263"/>
      <c r="AL403" s="263"/>
      <c r="AM403" s="263"/>
      <c r="AN403" s="266"/>
      <c r="AO403" s="263"/>
      <c r="AP403" s="261"/>
      <c r="AQ403" s="266"/>
      <c r="AR403" s="45"/>
      <c r="AS403" s="4"/>
      <c r="AT403" s="4"/>
      <c r="AU403" s="4"/>
      <c r="AV403" s="4"/>
      <c r="AW403" s="4"/>
      <c r="AX403" s="34"/>
      <c r="AY403" s="4"/>
      <c r="AZ403" s="4"/>
      <c r="BA403" s="261"/>
      <c r="BB403" s="261"/>
      <c r="BC403" s="4"/>
      <c r="BD403" s="4"/>
      <c r="BE403" s="261"/>
      <c r="BF403" s="261"/>
      <c r="BG403" s="4"/>
      <c r="BH403" s="4"/>
      <c r="BI403" s="261"/>
      <c r="BJ403" s="261"/>
      <c r="BK403" s="257" t="s">
        <v>3506</v>
      </c>
      <c r="BL403" s="266"/>
      <c r="BM403" s="266"/>
      <c r="BN403" s="266" t="s">
        <v>180</v>
      </c>
      <c r="BO403" s="266" t="s">
        <v>180</v>
      </c>
      <c r="BP403" s="266"/>
      <c r="BQ403" s="34"/>
      <c r="BR403" s="266"/>
      <c r="BS403" s="266" t="s">
        <v>100</v>
      </c>
      <c r="BT403" s="266"/>
      <c r="BU403" s="257"/>
      <c r="BV403" s="257"/>
      <c r="BW403" s="34"/>
      <c r="BX403" s="257" t="s">
        <v>3507</v>
      </c>
      <c r="BY403" s="34"/>
      <c r="BZ403" s="218"/>
    </row>
    <row r="404" spans="1:78" s="217" customFormat="1" ht="99.75" customHeight="1">
      <c r="A404" s="257">
        <v>403</v>
      </c>
      <c r="B404" s="10" t="s">
        <v>3509</v>
      </c>
      <c r="C404" s="257" t="s">
        <v>92</v>
      </c>
      <c r="D404" s="267" t="s">
        <v>402</v>
      </c>
      <c r="E404" s="257" t="s">
        <v>3510</v>
      </c>
      <c r="F404" s="257"/>
      <c r="G404" s="257" t="s">
        <v>3511</v>
      </c>
      <c r="H404" s="257" t="s">
        <v>81</v>
      </c>
      <c r="I404" s="32"/>
      <c r="J404" s="158" t="s">
        <v>96</v>
      </c>
      <c r="K404" s="257" t="s">
        <v>96</v>
      </c>
      <c r="L404" s="257" t="s">
        <v>1001</v>
      </c>
      <c r="M404" s="258"/>
      <c r="N404" s="257"/>
      <c r="O404" s="260"/>
      <c r="P404" s="260"/>
      <c r="Q404" s="257" t="s">
        <v>114</v>
      </c>
      <c r="R404" s="257" t="s">
        <v>98</v>
      </c>
      <c r="S404" s="267" t="s">
        <v>99</v>
      </c>
      <c r="T404" s="158" t="s">
        <v>100</v>
      </c>
      <c r="U404" s="257" t="s">
        <v>101</v>
      </c>
      <c r="V404" s="266"/>
      <c r="W404" s="266"/>
      <c r="X404" s="263"/>
      <c r="Y404" s="263"/>
      <c r="Z404" s="263"/>
      <c r="AA404" s="263"/>
      <c r="AB404" s="266"/>
      <c r="AC404" s="263"/>
      <c r="AD404" s="263"/>
      <c r="AE404" s="263"/>
      <c r="AF404" s="263"/>
      <c r="AG404" s="263"/>
      <c r="AH404" s="263"/>
      <c r="AI404" s="266"/>
      <c r="AJ404" s="263"/>
      <c r="AK404" s="263"/>
      <c r="AL404" s="263"/>
      <c r="AM404" s="263"/>
      <c r="AN404" s="266"/>
      <c r="AO404" s="263"/>
      <c r="AP404" s="263"/>
      <c r="AQ404" s="266"/>
      <c r="AR404" s="45"/>
      <c r="AS404" s="4"/>
      <c r="AT404" s="4"/>
      <c r="AU404" s="4"/>
      <c r="AV404" s="4"/>
      <c r="AW404" s="4"/>
      <c r="AX404" s="34"/>
      <c r="AY404" s="4"/>
      <c r="AZ404" s="4"/>
      <c r="BA404" s="263"/>
      <c r="BB404" s="263"/>
      <c r="BC404" s="4"/>
      <c r="BD404" s="4"/>
      <c r="BE404" s="263"/>
      <c r="BF404" s="263"/>
      <c r="BG404" s="4"/>
      <c r="BH404" s="4"/>
      <c r="BI404" s="263"/>
      <c r="BJ404" s="263"/>
      <c r="BK404" s="257"/>
      <c r="BL404" s="266"/>
      <c r="BM404" s="266"/>
      <c r="BN404" s="266"/>
      <c r="BO404" s="266"/>
      <c r="BP404" s="266"/>
      <c r="BQ404" s="34"/>
      <c r="BR404" s="266"/>
      <c r="BS404" s="257" t="s">
        <v>100</v>
      </c>
      <c r="BT404" s="266"/>
      <c r="BU404" s="257"/>
      <c r="BV404" s="266"/>
      <c r="BW404" s="34"/>
      <c r="BX404" s="257" t="s">
        <v>3512</v>
      </c>
      <c r="BY404" s="34"/>
      <c r="BZ404" s="218"/>
    </row>
    <row r="405" spans="1:78" s="217" customFormat="1" ht="99.75" customHeight="1">
      <c r="A405" s="257">
        <v>404</v>
      </c>
      <c r="B405" s="10" t="s">
        <v>3513</v>
      </c>
      <c r="C405" s="257" t="s">
        <v>92</v>
      </c>
      <c r="D405" s="267" t="s">
        <v>402</v>
      </c>
      <c r="E405" s="257" t="s">
        <v>2016</v>
      </c>
      <c r="F405" s="257"/>
      <c r="G405" s="257" t="s">
        <v>3514</v>
      </c>
      <c r="H405" s="257" t="s">
        <v>81</v>
      </c>
      <c r="I405" s="32"/>
      <c r="J405" s="158" t="s">
        <v>96</v>
      </c>
      <c r="K405" s="257" t="s">
        <v>96</v>
      </c>
      <c r="L405" s="257" t="s">
        <v>3515</v>
      </c>
      <c r="M405" s="258">
        <v>43101</v>
      </c>
      <c r="N405" s="257"/>
      <c r="O405" s="260"/>
      <c r="P405" s="260"/>
      <c r="Q405" s="257" t="s">
        <v>114</v>
      </c>
      <c r="R405" s="257" t="s">
        <v>98</v>
      </c>
      <c r="S405" s="267" t="s">
        <v>99</v>
      </c>
      <c r="T405" s="158" t="s">
        <v>100</v>
      </c>
      <c r="U405" s="257" t="s">
        <v>101</v>
      </c>
      <c r="V405" s="266"/>
      <c r="W405" s="266"/>
      <c r="X405" s="263"/>
      <c r="Y405" s="263"/>
      <c r="Z405" s="263"/>
      <c r="AA405" s="263"/>
      <c r="AB405" s="266"/>
      <c r="AC405" s="263"/>
      <c r="AD405" s="263"/>
      <c r="AE405" s="263"/>
      <c r="AF405" s="263"/>
      <c r="AG405" s="263"/>
      <c r="AH405" s="263"/>
      <c r="AI405" s="266"/>
      <c r="AJ405" s="263"/>
      <c r="AK405" s="263"/>
      <c r="AL405" s="263"/>
      <c r="AM405" s="263"/>
      <c r="AN405" s="266"/>
      <c r="AO405" s="263"/>
      <c r="AP405" s="263"/>
      <c r="AQ405" s="266"/>
      <c r="AR405" s="45"/>
      <c r="AS405" s="4"/>
      <c r="AT405" s="4"/>
      <c r="AU405" s="4"/>
      <c r="AV405" s="4"/>
      <c r="AW405" s="4"/>
      <c r="AX405" s="34"/>
      <c r="AY405" s="4"/>
      <c r="AZ405" s="4"/>
      <c r="BA405" s="263"/>
      <c r="BB405" s="263"/>
      <c r="BC405" s="4"/>
      <c r="BD405" s="4"/>
      <c r="BE405" s="263"/>
      <c r="BF405" s="263"/>
      <c r="BG405" s="4"/>
      <c r="BH405" s="4"/>
      <c r="BI405" s="263"/>
      <c r="BJ405" s="263"/>
      <c r="BK405" s="257"/>
      <c r="BL405" s="266"/>
      <c r="BM405" s="266"/>
      <c r="BN405" s="266"/>
      <c r="BO405" s="266"/>
      <c r="BP405" s="266"/>
      <c r="BQ405" s="34"/>
      <c r="BR405" s="266"/>
      <c r="BS405" s="257" t="s">
        <v>100</v>
      </c>
      <c r="BT405" s="266"/>
      <c r="BU405" s="257"/>
      <c r="BV405" s="266"/>
      <c r="BW405" s="34"/>
      <c r="BX405" s="257" t="s">
        <v>104</v>
      </c>
      <c r="BY405" s="34"/>
      <c r="BZ405" s="218"/>
    </row>
    <row r="406" spans="1:78" s="217" customFormat="1" ht="99.75" customHeight="1">
      <c r="A406" s="257">
        <v>405</v>
      </c>
      <c r="B406" s="10" t="s">
        <v>3516</v>
      </c>
      <c r="C406" s="257" t="s">
        <v>92</v>
      </c>
      <c r="D406" s="257" t="s">
        <v>274</v>
      </c>
      <c r="E406" s="257" t="s">
        <v>3517</v>
      </c>
      <c r="F406" s="257"/>
      <c r="G406" s="257" t="s">
        <v>3518</v>
      </c>
      <c r="H406" s="257" t="s">
        <v>81</v>
      </c>
      <c r="I406" s="32"/>
      <c r="J406" s="158" t="s">
        <v>96</v>
      </c>
      <c r="K406" s="257" t="s">
        <v>96</v>
      </c>
      <c r="L406" s="257" t="s">
        <v>1938</v>
      </c>
      <c r="M406" s="46"/>
      <c r="N406" s="266"/>
      <c r="O406" s="48"/>
      <c r="P406" s="48"/>
      <c r="Q406" s="257" t="s">
        <v>114</v>
      </c>
      <c r="R406" s="257" t="s">
        <v>828</v>
      </c>
      <c r="S406" s="267" t="s">
        <v>828</v>
      </c>
      <c r="T406" s="158" t="s">
        <v>1690</v>
      </c>
      <c r="U406" s="257" t="s">
        <v>101</v>
      </c>
      <c r="V406" s="266"/>
      <c r="W406" s="266"/>
      <c r="X406" s="263"/>
      <c r="Y406" s="263"/>
      <c r="Z406" s="263"/>
      <c r="AA406" s="263"/>
      <c r="AB406" s="266"/>
      <c r="AC406" s="263"/>
      <c r="AD406" s="263"/>
      <c r="AE406" s="263"/>
      <c r="AF406" s="263"/>
      <c r="AG406" s="263"/>
      <c r="AH406" s="263"/>
      <c r="AI406" s="266"/>
      <c r="AJ406" s="263"/>
      <c r="AK406" s="263"/>
      <c r="AL406" s="263"/>
      <c r="AM406" s="263"/>
      <c r="AN406" s="266"/>
      <c r="AO406" s="263"/>
      <c r="AP406" s="263"/>
      <c r="AQ406" s="266"/>
      <c r="AR406" s="261"/>
      <c r="AS406" s="4"/>
      <c r="AT406" s="4"/>
      <c r="AU406" s="4"/>
      <c r="AV406" s="4"/>
      <c r="AW406" s="4"/>
      <c r="AX406" s="34"/>
      <c r="AY406" s="4"/>
      <c r="AZ406" s="4"/>
      <c r="BA406" s="263"/>
      <c r="BB406" s="263"/>
      <c r="BC406" s="4"/>
      <c r="BD406" s="4"/>
      <c r="BE406" s="263"/>
      <c r="BF406" s="263"/>
      <c r="BG406" s="4"/>
      <c r="BH406" s="4"/>
      <c r="BI406" s="263"/>
      <c r="BJ406" s="263"/>
      <c r="BK406" s="257"/>
      <c r="BL406" s="266"/>
      <c r="BM406" s="266"/>
      <c r="BN406" s="266"/>
      <c r="BO406" s="266"/>
      <c r="BP406" s="266"/>
      <c r="BQ406" s="34"/>
      <c r="BR406" s="266"/>
      <c r="BS406" s="257" t="s">
        <v>2957</v>
      </c>
      <c r="BT406" s="266"/>
      <c r="BU406" s="257"/>
      <c r="BV406" s="266"/>
      <c r="BW406" s="34"/>
      <c r="BX406" s="257" t="s">
        <v>1940</v>
      </c>
      <c r="BY406" s="34"/>
      <c r="BZ406" s="218"/>
    </row>
    <row r="407" spans="1:78" s="217" customFormat="1" ht="99.75" customHeight="1">
      <c r="A407" s="257">
        <v>406</v>
      </c>
      <c r="B407" s="10" t="s">
        <v>3519</v>
      </c>
      <c r="C407" s="257" t="s">
        <v>92</v>
      </c>
      <c r="D407" s="257" t="s">
        <v>274</v>
      </c>
      <c r="E407" s="257" t="s">
        <v>93</v>
      </c>
      <c r="F407" s="257"/>
      <c r="G407" s="257" t="s">
        <v>3520</v>
      </c>
      <c r="H407" s="257" t="s">
        <v>81</v>
      </c>
      <c r="I407" s="32"/>
      <c r="J407" s="158" t="s">
        <v>96</v>
      </c>
      <c r="K407" s="257" t="s">
        <v>96</v>
      </c>
      <c r="L407" s="257" t="s">
        <v>3521</v>
      </c>
      <c r="M407" s="46">
        <v>42736</v>
      </c>
      <c r="N407" s="266"/>
      <c r="O407" s="48"/>
      <c r="P407" s="48"/>
      <c r="Q407" s="257" t="s">
        <v>114</v>
      </c>
      <c r="R407" s="257" t="s">
        <v>828</v>
      </c>
      <c r="S407" s="267" t="s">
        <v>828</v>
      </c>
      <c r="T407" s="158" t="s">
        <v>1690</v>
      </c>
      <c r="U407" s="257" t="s">
        <v>101</v>
      </c>
      <c r="V407" s="266"/>
      <c r="W407" s="266"/>
      <c r="X407" s="263"/>
      <c r="Y407" s="263"/>
      <c r="Z407" s="263"/>
      <c r="AA407" s="263"/>
      <c r="AB407" s="266"/>
      <c r="AC407" s="263"/>
      <c r="AD407" s="263"/>
      <c r="AE407" s="263"/>
      <c r="AF407" s="263"/>
      <c r="AG407" s="263"/>
      <c r="AH407" s="263"/>
      <c r="AI407" s="266"/>
      <c r="AJ407" s="263"/>
      <c r="AK407" s="263"/>
      <c r="AL407" s="263"/>
      <c r="AM407" s="263"/>
      <c r="AN407" s="266"/>
      <c r="AO407" s="263"/>
      <c r="AP407" s="263"/>
      <c r="AQ407" s="266"/>
      <c r="AR407" s="261"/>
      <c r="AS407" s="4"/>
      <c r="AT407" s="4"/>
      <c r="AU407" s="4"/>
      <c r="AV407" s="4"/>
      <c r="AW407" s="4"/>
      <c r="AX407" s="34"/>
      <c r="AY407" s="4"/>
      <c r="AZ407" s="4"/>
      <c r="BA407" s="263"/>
      <c r="BB407" s="263"/>
      <c r="BC407" s="4"/>
      <c r="BD407" s="4"/>
      <c r="BE407" s="263"/>
      <c r="BF407" s="263"/>
      <c r="BG407" s="4"/>
      <c r="BH407" s="4"/>
      <c r="BI407" s="263"/>
      <c r="BJ407" s="263"/>
      <c r="BK407" s="257"/>
      <c r="BL407" s="266"/>
      <c r="BM407" s="266"/>
      <c r="BN407" s="266"/>
      <c r="BO407" s="266"/>
      <c r="BP407" s="266"/>
      <c r="BQ407" s="34"/>
      <c r="BR407" s="266"/>
      <c r="BS407" s="257" t="s">
        <v>2957</v>
      </c>
      <c r="BT407" s="266"/>
      <c r="BU407" s="257"/>
      <c r="BV407" s="266"/>
      <c r="BW407" s="34"/>
      <c r="BX407" s="257" t="s">
        <v>3522</v>
      </c>
      <c r="BY407" s="34"/>
      <c r="BZ407" s="218"/>
    </row>
    <row r="408" spans="1:78" s="217" customFormat="1" ht="99.75" customHeight="1">
      <c r="A408" s="257">
        <v>407</v>
      </c>
      <c r="B408" s="10" t="s">
        <v>3523</v>
      </c>
      <c r="C408" s="257" t="s">
        <v>92</v>
      </c>
      <c r="D408" s="257" t="s">
        <v>274</v>
      </c>
      <c r="E408" s="257" t="s">
        <v>93</v>
      </c>
      <c r="F408" s="257"/>
      <c r="G408" s="257" t="s">
        <v>3524</v>
      </c>
      <c r="H408" s="257" t="s">
        <v>81</v>
      </c>
      <c r="I408" s="32"/>
      <c r="J408" s="158" t="s">
        <v>96</v>
      </c>
      <c r="K408" s="257" t="s">
        <v>96</v>
      </c>
      <c r="L408" s="257" t="s">
        <v>1938</v>
      </c>
      <c r="M408" s="46"/>
      <c r="N408" s="266"/>
      <c r="O408" s="48"/>
      <c r="P408" s="48"/>
      <c r="Q408" s="257" t="s">
        <v>114</v>
      </c>
      <c r="R408" s="257" t="s">
        <v>828</v>
      </c>
      <c r="S408" s="267" t="s">
        <v>828</v>
      </c>
      <c r="T408" s="158" t="s">
        <v>1690</v>
      </c>
      <c r="U408" s="257" t="s">
        <v>101</v>
      </c>
      <c r="V408" s="266"/>
      <c r="W408" s="266"/>
      <c r="X408" s="263"/>
      <c r="Y408" s="263"/>
      <c r="Z408" s="263"/>
      <c r="AA408" s="263"/>
      <c r="AB408" s="266"/>
      <c r="AC408" s="263"/>
      <c r="AD408" s="263"/>
      <c r="AE408" s="263"/>
      <c r="AF408" s="263"/>
      <c r="AG408" s="263"/>
      <c r="AH408" s="263"/>
      <c r="AI408" s="266"/>
      <c r="AJ408" s="263"/>
      <c r="AK408" s="263"/>
      <c r="AL408" s="263"/>
      <c r="AM408" s="263"/>
      <c r="AN408" s="266"/>
      <c r="AO408" s="263"/>
      <c r="AP408" s="263"/>
      <c r="AQ408" s="266"/>
      <c r="AR408" s="261"/>
      <c r="AS408" s="4"/>
      <c r="AT408" s="4"/>
      <c r="AU408" s="4"/>
      <c r="AV408" s="4"/>
      <c r="AW408" s="4"/>
      <c r="AX408" s="34"/>
      <c r="AY408" s="4"/>
      <c r="AZ408" s="4"/>
      <c r="BA408" s="263"/>
      <c r="BB408" s="263"/>
      <c r="BC408" s="4"/>
      <c r="BD408" s="4"/>
      <c r="BE408" s="263"/>
      <c r="BF408" s="263"/>
      <c r="BG408" s="4"/>
      <c r="BH408" s="4"/>
      <c r="BI408" s="263"/>
      <c r="BJ408" s="263"/>
      <c r="BK408" s="257"/>
      <c r="BL408" s="266"/>
      <c r="BM408" s="266"/>
      <c r="BN408" s="266"/>
      <c r="BO408" s="266"/>
      <c r="BP408" s="266"/>
      <c r="BQ408" s="34"/>
      <c r="BR408" s="266"/>
      <c r="BS408" s="257" t="s">
        <v>2957</v>
      </c>
      <c r="BT408" s="266"/>
      <c r="BU408" s="257"/>
      <c r="BV408" s="266"/>
      <c r="BW408" s="34"/>
      <c r="BX408" s="257" t="s">
        <v>1940</v>
      </c>
      <c r="BY408" s="34"/>
      <c r="BZ408" s="218"/>
    </row>
    <row r="409" spans="1:78" s="217" customFormat="1" ht="246.75" customHeight="1">
      <c r="A409" s="257">
        <v>408</v>
      </c>
      <c r="B409" s="10" t="s">
        <v>3525</v>
      </c>
      <c r="C409" s="257" t="s">
        <v>106</v>
      </c>
      <c r="D409" s="257" t="s">
        <v>125</v>
      </c>
      <c r="E409" s="257" t="s">
        <v>126</v>
      </c>
      <c r="F409" s="257" t="s">
        <v>3526</v>
      </c>
      <c r="G409" s="257" t="s">
        <v>3527</v>
      </c>
      <c r="H409" s="257" t="s">
        <v>81</v>
      </c>
      <c r="I409" s="32" t="s">
        <v>3528</v>
      </c>
      <c r="J409" s="158" t="s">
        <v>96</v>
      </c>
      <c r="K409" s="257" t="s">
        <v>96</v>
      </c>
      <c r="L409" s="257" t="s">
        <v>3529</v>
      </c>
      <c r="M409" s="258">
        <v>38740</v>
      </c>
      <c r="N409" s="259">
        <v>38740</v>
      </c>
      <c r="O409" s="260"/>
      <c r="P409" s="260"/>
      <c r="Q409" s="257" t="s">
        <v>114</v>
      </c>
      <c r="R409" s="257" t="s">
        <v>3530</v>
      </c>
      <c r="S409" s="267" t="s">
        <v>330</v>
      </c>
      <c r="T409" s="158" t="s">
        <v>8402</v>
      </c>
      <c r="U409" s="257" t="s">
        <v>101</v>
      </c>
      <c r="V409" s="32" t="s">
        <v>3531</v>
      </c>
      <c r="W409" s="257"/>
      <c r="X409" s="39"/>
      <c r="Y409" s="39"/>
      <c r="Z409" s="39"/>
      <c r="AA409" s="39"/>
      <c r="AB409" s="65"/>
      <c r="AC409" s="39"/>
      <c r="AD409" s="261"/>
      <c r="AE409" s="261"/>
      <c r="AF409" s="261"/>
      <c r="AG409" s="261"/>
      <c r="AH409" s="261"/>
      <c r="AI409" s="257"/>
      <c r="AJ409" s="39"/>
      <c r="AK409" s="39"/>
      <c r="AL409" s="39"/>
      <c r="AM409" s="39"/>
      <c r="AN409" s="65"/>
      <c r="AO409" s="39"/>
      <c r="AP409" s="39"/>
      <c r="AQ409" s="65"/>
      <c r="AR409" s="39"/>
      <c r="AS409" s="39"/>
      <c r="AT409" s="39"/>
      <c r="AU409" s="39"/>
      <c r="AV409" s="39"/>
      <c r="AW409" s="39"/>
      <c r="AX409" s="41"/>
      <c r="AY409" s="39"/>
      <c r="AZ409" s="39"/>
      <c r="BA409" s="39"/>
      <c r="BB409" s="39"/>
      <c r="BC409" s="39"/>
      <c r="BD409" s="39"/>
      <c r="BE409" s="39"/>
      <c r="BF409" s="39"/>
      <c r="BG409" s="39"/>
      <c r="BH409" s="39"/>
      <c r="BI409" s="39"/>
      <c r="BJ409" s="39"/>
      <c r="BK409" s="257"/>
      <c r="BL409" s="257"/>
      <c r="BM409" s="257"/>
      <c r="BN409" s="257"/>
      <c r="BO409" s="257"/>
      <c r="BP409" s="257"/>
      <c r="BQ409" s="38"/>
      <c r="BR409" s="257"/>
      <c r="BS409" s="257" t="s">
        <v>8402</v>
      </c>
      <c r="BT409" s="257"/>
      <c r="BU409" s="257"/>
      <c r="BV409" s="257"/>
      <c r="BW409" s="38"/>
      <c r="BX409" s="257" t="s">
        <v>3532</v>
      </c>
      <c r="BY409" s="257"/>
      <c r="BZ409" s="218"/>
    </row>
    <row r="410" spans="1:78" s="217" customFormat="1" ht="77.25" customHeight="1">
      <c r="A410" s="257">
        <v>409</v>
      </c>
      <c r="B410" s="10" t="s">
        <v>3533</v>
      </c>
      <c r="C410" s="257" t="s">
        <v>92</v>
      </c>
      <c r="D410" s="257" t="s">
        <v>274</v>
      </c>
      <c r="E410" s="257" t="s">
        <v>305</v>
      </c>
      <c r="F410" s="266"/>
      <c r="G410" s="257" t="s">
        <v>3534</v>
      </c>
      <c r="H410" s="257" t="s">
        <v>81</v>
      </c>
      <c r="I410" s="32"/>
      <c r="J410" s="158" t="s">
        <v>96</v>
      </c>
      <c r="K410" s="257" t="s">
        <v>96</v>
      </c>
      <c r="L410" s="257" t="s">
        <v>3535</v>
      </c>
      <c r="M410" s="46"/>
      <c r="N410" s="266"/>
      <c r="O410" s="48"/>
      <c r="P410" s="48"/>
      <c r="Q410" s="257" t="s">
        <v>114</v>
      </c>
      <c r="R410" s="257" t="s">
        <v>1113</v>
      </c>
      <c r="S410" s="267" t="s">
        <v>638</v>
      </c>
      <c r="T410" s="158" t="s">
        <v>725</v>
      </c>
      <c r="U410" s="267" t="s">
        <v>116</v>
      </c>
      <c r="V410" s="266"/>
      <c r="W410" s="266"/>
      <c r="X410" s="263"/>
      <c r="Y410" s="263"/>
      <c r="Z410" s="263"/>
      <c r="AA410" s="263"/>
      <c r="AB410" s="266"/>
      <c r="AC410" s="263"/>
      <c r="AD410" s="263"/>
      <c r="AE410" s="263"/>
      <c r="AF410" s="263"/>
      <c r="AG410" s="263"/>
      <c r="AH410" s="263"/>
      <c r="AI410" s="266"/>
      <c r="AJ410" s="263"/>
      <c r="AK410" s="263"/>
      <c r="AL410" s="263"/>
      <c r="AM410" s="263"/>
      <c r="AN410" s="266"/>
      <c r="AO410" s="263"/>
      <c r="AP410" s="263"/>
      <c r="AQ410" s="266"/>
      <c r="AR410" s="45"/>
      <c r="AS410" s="4"/>
      <c r="AT410" s="4"/>
      <c r="AU410" s="4"/>
      <c r="AV410" s="4"/>
      <c r="AW410" s="4"/>
      <c r="AX410" s="34"/>
      <c r="AY410" s="4"/>
      <c r="AZ410" s="4"/>
      <c r="BA410" s="263"/>
      <c r="BB410" s="263"/>
      <c r="BC410" s="4"/>
      <c r="BD410" s="4"/>
      <c r="BE410" s="263"/>
      <c r="BF410" s="263"/>
      <c r="BG410" s="4"/>
      <c r="BH410" s="4"/>
      <c r="BI410" s="263"/>
      <c r="BJ410" s="263"/>
      <c r="BK410" s="257"/>
      <c r="BL410" s="266"/>
      <c r="BM410" s="266"/>
      <c r="BN410" s="266"/>
      <c r="BO410" s="266"/>
      <c r="BP410" s="266"/>
      <c r="BQ410" s="34"/>
      <c r="BR410" s="266"/>
      <c r="BS410" s="257" t="s">
        <v>725</v>
      </c>
      <c r="BT410" s="266"/>
      <c r="BU410" s="257"/>
      <c r="BV410" s="266"/>
      <c r="BW410" s="34"/>
      <c r="BX410" s="257" t="s">
        <v>3536</v>
      </c>
      <c r="BY410" s="34"/>
      <c r="BZ410" s="218"/>
    </row>
    <row r="411" spans="1:78" s="217" customFormat="1" ht="409.5">
      <c r="A411" s="257">
        <v>410</v>
      </c>
      <c r="B411" s="101" t="s">
        <v>3537</v>
      </c>
      <c r="C411" s="257" t="s">
        <v>106</v>
      </c>
      <c r="D411" s="257" t="s">
        <v>125</v>
      </c>
      <c r="E411" s="257" t="s">
        <v>1136</v>
      </c>
      <c r="F411" s="257" t="s">
        <v>3538</v>
      </c>
      <c r="G411" s="257" t="s">
        <v>1136</v>
      </c>
      <c r="H411" s="257" t="s">
        <v>81</v>
      </c>
      <c r="I411" s="32" t="s">
        <v>3539</v>
      </c>
      <c r="J411" s="158" t="s">
        <v>96</v>
      </c>
      <c r="K411" s="257" t="s">
        <v>96</v>
      </c>
      <c r="L411" s="257" t="s">
        <v>3540</v>
      </c>
      <c r="M411" s="258">
        <v>38714</v>
      </c>
      <c r="N411" s="259">
        <v>38714</v>
      </c>
      <c r="O411" s="260">
        <v>4198</v>
      </c>
      <c r="P411" s="260">
        <v>38345</v>
      </c>
      <c r="Q411" s="257" t="s">
        <v>114</v>
      </c>
      <c r="R411" s="257" t="s">
        <v>3541</v>
      </c>
      <c r="S411" s="267" t="s">
        <v>145</v>
      </c>
      <c r="T411" s="158" t="s">
        <v>962</v>
      </c>
      <c r="U411" s="257" t="s">
        <v>101</v>
      </c>
      <c r="V411" s="32"/>
      <c r="W411" s="257"/>
      <c r="X411" s="39">
        <v>2922968740</v>
      </c>
      <c r="Y411" s="39">
        <f>X411/10</f>
        <v>292296874</v>
      </c>
      <c r="Z411" s="39">
        <f>X411/13.5</f>
        <v>216516202.96296296</v>
      </c>
      <c r="AA411" s="39">
        <v>5920776.089774753</v>
      </c>
      <c r="AB411" s="260">
        <v>350</v>
      </c>
      <c r="AC411" s="49">
        <v>14757079084</v>
      </c>
      <c r="AD411" s="49">
        <f>AC411/10</f>
        <v>1475707908.4000001</v>
      </c>
      <c r="AE411" s="49">
        <f>AC411/13.5</f>
        <v>1093116969.1851852</v>
      </c>
      <c r="AF411" s="49">
        <v>7051760.9400386112</v>
      </c>
      <c r="AG411" s="263">
        <v>1756562126</v>
      </c>
      <c r="AH411" s="39">
        <v>-427382796</v>
      </c>
      <c r="AI411" s="260">
        <v>413</v>
      </c>
      <c r="AJ411" s="39">
        <v>2423854.65</v>
      </c>
      <c r="AK411" s="52">
        <v>15360307.199999999</v>
      </c>
      <c r="AL411" s="39">
        <v>17784161.849999998</v>
      </c>
      <c r="AM411" s="51">
        <v>365929.25617283944</v>
      </c>
      <c r="AN411" s="260">
        <v>408</v>
      </c>
      <c r="AO411" s="52">
        <v>1664157626</v>
      </c>
      <c r="AP411" s="39">
        <v>172718636.48000002</v>
      </c>
      <c r="AQ411" s="53">
        <v>343</v>
      </c>
      <c r="AR411" s="52"/>
      <c r="AS411" s="52"/>
      <c r="AT411" s="52"/>
      <c r="AU411" s="52"/>
      <c r="AV411" s="52"/>
      <c r="AW411" s="52"/>
      <c r="AX411" s="54"/>
      <c r="AY411" s="52"/>
      <c r="AZ411" s="52"/>
      <c r="BA411" s="39">
        <v>172718636.48000002</v>
      </c>
      <c r="BB411" s="39">
        <v>172718636.48000002</v>
      </c>
      <c r="BC411" s="52"/>
      <c r="BD411" s="52"/>
      <c r="BE411" s="39">
        <v>172718636.48000002</v>
      </c>
      <c r="BF411" s="39">
        <v>172718636.48000002</v>
      </c>
      <c r="BG411" s="52"/>
      <c r="BH411" s="52"/>
      <c r="BI411" s="39">
        <v>172718636.48000002</v>
      </c>
      <c r="BJ411" s="39">
        <v>172718636.48000002</v>
      </c>
      <c r="BK411" s="264" t="s">
        <v>8438</v>
      </c>
      <c r="BL411" s="266" t="s">
        <v>180</v>
      </c>
      <c r="BM411" s="257" t="s">
        <v>118</v>
      </c>
      <c r="BN411" s="264" t="s">
        <v>180</v>
      </c>
      <c r="BO411" s="264" t="s">
        <v>180</v>
      </c>
      <c r="BP411" s="69" t="s">
        <v>8436</v>
      </c>
      <c r="BQ411" s="38"/>
      <c r="BR411" s="257"/>
      <c r="BS411" s="257" t="s">
        <v>3542</v>
      </c>
      <c r="BT411" s="257"/>
      <c r="BU411" s="257" t="s">
        <v>1463</v>
      </c>
      <c r="BV411" s="69" t="s">
        <v>8039</v>
      </c>
      <c r="BW411" s="38"/>
      <c r="BX411" s="69" t="s">
        <v>8038</v>
      </c>
      <c r="BY411" s="257" t="s">
        <v>790</v>
      </c>
      <c r="BZ411" s="218"/>
    </row>
    <row r="412" spans="1:78" s="217" customFormat="1" ht="99.75" customHeight="1">
      <c r="A412" s="257">
        <v>411</v>
      </c>
      <c r="B412" s="10" t="s">
        <v>3543</v>
      </c>
      <c r="C412" s="257" t="s">
        <v>106</v>
      </c>
      <c r="D412" s="257" t="s">
        <v>125</v>
      </c>
      <c r="E412" s="257" t="s">
        <v>3544</v>
      </c>
      <c r="F412" s="257" t="s">
        <v>3545</v>
      </c>
      <c r="G412" s="257" t="s">
        <v>3546</v>
      </c>
      <c r="H412" s="257" t="s">
        <v>81</v>
      </c>
      <c r="I412" s="32" t="s">
        <v>3547</v>
      </c>
      <c r="J412" s="158" t="s">
        <v>96</v>
      </c>
      <c r="K412" s="257" t="s">
        <v>96</v>
      </c>
      <c r="L412" s="257" t="s">
        <v>385</v>
      </c>
      <c r="M412" s="258">
        <v>38740</v>
      </c>
      <c r="N412" s="259">
        <v>38741</v>
      </c>
      <c r="O412" s="260">
        <v>4229</v>
      </c>
      <c r="P412" s="260">
        <v>38363</v>
      </c>
      <c r="Q412" s="257" t="s">
        <v>114</v>
      </c>
      <c r="R412" s="257" t="s">
        <v>385</v>
      </c>
      <c r="S412" s="267" t="s">
        <v>145</v>
      </c>
      <c r="T412" s="158" t="s">
        <v>8402</v>
      </c>
      <c r="U412" s="257" t="s">
        <v>101</v>
      </c>
      <c r="V412" s="32"/>
      <c r="W412" s="43">
        <v>1500000000</v>
      </c>
      <c r="X412" s="39">
        <v>510633924</v>
      </c>
      <c r="Y412" s="39">
        <f>X412/10</f>
        <v>51063392.399999999</v>
      </c>
      <c r="Z412" s="39">
        <f>X412/13.5</f>
        <v>37824735.111111112</v>
      </c>
      <c r="AA412" s="39">
        <v>1034341.9299951385</v>
      </c>
      <c r="AB412" s="260">
        <v>253</v>
      </c>
      <c r="AC412" s="49">
        <v>510633924</v>
      </c>
      <c r="AD412" s="49">
        <f>AC412/10</f>
        <v>51063392.399999999</v>
      </c>
      <c r="AE412" s="49">
        <f>AC412/13.5</f>
        <v>37824735.111111112</v>
      </c>
      <c r="AF412" s="49">
        <v>244009.55903434832</v>
      </c>
      <c r="AG412" s="263">
        <v>6598076</v>
      </c>
      <c r="AH412" s="39">
        <v>0</v>
      </c>
      <c r="AI412" s="260">
        <v>90</v>
      </c>
      <c r="AJ412" s="39">
        <v>101105.75</v>
      </c>
      <c r="AK412" s="51"/>
      <c r="AL412" s="39">
        <v>101105.75</v>
      </c>
      <c r="AM412" s="51">
        <v>2080.3652263374483</v>
      </c>
      <c r="AN412" s="260">
        <v>112</v>
      </c>
      <c r="AO412" s="60">
        <v>10399612983</v>
      </c>
      <c r="AP412" s="51"/>
      <c r="AQ412" s="53">
        <v>112</v>
      </c>
      <c r="AR412" s="52"/>
      <c r="AS412" s="52"/>
      <c r="AT412" s="57">
        <v>39704708685.25</v>
      </c>
      <c r="AU412" s="57">
        <v>140727.72</v>
      </c>
      <c r="AV412" s="39">
        <f>AR412+AT412</f>
        <v>39704708685.25</v>
      </c>
      <c r="AW412" s="39">
        <f>AS412+AU412</f>
        <v>140727.72</v>
      </c>
      <c r="AX412" s="70"/>
      <c r="AY412" s="52"/>
      <c r="AZ412" s="52"/>
      <c r="BA412" s="51"/>
      <c r="BB412" s="51"/>
      <c r="BC412" s="52"/>
      <c r="BD412" s="52"/>
      <c r="BE412" s="51"/>
      <c r="BF412" s="51"/>
      <c r="BG412" s="52"/>
      <c r="BH412" s="52"/>
      <c r="BI412" s="51"/>
      <c r="BJ412" s="51"/>
      <c r="BK412" s="257" t="s">
        <v>3548</v>
      </c>
      <c r="BL412" s="257"/>
      <c r="BM412" s="257" t="s">
        <v>118</v>
      </c>
      <c r="BN412" s="257"/>
      <c r="BO412" s="257"/>
      <c r="BP412" s="257"/>
      <c r="BQ412" s="257" t="s">
        <v>3549</v>
      </c>
      <c r="BR412" s="257"/>
      <c r="BS412" s="257" t="s">
        <v>8402</v>
      </c>
      <c r="BT412" s="257"/>
      <c r="BU412" s="257"/>
      <c r="BV412" s="257"/>
      <c r="BW412" s="38"/>
      <c r="BX412" s="257" t="s">
        <v>2212</v>
      </c>
      <c r="BY412" s="257"/>
      <c r="BZ412" s="218"/>
    </row>
    <row r="413" spans="1:78" s="217" customFormat="1" ht="143.25" customHeight="1">
      <c r="A413" s="257">
        <v>412</v>
      </c>
      <c r="B413" s="10" t="s">
        <v>3550</v>
      </c>
      <c r="C413" s="257" t="s">
        <v>106</v>
      </c>
      <c r="D413" s="257" t="s">
        <v>125</v>
      </c>
      <c r="E413" s="257" t="s">
        <v>3551</v>
      </c>
      <c r="F413" s="257" t="s">
        <v>3552</v>
      </c>
      <c r="G413" s="257" t="s">
        <v>3551</v>
      </c>
      <c r="H413" s="257" t="s">
        <v>81</v>
      </c>
      <c r="I413" s="32" t="s">
        <v>3553</v>
      </c>
      <c r="J413" s="158" t="s">
        <v>96</v>
      </c>
      <c r="K413" s="257" t="s">
        <v>96</v>
      </c>
      <c r="L413" s="257" t="s">
        <v>3554</v>
      </c>
      <c r="M413" s="258">
        <v>38714</v>
      </c>
      <c r="N413" s="259">
        <v>38714</v>
      </c>
      <c r="O413" s="260">
        <v>4197</v>
      </c>
      <c r="P413" s="260">
        <v>38345</v>
      </c>
      <c r="Q413" s="257" t="s">
        <v>114</v>
      </c>
      <c r="R413" s="257" t="s">
        <v>1907</v>
      </c>
      <c r="S413" s="267" t="s">
        <v>359</v>
      </c>
      <c r="T413" s="158" t="s">
        <v>8402</v>
      </c>
      <c r="U413" s="257" t="s">
        <v>101</v>
      </c>
      <c r="V413" s="32"/>
      <c r="W413" s="257"/>
      <c r="X413" s="39">
        <v>769718914</v>
      </c>
      <c r="Y413" s="39">
        <f>X413/10</f>
        <v>76971891.400000006</v>
      </c>
      <c r="Z413" s="39">
        <f>X413/13.5</f>
        <v>57016215.851851851</v>
      </c>
      <c r="AA413" s="39">
        <v>1559145.4261870037</v>
      </c>
      <c r="AB413" s="65">
        <v>29</v>
      </c>
      <c r="AC413" s="49">
        <v>7927538112</v>
      </c>
      <c r="AD413" s="263">
        <f>AC413/10</f>
        <v>792753811.20000005</v>
      </c>
      <c r="AE413" s="263">
        <f>AC413/13.5</f>
        <v>587225045.33333337</v>
      </c>
      <c r="AF413" s="49">
        <v>3788222.8109409944</v>
      </c>
      <c r="AG413" s="263">
        <v>7927538112</v>
      </c>
      <c r="AH413" s="261">
        <v>0</v>
      </c>
      <c r="AI413" s="257">
        <v>28</v>
      </c>
      <c r="AJ413" s="49"/>
      <c r="AK413" s="49"/>
      <c r="AL413" s="49"/>
      <c r="AM413" s="49"/>
      <c r="AN413" s="64"/>
      <c r="AO413" s="49"/>
      <c r="AP413" s="39">
        <v>52920145</v>
      </c>
      <c r="AQ413" s="64"/>
      <c r="AR413" s="49"/>
      <c r="AS413" s="49"/>
      <c r="AT413" s="49"/>
      <c r="AU413" s="49"/>
      <c r="AV413" s="49"/>
      <c r="AW413" s="49"/>
      <c r="AX413" s="91"/>
      <c r="AY413" s="49"/>
      <c r="AZ413" s="49"/>
      <c r="BA413" s="39">
        <v>52920145</v>
      </c>
      <c r="BB413" s="39">
        <v>52920145</v>
      </c>
      <c r="BC413" s="49"/>
      <c r="BD413" s="49"/>
      <c r="BE413" s="39">
        <v>52920145</v>
      </c>
      <c r="BF413" s="39">
        <v>52920145</v>
      </c>
      <c r="BG413" s="49"/>
      <c r="BH413" s="49"/>
      <c r="BI413" s="39">
        <v>52920145</v>
      </c>
      <c r="BJ413" s="39">
        <v>52920145</v>
      </c>
      <c r="BK413" s="257" t="s">
        <v>3555</v>
      </c>
      <c r="BL413" s="266" t="s">
        <v>180</v>
      </c>
      <c r="BM413" s="257" t="s">
        <v>118</v>
      </c>
      <c r="BN413" s="257"/>
      <c r="BO413" s="257"/>
      <c r="BP413" s="257" t="s">
        <v>3556</v>
      </c>
      <c r="BQ413" s="38"/>
      <c r="BR413" s="257"/>
      <c r="BS413" s="257" t="s">
        <v>8402</v>
      </c>
      <c r="BT413" s="257"/>
      <c r="BU413" s="257"/>
      <c r="BV413" s="257" t="s">
        <v>3557</v>
      </c>
      <c r="BW413" s="38"/>
      <c r="BX413" s="257" t="s">
        <v>3558</v>
      </c>
      <c r="BY413" s="257"/>
      <c r="BZ413" s="218"/>
    </row>
    <row r="414" spans="1:78" s="217" customFormat="1" ht="300.75" customHeight="1">
      <c r="A414" s="257">
        <v>413</v>
      </c>
      <c r="B414" s="10" t="s">
        <v>3559</v>
      </c>
      <c r="C414" s="257" t="s">
        <v>106</v>
      </c>
      <c r="D414" s="257" t="s">
        <v>125</v>
      </c>
      <c r="E414" s="257" t="s">
        <v>126</v>
      </c>
      <c r="F414" s="257" t="s">
        <v>3560</v>
      </c>
      <c r="G414" s="257" t="s">
        <v>3561</v>
      </c>
      <c r="H414" s="257" t="s">
        <v>81</v>
      </c>
      <c r="I414" s="32" t="s">
        <v>3562</v>
      </c>
      <c r="J414" s="158" t="s">
        <v>96</v>
      </c>
      <c r="K414" s="257" t="s">
        <v>3563</v>
      </c>
      <c r="L414" s="257" t="s">
        <v>3564</v>
      </c>
      <c r="M414" s="258">
        <v>38714</v>
      </c>
      <c r="N414" s="259">
        <v>38714</v>
      </c>
      <c r="O414" s="260">
        <v>4193</v>
      </c>
      <c r="P414" s="260">
        <v>38345</v>
      </c>
      <c r="Q414" s="257" t="s">
        <v>114</v>
      </c>
      <c r="R414" s="257" t="s">
        <v>3565</v>
      </c>
      <c r="S414" s="267" t="s">
        <v>287</v>
      </c>
      <c r="T414" s="158" t="s">
        <v>8402</v>
      </c>
      <c r="U414" s="257" t="s">
        <v>101</v>
      </c>
      <c r="V414" s="32"/>
      <c r="W414" s="261">
        <v>4666666666.6999998</v>
      </c>
      <c r="X414" s="39">
        <v>2354969073</v>
      </c>
      <c r="Y414" s="39">
        <f>X414/10</f>
        <v>235496907.30000001</v>
      </c>
      <c r="Z414" s="39">
        <f>X414/13.5</f>
        <v>174442153.55555555</v>
      </c>
      <c r="AA414" s="39">
        <v>4770233.9025279535</v>
      </c>
      <c r="AB414" s="260">
        <v>35</v>
      </c>
      <c r="AC414" s="39"/>
      <c r="AD414" s="39"/>
      <c r="AE414" s="39"/>
      <c r="AF414" s="261"/>
      <c r="AG414" s="261"/>
      <c r="AH414" s="39">
        <v>-2341013181</v>
      </c>
      <c r="AI414" s="260"/>
      <c r="AJ414" s="39">
        <v>2290790.92</v>
      </c>
      <c r="AK414" s="52">
        <v>101401.75</v>
      </c>
      <c r="AL414" s="39">
        <v>2392192.67</v>
      </c>
      <c r="AM414" s="51">
        <v>49222.071399176952</v>
      </c>
      <c r="AN414" s="260">
        <v>34</v>
      </c>
      <c r="AO414" s="52">
        <v>17921033578</v>
      </c>
      <c r="AP414" s="51"/>
      <c r="AQ414" s="53">
        <v>34</v>
      </c>
      <c r="AR414" s="52"/>
      <c r="AS414" s="52"/>
      <c r="AT414" s="57">
        <v>7682892526.5</v>
      </c>
      <c r="AU414" s="57">
        <v>34318.51</v>
      </c>
      <c r="AV414" s="39">
        <f>AR414+AT414</f>
        <v>7682892526.5</v>
      </c>
      <c r="AW414" s="39">
        <f>AS414+AU414</f>
        <v>34318.51</v>
      </c>
      <c r="AX414" s="70"/>
      <c r="AY414" s="52"/>
      <c r="AZ414" s="52"/>
      <c r="BA414" s="51"/>
      <c r="BB414" s="51"/>
      <c r="BC414" s="52"/>
      <c r="BD414" s="52"/>
      <c r="BE414" s="51"/>
      <c r="BF414" s="51"/>
      <c r="BG414" s="52"/>
      <c r="BH414" s="52"/>
      <c r="BI414" s="51"/>
      <c r="BJ414" s="51"/>
      <c r="BK414" s="257" t="s">
        <v>3566</v>
      </c>
      <c r="BL414" s="257"/>
      <c r="BM414" s="257"/>
      <c r="BN414" s="257"/>
      <c r="BO414" s="257"/>
      <c r="BP414" s="257" t="s">
        <v>3567</v>
      </c>
      <c r="BQ414" s="38"/>
      <c r="BR414" s="257" t="s">
        <v>3568</v>
      </c>
      <c r="BS414" s="257" t="s">
        <v>8402</v>
      </c>
      <c r="BT414" s="257"/>
      <c r="BU414" s="257"/>
      <c r="BV414" s="257" t="s">
        <v>3569</v>
      </c>
      <c r="BW414" s="38"/>
      <c r="BX414" s="257" t="s">
        <v>3570</v>
      </c>
      <c r="BY414" s="257"/>
      <c r="BZ414" s="218"/>
    </row>
    <row r="415" spans="1:78" s="217" customFormat="1" ht="153.75" customHeight="1">
      <c r="A415" s="257">
        <v>414</v>
      </c>
      <c r="B415" s="10" t="s">
        <v>3571</v>
      </c>
      <c r="C415" s="257" t="s">
        <v>106</v>
      </c>
      <c r="D415" s="257" t="s">
        <v>1064</v>
      </c>
      <c r="E415" s="257" t="s">
        <v>1065</v>
      </c>
      <c r="F415" s="257" t="s">
        <v>3572</v>
      </c>
      <c r="G415" s="257" t="s">
        <v>3573</v>
      </c>
      <c r="H415" s="257" t="s">
        <v>81</v>
      </c>
      <c r="I415" s="32" t="s">
        <v>3574</v>
      </c>
      <c r="J415" s="158" t="s">
        <v>96</v>
      </c>
      <c r="K415" s="257" t="s">
        <v>3575</v>
      </c>
      <c r="L415" s="257" t="s">
        <v>3576</v>
      </c>
      <c r="M415" s="258">
        <v>38714</v>
      </c>
      <c r="N415" s="259">
        <v>38714</v>
      </c>
      <c r="O415" s="260">
        <v>4194</v>
      </c>
      <c r="P415" s="260">
        <v>38345</v>
      </c>
      <c r="Q415" s="257" t="s">
        <v>114</v>
      </c>
      <c r="R415" s="257" t="s">
        <v>1071</v>
      </c>
      <c r="S415" s="267" t="s">
        <v>287</v>
      </c>
      <c r="T415" s="158" t="s">
        <v>8402</v>
      </c>
      <c r="U415" s="257" t="s">
        <v>101</v>
      </c>
      <c r="V415" s="32"/>
      <c r="W415" s="257"/>
      <c r="X415" s="39">
        <v>389059674</v>
      </c>
      <c r="Y415" s="39">
        <f>X415/10</f>
        <v>38905967.399999999</v>
      </c>
      <c r="Z415" s="39">
        <f>X415/13.5</f>
        <v>28819235.111111112</v>
      </c>
      <c r="AA415" s="39">
        <v>788080.68789499265</v>
      </c>
      <c r="AB415" s="260">
        <v>119</v>
      </c>
      <c r="AC415" s="49">
        <v>455988188</v>
      </c>
      <c r="AD415" s="49">
        <f>AC415/10</f>
        <v>45598818.799999997</v>
      </c>
      <c r="AE415" s="49">
        <f>AC415/13.5</f>
        <v>33776902.814814813</v>
      </c>
      <c r="AF415" s="49">
        <v>217896.7582239043</v>
      </c>
      <c r="AG415" s="263">
        <v>0</v>
      </c>
      <c r="AH415" s="39">
        <v>-455988188</v>
      </c>
      <c r="AI415" s="260">
        <v>75</v>
      </c>
      <c r="AJ415" s="39">
        <v>1800</v>
      </c>
      <c r="AK415" s="52">
        <v>813192.79</v>
      </c>
      <c r="AL415" s="39">
        <v>814992.79</v>
      </c>
      <c r="AM415" s="51">
        <v>16769.398971193415</v>
      </c>
      <c r="AN415" s="260">
        <v>75</v>
      </c>
      <c r="AO415" s="52">
        <v>561600000</v>
      </c>
      <c r="AP415" s="39">
        <v>70406403</v>
      </c>
      <c r="AQ415" s="53">
        <v>71</v>
      </c>
      <c r="AR415" s="52"/>
      <c r="AS415" s="52"/>
      <c r="AT415" s="57">
        <v>25099192799.5</v>
      </c>
      <c r="AU415" s="57">
        <v>109262.52</v>
      </c>
      <c r="AV415" s="39">
        <f>AR415+AT415</f>
        <v>25099192799.5</v>
      </c>
      <c r="AW415" s="39">
        <f>AS415+AU415</f>
        <v>109262.52</v>
      </c>
      <c r="AX415" s="70"/>
      <c r="AY415" s="52"/>
      <c r="AZ415" s="52"/>
      <c r="BA415" s="39">
        <v>70406403</v>
      </c>
      <c r="BB415" s="39">
        <v>70406403</v>
      </c>
      <c r="BC415" s="52"/>
      <c r="BD415" s="52"/>
      <c r="BE415" s="39">
        <v>70406403</v>
      </c>
      <c r="BF415" s="39">
        <v>70406403</v>
      </c>
      <c r="BG415" s="52"/>
      <c r="BH415" s="52"/>
      <c r="BI415" s="39">
        <v>70406403</v>
      </c>
      <c r="BJ415" s="39">
        <v>70406403</v>
      </c>
      <c r="BK415" s="257" t="s">
        <v>3577</v>
      </c>
      <c r="BL415" s="257"/>
      <c r="BM415" s="257" t="s">
        <v>118</v>
      </c>
      <c r="BN415" s="257"/>
      <c r="BO415" s="257"/>
      <c r="BP415" s="257"/>
      <c r="BQ415" s="38"/>
      <c r="BR415" s="257" t="s">
        <v>3578</v>
      </c>
      <c r="BS415" s="257" t="s">
        <v>8402</v>
      </c>
      <c r="BT415" s="257"/>
      <c r="BU415" s="257"/>
      <c r="BV415" s="257" t="s">
        <v>3579</v>
      </c>
      <c r="BW415" s="38"/>
      <c r="BX415" s="257" t="s">
        <v>3580</v>
      </c>
      <c r="BY415" s="257"/>
      <c r="BZ415" s="218"/>
    </row>
    <row r="416" spans="1:78" s="217" customFormat="1" ht="99.75" customHeight="1">
      <c r="A416" s="257">
        <v>415</v>
      </c>
      <c r="B416" s="10" t="s">
        <v>3581</v>
      </c>
      <c r="C416" s="257" t="s">
        <v>92</v>
      </c>
      <c r="D416" s="257" t="s">
        <v>274</v>
      </c>
      <c r="E416" s="257" t="s">
        <v>3582</v>
      </c>
      <c r="F416" s="257"/>
      <c r="G416" s="257" t="s">
        <v>3583</v>
      </c>
      <c r="H416" s="257" t="s">
        <v>81</v>
      </c>
      <c r="I416" s="32"/>
      <c r="J416" s="158" t="s">
        <v>96</v>
      </c>
      <c r="K416" s="257" t="s">
        <v>96</v>
      </c>
      <c r="L416" s="257" t="s">
        <v>3584</v>
      </c>
      <c r="M416" s="46"/>
      <c r="N416" s="266"/>
      <c r="O416" s="48"/>
      <c r="P416" s="48"/>
      <c r="Q416" s="257" t="s">
        <v>114</v>
      </c>
      <c r="R416" s="257" t="s">
        <v>828</v>
      </c>
      <c r="S416" s="267" t="s">
        <v>828</v>
      </c>
      <c r="T416" s="158" t="s">
        <v>1690</v>
      </c>
      <c r="U416" s="257" t="s">
        <v>101</v>
      </c>
      <c r="V416" s="266"/>
      <c r="W416" s="266"/>
      <c r="X416" s="263"/>
      <c r="Y416" s="263"/>
      <c r="Z416" s="263"/>
      <c r="AA416" s="263"/>
      <c r="AB416" s="266"/>
      <c r="AC416" s="263"/>
      <c r="AD416" s="263"/>
      <c r="AE416" s="263"/>
      <c r="AF416" s="263"/>
      <c r="AG416" s="263"/>
      <c r="AH416" s="263"/>
      <c r="AI416" s="266"/>
      <c r="AJ416" s="263"/>
      <c r="AK416" s="263"/>
      <c r="AL416" s="263"/>
      <c r="AM416" s="263"/>
      <c r="AN416" s="266" t="s">
        <v>1939</v>
      </c>
      <c r="AO416" s="263"/>
      <c r="AP416" s="263"/>
      <c r="AQ416" s="266"/>
      <c r="AR416" s="124"/>
      <c r="AS416" s="4"/>
      <c r="AT416" s="4"/>
      <c r="AU416" s="4"/>
      <c r="AV416" s="4"/>
      <c r="AW416" s="4"/>
      <c r="AX416" s="34"/>
      <c r="AY416" s="4"/>
      <c r="AZ416" s="4"/>
      <c r="BA416" s="263"/>
      <c r="BB416" s="263"/>
      <c r="BC416" s="4"/>
      <c r="BD416" s="4"/>
      <c r="BE416" s="263"/>
      <c r="BF416" s="263"/>
      <c r="BG416" s="4"/>
      <c r="BH416" s="4"/>
      <c r="BI416" s="263"/>
      <c r="BJ416" s="263"/>
      <c r="BK416" s="257"/>
      <c r="BL416" s="266"/>
      <c r="BM416" s="266"/>
      <c r="BN416" s="266"/>
      <c r="BO416" s="266"/>
      <c r="BP416" s="266"/>
      <c r="BQ416" s="34"/>
      <c r="BR416" s="266"/>
      <c r="BS416" s="266"/>
      <c r="BT416" s="266"/>
      <c r="BU416" s="257"/>
      <c r="BV416" s="266"/>
      <c r="BW416" s="34"/>
      <c r="BX416" s="257" t="s">
        <v>1940</v>
      </c>
      <c r="BY416" s="34"/>
      <c r="BZ416" s="216"/>
    </row>
    <row r="417" spans="1:78" s="217" customFormat="1" ht="99.75" customHeight="1">
      <c r="A417" s="257">
        <v>416</v>
      </c>
      <c r="B417" s="10" t="s">
        <v>3585</v>
      </c>
      <c r="C417" s="257" t="s">
        <v>92</v>
      </c>
      <c r="D417" s="257" t="s">
        <v>125</v>
      </c>
      <c r="E417" s="257" t="s">
        <v>3586</v>
      </c>
      <c r="F417" s="257"/>
      <c r="G417" s="257" t="s">
        <v>3587</v>
      </c>
      <c r="H417" s="257" t="s">
        <v>81</v>
      </c>
      <c r="I417" s="32"/>
      <c r="J417" s="158" t="s">
        <v>96</v>
      </c>
      <c r="K417" s="257" t="s">
        <v>96</v>
      </c>
      <c r="L417" s="257" t="s">
        <v>1938</v>
      </c>
      <c r="M417" s="46"/>
      <c r="N417" s="266"/>
      <c r="O417" s="48"/>
      <c r="P417" s="48"/>
      <c r="Q417" s="257" t="s">
        <v>114</v>
      </c>
      <c r="R417" s="257" t="s">
        <v>828</v>
      </c>
      <c r="S417" s="267" t="s">
        <v>828</v>
      </c>
      <c r="T417" s="158" t="s">
        <v>1690</v>
      </c>
      <c r="U417" s="257" t="s">
        <v>101</v>
      </c>
      <c r="V417" s="266"/>
      <c r="W417" s="266"/>
      <c r="X417" s="263"/>
      <c r="Y417" s="263"/>
      <c r="Z417" s="263"/>
      <c r="AA417" s="263"/>
      <c r="AB417" s="266"/>
      <c r="AC417" s="263"/>
      <c r="AD417" s="263"/>
      <c r="AE417" s="263"/>
      <c r="AF417" s="263"/>
      <c r="AG417" s="263"/>
      <c r="AH417" s="263"/>
      <c r="AI417" s="266"/>
      <c r="AJ417" s="263"/>
      <c r="AK417" s="263"/>
      <c r="AL417" s="263"/>
      <c r="AM417" s="263"/>
      <c r="AN417" s="266"/>
      <c r="AO417" s="263"/>
      <c r="AP417" s="263"/>
      <c r="AQ417" s="266"/>
      <c r="AR417" s="261"/>
      <c r="AS417" s="4"/>
      <c r="AT417" s="4"/>
      <c r="AU417" s="4"/>
      <c r="AV417" s="4"/>
      <c r="AW417" s="4"/>
      <c r="AX417" s="34"/>
      <c r="AY417" s="4"/>
      <c r="AZ417" s="4"/>
      <c r="BA417" s="263"/>
      <c r="BB417" s="263"/>
      <c r="BC417" s="4"/>
      <c r="BD417" s="4"/>
      <c r="BE417" s="263"/>
      <c r="BF417" s="263"/>
      <c r="BG417" s="4"/>
      <c r="BH417" s="4"/>
      <c r="BI417" s="263"/>
      <c r="BJ417" s="263"/>
      <c r="BK417" s="257"/>
      <c r="BL417" s="266"/>
      <c r="BM417" s="266"/>
      <c r="BN417" s="266"/>
      <c r="BO417" s="266"/>
      <c r="BP417" s="266"/>
      <c r="BQ417" s="34"/>
      <c r="BR417" s="266"/>
      <c r="BS417" s="257" t="s">
        <v>2957</v>
      </c>
      <c r="BT417" s="266"/>
      <c r="BU417" s="257"/>
      <c r="BV417" s="266"/>
      <c r="BW417" s="34"/>
      <c r="BX417" s="257" t="s">
        <v>1940</v>
      </c>
      <c r="BY417" s="34"/>
      <c r="BZ417" s="216"/>
    </row>
    <row r="418" spans="1:78" s="217" customFormat="1" ht="99.75" customHeight="1">
      <c r="A418" s="257">
        <v>417</v>
      </c>
      <c r="B418" s="101" t="s">
        <v>3588</v>
      </c>
      <c r="C418" s="257" t="s">
        <v>92</v>
      </c>
      <c r="D418" s="257" t="s">
        <v>274</v>
      </c>
      <c r="E418" s="257" t="s">
        <v>3589</v>
      </c>
      <c r="F418" s="257"/>
      <c r="G418" s="257" t="s">
        <v>3590</v>
      </c>
      <c r="H418" s="257" t="s">
        <v>81</v>
      </c>
      <c r="I418" s="32"/>
      <c r="J418" s="158" t="s">
        <v>96</v>
      </c>
      <c r="K418" s="257" t="s">
        <v>96</v>
      </c>
      <c r="L418" s="257" t="s">
        <v>3591</v>
      </c>
      <c r="M418" s="46"/>
      <c r="N418" s="266"/>
      <c r="O418" s="48"/>
      <c r="P418" s="48"/>
      <c r="Q418" s="257" t="s">
        <v>114</v>
      </c>
      <c r="R418" s="257" t="s">
        <v>828</v>
      </c>
      <c r="S418" s="267" t="s">
        <v>828</v>
      </c>
      <c r="T418" s="158" t="s">
        <v>1690</v>
      </c>
      <c r="U418" s="257" t="s">
        <v>101</v>
      </c>
      <c r="V418" s="266"/>
      <c r="W418" s="266"/>
      <c r="X418" s="263"/>
      <c r="Y418" s="263"/>
      <c r="Z418" s="263"/>
      <c r="AA418" s="263"/>
      <c r="AB418" s="266"/>
      <c r="AC418" s="263"/>
      <c r="AD418" s="263"/>
      <c r="AE418" s="263"/>
      <c r="AF418" s="263"/>
      <c r="AG418" s="263"/>
      <c r="AH418" s="263"/>
      <c r="AI418" s="266"/>
      <c r="AJ418" s="263"/>
      <c r="AK418" s="263"/>
      <c r="AL418" s="263"/>
      <c r="AM418" s="263"/>
      <c r="AN418" s="266"/>
      <c r="AO418" s="263"/>
      <c r="AP418" s="263"/>
      <c r="AQ418" s="266"/>
      <c r="AR418" s="261"/>
      <c r="AS418" s="4"/>
      <c r="AT418" s="4"/>
      <c r="AU418" s="4"/>
      <c r="AV418" s="4"/>
      <c r="AW418" s="4"/>
      <c r="AX418" s="34"/>
      <c r="AY418" s="4"/>
      <c r="AZ418" s="4"/>
      <c r="BA418" s="263"/>
      <c r="BB418" s="263"/>
      <c r="BC418" s="4"/>
      <c r="BD418" s="4"/>
      <c r="BE418" s="263"/>
      <c r="BF418" s="263"/>
      <c r="BG418" s="4"/>
      <c r="BH418" s="4"/>
      <c r="BI418" s="263"/>
      <c r="BJ418" s="263"/>
      <c r="BK418" s="257"/>
      <c r="BL418" s="266"/>
      <c r="BM418" s="266"/>
      <c r="BN418" s="266"/>
      <c r="BO418" s="266"/>
      <c r="BP418" s="266"/>
      <c r="BQ418" s="34"/>
      <c r="BR418" s="266"/>
      <c r="BS418" s="257" t="s">
        <v>2957</v>
      </c>
      <c r="BT418" s="266"/>
      <c r="BU418" s="257"/>
      <c r="BV418" s="266"/>
      <c r="BW418" s="34"/>
      <c r="BX418" s="257" t="s">
        <v>1940</v>
      </c>
      <c r="BY418" s="34"/>
      <c r="BZ418" s="216"/>
    </row>
    <row r="419" spans="1:78" s="217" customFormat="1" ht="193.5" customHeight="1">
      <c r="A419" s="257">
        <v>418</v>
      </c>
      <c r="B419" s="101" t="s">
        <v>8205</v>
      </c>
      <c r="C419" s="257" t="s">
        <v>106</v>
      </c>
      <c r="D419" s="257" t="s">
        <v>2425</v>
      </c>
      <c r="E419" s="257" t="s">
        <v>1129</v>
      </c>
      <c r="F419" s="257" t="s">
        <v>8206</v>
      </c>
      <c r="G419" s="257" t="s">
        <v>8207</v>
      </c>
      <c r="H419" s="257" t="s">
        <v>81</v>
      </c>
      <c r="I419" s="32" t="s">
        <v>8209</v>
      </c>
      <c r="J419" s="158" t="s">
        <v>96</v>
      </c>
      <c r="K419" s="158" t="s">
        <v>96</v>
      </c>
      <c r="L419" s="257" t="s">
        <v>8210</v>
      </c>
      <c r="M419" s="46"/>
      <c r="N419" s="266"/>
      <c r="O419" s="48"/>
      <c r="P419" s="48"/>
      <c r="Q419" s="257" t="s">
        <v>114</v>
      </c>
      <c r="R419" s="257" t="s">
        <v>144</v>
      </c>
      <c r="S419" s="267" t="s">
        <v>195</v>
      </c>
      <c r="T419" s="158" t="s">
        <v>2650</v>
      </c>
      <c r="U419" s="257" t="s">
        <v>8167</v>
      </c>
      <c r="V419" s="266"/>
      <c r="W419" s="266"/>
      <c r="X419" s="263"/>
      <c r="Y419" s="263"/>
      <c r="Z419" s="263"/>
      <c r="AA419" s="263"/>
      <c r="AB419" s="266"/>
      <c r="AC419" s="263"/>
      <c r="AD419" s="263"/>
      <c r="AE419" s="263"/>
      <c r="AF419" s="263"/>
      <c r="AG419" s="263"/>
      <c r="AH419" s="263"/>
      <c r="AI419" s="266"/>
      <c r="AJ419" s="263"/>
      <c r="AK419" s="263"/>
      <c r="AL419" s="263"/>
      <c r="AM419" s="263"/>
      <c r="AN419" s="266"/>
      <c r="AO419" s="263"/>
      <c r="AP419" s="263"/>
      <c r="AQ419" s="266"/>
      <c r="AR419" s="261"/>
      <c r="AS419" s="4"/>
      <c r="AT419" s="4"/>
      <c r="AU419" s="4"/>
      <c r="AV419" s="4"/>
      <c r="AW419" s="4"/>
      <c r="AX419" s="34"/>
      <c r="AY419" s="4"/>
      <c r="AZ419" s="4"/>
      <c r="BA419" s="263"/>
      <c r="BB419" s="263"/>
      <c r="BC419" s="4"/>
      <c r="BD419" s="4"/>
      <c r="BE419" s="263"/>
      <c r="BF419" s="263"/>
      <c r="BG419" s="4"/>
      <c r="BH419" s="4"/>
      <c r="BI419" s="263"/>
      <c r="BJ419" s="263"/>
      <c r="BK419" s="257"/>
      <c r="BL419" s="266"/>
      <c r="BM419" s="266"/>
      <c r="BN419" s="266"/>
      <c r="BO419" s="266"/>
      <c r="BP419" s="266"/>
      <c r="BQ419" s="266" t="s">
        <v>102</v>
      </c>
      <c r="BR419" s="266"/>
      <c r="BS419" s="257" t="s">
        <v>2650</v>
      </c>
      <c r="BT419" s="266"/>
      <c r="BU419" s="257" t="s">
        <v>1463</v>
      </c>
      <c r="BV419" s="266"/>
      <c r="BW419" s="34"/>
      <c r="BX419" s="257" t="s">
        <v>8208</v>
      </c>
      <c r="BY419" s="34"/>
      <c r="BZ419" s="216"/>
    </row>
    <row r="420" spans="1:78" s="217" customFormat="1" ht="99.75" customHeight="1">
      <c r="A420" s="257">
        <v>419</v>
      </c>
      <c r="B420" s="10" t="s">
        <v>3592</v>
      </c>
      <c r="C420" s="257" t="s">
        <v>92</v>
      </c>
      <c r="D420" s="257" t="s">
        <v>274</v>
      </c>
      <c r="E420" s="266" t="s">
        <v>3593</v>
      </c>
      <c r="F420" s="257"/>
      <c r="G420" s="257" t="s">
        <v>3594</v>
      </c>
      <c r="H420" s="69" t="s">
        <v>8070</v>
      </c>
      <c r="I420" s="32"/>
      <c r="J420" s="158" t="s">
        <v>96</v>
      </c>
      <c r="K420" s="257" t="s">
        <v>96</v>
      </c>
      <c r="L420" s="257" t="s">
        <v>3595</v>
      </c>
      <c r="M420" s="258"/>
      <c r="N420" s="257"/>
      <c r="O420" s="260"/>
      <c r="P420" s="260"/>
      <c r="Q420" s="257" t="s">
        <v>114</v>
      </c>
      <c r="R420" s="257" t="s">
        <v>3596</v>
      </c>
      <c r="S420" s="267" t="s">
        <v>311</v>
      </c>
      <c r="T420" s="158" t="s">
        <v>974</v>
      </c>
      <c r="U420" s="257" t="s">
        <v>8167</v>
      </c>
      <c r="V420" s="266"/>
      <c r="W420" s="266"/>
      <c r="X420" s="263"/>
      <c r="Y420" s="263"/>
      <c r="Z420" s="263"/>
      <c r="AA420" s="263"/>
      <c r="AB420" s="266"/>
      <c r="AC420" s="263"/>
      <c r="AD420" s="263"/>
      <c r="AE420" s="263"/>
      <c r="AF420" s="263"/>
      <c r="AG420" s="263"/>
      <c r="AH420" s="263"/>
      <c r="AI420" s="266"/>
      <c r="AJ420" s="263"/>
      <c r="AK420" s="263"/>
      <c r="AL420" s="263"/>
      <c r="AM420" s="261"/>
      <c r="AN420" s="266"/>
      <c r="AO420" s="263"/>
      <c r="AP420" s="263"/>
      <c r="AQ420" s="266"/>
      <c r="AR420" s="45"/>
      <c r="AS420" s="4"/>
      <c r="AT420" s="4"/>
      <c r="AU420" s="4"/>
      <c r="AV420" s="4"/>
      <c r="AW420" s="4"/>
      <c r="AX420" s="34"/>
      <c r="AY420" s="4"/>
      <c r="AZ420" s="4"/>
      <c r="BA420" s="263"/>
      <c r="BB420" s="263"/>
      <c r="BC420" s="4"/>
      <c r="BD420" s="4"/>
      <c r="BE420" s="263"/>
      <c r="BF420" s="263"/>
      <c r="BG420" s="4"/>
      <c r="BH420" s="4"/>
      <c r="BI420" s="263"/>
      <c r="BJ420" s="263"/>
      <c r="BK420" s="257"/>
      <c r="BL420" s="266"/>
      <c r="BM420" s="266"/>
      <c r="BN420" s="266"/>
      <c r="BO420" s="266"/>
      <c r="BP420" s="266"/>
      <c r="BQ420" s="34"/>
      <c r="BR420" s="266"/>
      <c r="BS420" s="257" t="s">
        <v>974</v>
      </c>
      <c r="BT420" s="266"/>
      <c r="BU420" s="257"/>
      <c r="BV420" s="266"/>
      <c r="BW420" s="34"/>
      <c r="BX420" s="257" t="s">
        <v>3597</v>
      </c>
      <c r="BY420" s="34"/>
      <c r="BZ420" s="218"/>
    </row>
    <row r="421" spans="1:78" s="217" customFormat="1" ht="99.75" customHeight="1">
      <c r="A421" s="257">
        <v>420</v>
      </c>
      <c r="B421" s="10" t="s">
        <v>3598</v>
      </c>
      <c r="C421" s="257" t="s">
        <v>106</v>
      </c>
      <c r="D421" s="257" t="s">
        <v>125</v>
      </c>
      <c r="E421" s="257" t="s">
        <v>1309</v>
      </c>
      <c r="F421" s="257"/>
      <c r="G421" s="257" t="s">
        <v>1309</v>
      </c>
      <c r="H421" s="257" t="s">
        <v>81</v>
      </c>
      <c r="I421" s="32" t="s">
        <v>3599</v>
      </c>
      <c r="J421" s="158" t="s">
        <v>96</v>
      </c>
      <c r="K421" s="257" t="s">
        <v>3600</v>
      </c>
      <c r="L421" s="257" t="s">
        <v>3601</v>
      </c>
      <c r="M421" s="258">
        <v>39256</v>
      </c>
      <c r="N421" s="259">
        <v>39257</v>
      </c>
      <c r="O421" s="260"/>
      <c r="P421" s="260"/>
      <c r="Q421" s="257" t="s">
        <v>114</v>
      </c>
      <c r="R421" s="257" t="s">
        <v>1299</v>
      </c>
      <c r="S421" s="144" t="s">
        <v>177</v>
      </c>
      <c r="T421" s="158" t="s">
        <v>8402</v>
      </c>
      <c r="U421" s="257" t="s">
        <v>8167</v>
      </c>
      <c r="V421" s="32"/>
      <c r="W421" s="257"/>
      <c r="X421" s="39"/>
      <c r="Y421" s="39"/>
      <c r="Z421" s="39"/>
      <c r="AA421" s="39"/>
      <c r="AB421" s="65"/>
      <c r="AC421" s="39"/>
      <c r="AD421" s="261"/>
      <c r="AE421" s="261"/>
      <c r="AF421" s="261"/>
      <c r="AG421" s="261"/>
      <c r="AH421" s="261"/>
      <c r="AI421" s="257"/>
      <c r="AJ421" s="39"/>
      <c r="AK421" s="39"/>
      <c r="AL421" s="39"/>
      <c r="AM421" s="39"/>
      <c r="AN421" s="65"/>
      <c r="AO421" s="39"/>
      <c r="AP421" s="39"/>
      <c r="AQ421" s="65"/>
      <c r="AR421" s="39"/>
      <c r="AS421" s="39"/>
      <c r="AT421" s="39"/>
      <c r="AU421" s="39"/>
      <c r="AV421" s="39"/>
      <c r="AW421" s="39"/>
      <c r="AX421" s="41"/>
      <c r="AY421" s="39"/>
      <c r="AZ421" s="39"/>
      <c r="BA421" s="39"/>
      <c r="BB421" s="39"/>
      <c r="BC421" s="39"/>
      <c r="BD421" s="39"/>
      <c r="BE421" s="39"/>
      <c r="BF421" s="39"/>
      <c r="BG421" s="39"/>
      <c r="BH421" s="39"/>
      <c r="BI421" s="39"/>
      <c r="BJ421" s="39"/>
      <c r="BK421" s="257" t="s">
        <v>3602</v>
      </c>
      <c r="BL421" s="257"/>
      <c r="BM421" s="257" t="s">
        <v>118</v>
      </c>
      <c r="BN421" s="257"/>
      <c r="BO421" s="257"/>
      <c r="BP421" s="257"/>
      <c r="BQ421" s="38"/>
      <c r="BR421" s="257"/>
      <c r="BS421" s="257" t="s">
        <v>8418</v>
      </c>
      <c r="BT421" s="257"/>
      <c r="BU421" s="257" t="s">
        <v>3603</v>
      </c>
      <c r="BV421" s="257"/>
      <c r="BW421" s="38"/>
      <c r="BX421" s="257" t="s">
        <v>3604</v>
      </c>
      <c r="BY421" s="257"/>
      <c r="BZ421" s="216"/>
    </row>
    <row r="422" spans="1:78" s="217" customFormat="1" ht="99.75" customHeight="1">
      <c r="A422" s="257">
        <v>421</v>
      </c>
      <c r="B422" s="10" t="s">
        <v>3605</v>
      </c>
      <c r="C422" s="257" t="s">
        <v>106</v>
      </c>
      <c r="D422" s="267" t="s">
        <v>402</v>
      </c>
      <c r="E422" s="257" t="s">
        <v>402</v>
      </c>
      <c r="F422" s="257" t="s">
        <v>3606</v>
      </c>
      <c r="G422" s="257" t="s">
        <v>3607</v>
      </c>
      <c r="H422" s="257" t="s">
        <v>81</v>
      </c>
      <c r="I422" s="32" t="s">
        <v>3608</v>
      </c>
      <c r="J422" s="158" t="s">
        <v>96</v>
      </c>
      <c r="K422" s="257" t="s">
        <v>3609</v>
      </c>
      <c r="L422" s="257" t="s">
        <v>3085</v>
      </c>
      <c r="M422" s="258">
        <v>38714</v>
      </c>
      <c r="N422" s="259">
        <v>38714</v>
      </c>
      <c r="O422" s="260">
        <v>4201</v>
      </c>
      <c r="P422" s="260">
        <v>38345</v>
      </c>
      <c r="Q422" s="257" t="s">
        <v>114</v>
      </c>
      <c r="R422" s="257" t="s">
        <v>226</v>
      </c>
      <c r="S422" s="144" t="s">
        <v>177</v>
      </c>
      <c r="T422" s="247" t="s">
        <v>8489</v>
      </c>
      <c r="U422" s="257" t="s">
        <v>101</v>
      </c>
      <c r="V422" s="32"/>
      <c r="W422" s="257"/>
      <c r="X422" s="39">
        <v>3810593</v>
      </c>
      <c r="Y422" s="39">
        <f>X422/10</f>
        <v>381059.3</v>
      </c>
      <c r="Z422" s="39">
        <f>X422/13.5</f>
        <v>282266.14814814815</v>
      </c>
      <c r="AA422" s="39">
        <v>7718.7510128018148</v>
      </c>
      <c r="AB422" s="260">
        <v>43</v>
      </c>
      <c r="AC422" s="49">
        <v>1486200821</v>
      </c>
      <c r="AD422" s="49">
        <f>AC422/10</f>
        <v>148620082.09999999</v>
      </c>
      <c r="AE422" s="49">
        <f>AC422/13.5</f>
        <v>110088949.7037037</v>
      </c>
      <c r="AF422" s="49">
        <v>710190.19678116101</v>
      </c>
      <c r="AG422" s="263">
        <v>-8592498</v>
      </c>
      <c r="AH422" s="39">
        <v>0</v>
      </c>
      <c r="AI422" s="260">
        <v>88</v>
      </c>
      <c r="AJ422" s="52">
        <v>58129.63</v>
      </c>
      <c r="AK422" s="52">
        <v>5336765.26</v>
      </c>
      <c r="AL422" s="39">
        <v>5394894.8899999997</v>
      </c>
      <c r="AM422" s="51">
        <v>111006.06769547325</v>
      </c>
      <c r="AN422" s="260">
        <v>60</v>
      </c>
      <c r="AO422" s="52">
        <v>242252823</v>
      </c>
      <c r="AP422" s="39">
        <v>1810332045.3899999</v>
      </c>
      <c r="AQ422" s="53">
        <v>37</v>
      </c>
      <c r="AR422" s="52"/>
      <c r="AS422" s="52"/>
      <c r="AT422" s="57">
        <v>209553282643</v>
      </c>
      <c r="AU422" s="57">
        <v>691272.4</v>
      </c>
      <c r="AV422" s="39">
        <f>AR422+AT422</f>
        <v>209553282643</v>
      </c>
      <c r="AW422" s="39">
        <f>AS422+AU422</f>
        <v>691272.4</v>
      </c>
      <c r="AX422" s="54"/>
      <c r="AY422" s="52"/>
      <c r="AZ422" s="52"/>
      <c r="BA422" s="39">
        <v>1810332045.3899999</v>
      </c>
      <c r="BB422" s="39">
        <v>1810332045.3899999</v>
      </c>
      <c r="BC422" s="52"/>
      <c r="BD422" s="52"/>
      <c r="BE422" s="39">
        <v>1810332045.3899999</v>
      </c>
      <c r="BF422" s="39">
        <v>1810332045.3899999</v>
      </c>
      <c r="BG422" s="52"/>
      <c r="BH422" s="52"/>
      <c r="BI422" s="39">
        <v>1810332045.3899999</v>
      </c>
      <c r="BJ422" s="39">
        <v>1810332045.3899999</v>
      </c>
      <c r="BK422" s="257" t="s">
        <v>3610</v>
      </c>
      <c r="BL422" s="257"/>
      <c r="BM422" s="257" t="s">
        <v>118</v>
      </c>
      <c r="BN422" s="257"/>
      <c r="BO422" s="257"/>
      <c r="BP422" s="257"/>
      <c r="BQ422" s="38"/>
      <c r="BR422" s="257"/>
      <c r="BS422" s="257" t="s">
        <v>8507</v>
      </c>
      <c r="BT422" s="257"/>
      <c r="BU422" s="257"/>
      <c r="BV422" s="257" t="s">
        <v>3611</v>
      </c>
      <c r="BW422" s="38"/>
      <c r="BX422" s="257" t="s">
        <v>3612</v>
      </c>
      <c r="BY422" s="257"/>
      <c r="BZ422" s="218"/>
    </row>
    <row r="423" spans="1:78" s="217" customFormat="1" ht="99.75" customHeight="1">
      <c r="A423" s="257">
        <v>422</v>
      </c>
      <c r="B423" s="10" t="s">
        <v>3613</v>
      </c>
      <c r="C423" s="257" t="s">
        <v>106</v>
      </c>
      <c r="D423" s="257" t="s">
        <v>1064</v>
      </c>
      <c r="E423" s="257" t="s">
        <v>3614</v>
      </c>
      <c r="F423" s="257" t="s">
        <v>3615</v>
      </c>
      <c r="G423" s="257" t="s">
        <v>3616</v>
      </c>
      <c r="H423" s="257" t="s">
        <v>81</v>
      </c>
      <c r="I423" s="32" t="s">
        <v>3617</v>
      </c>
      <c r="J423" s="158" t="s">
        <v>130</v>
      </c>
      <c r="K423" s="257" t="s">
        <v>3618</v>
      </c>
      <c r="L423" s="257"/>
      <c r="M423" s="258">
        <v>42366</v>
      </c>
      <c r="N423" s="259">
        <v>42366</v>
      </c>
      <c r="O423" s="260">
        <v>4196</v>
      </c>
      <c r="P423" s="260">
        <v>38345</v>
      </c>
      <c r="Q423" s="257" t="s">
        <v>114</v>
      </c>
      <c r="R423" s="257" t="s">
        <v>3619</v>
      </c>
      <c r="S423" s="267" t="s">
        <v>287</v>
      </c>
      <c r="T423" s="158" t="s">
        <v>8402</v>
      </c>
      <c r="U423" s="257" t="s">
        <v>101</v>
      </c>
      <c r="V423" s="32"/>
      <c r="W423" s="261">
        <v>4666666666.6499996</v>
      </c>
      <c r="X423" s="39"/>
      <c r="Y423" s="39"/>
      <c r="Z423" s="39"/>
      <c r="AA423" s="39"/>
      <c r="AB423" s="65"/>
      <c r="AC423" s="49"/>
      <c r="AD423" s="263"/>
      <c r="AE423" s="263"/>
      <c r="AF423" s="263"/>
      <c r="AG423" s="263"/>
      <c r="AH423" s="261"/>
      <c r="AI423" s="257"/>
      <c r="AJ423" s="49"/>
      <c r="AK423" s="49"/>
      <c r="AL423" s="49"/>
      <c r="AM423" s="49"/>
      <c r="AN423" s="64"/>
      <c r="AO423" s="49"/>
      <c r="AP423" s="49"/>
      <c r="AQ423" s="64"/>
      <c r="AR423" s="49"/>
      <c r="AS423" s="49"/>
      <c r="AT423" s="49"/>
      <c r="AU423" s="49"/>
      <c r="AV423" s="49"/>
      <c r="AW423" s="49"/>
      <c r="AX423" s="91"/>
      <c r="AY423" s="49"/>
      <c r="AZ423" s="49"/>
      <c r="BA423" s="49"/>
      <c r="BB423" s="49"/>
      <c r="BC423" s="49"/>
      <c r="BD423" s="49"/>
      <c r="BE423" s="49"/>
      <c r="BF423" s="49"/>
      <c r="BG423" s="49"/>
      <c r="BH423" s="49"/>
      <c r="BI423" s="49"/>
      <c r="BJ423" s="49"/>
      <c r="BK423" s="257"/>
      <c r="BL423" s="257"/>
      <c r="BM423" s="257"/>
      <c r="BN423" s="257"/>
      <c r="BO423" s="257"/>
      <c r="BP423" s="257"/>
      <c r="BQ423" s="38"/>
      <c r="BR423" s="257"/>
      <c r="BS423" s="257" t="s">
        <v>8402</v>
      </c>
      <c r="BT423" s="257"/>
      <c r="BU423" s="257"/>
      <c r="BV423" s="257"/>
      <c r="BW423" s="38"/>
      <c r="BX423" s="257" t="s">
        <v>3620</v>
      </c>
      <c r="BY423" s="257"/>
      <c r="BZ423" s="218"/>
    </row>
    <row r="424" spans="1:78" s="217" customFormat="1" ht="99.75" customHeight="1">
      <c r="A424" s="257">
        <v>423</v>
      </c>
      <c r="B424" s="10" t="s">
        <v>3621</v>
      </c>
      <c r="C424" s="257" t="s">
        <v>106</v>
      </c>
      <c r="D424" s="257" t="s">
        <v>125</v>
      </c>
      <c r="E424" s="257" t="s">
        <v>3622</v>
      </c>
      <c r="F424" s="257" t="s">
        <v>3623</v>
      </c>
      <c r="G424" s="257" t="s">
        <v>3622</v>
      </c>
      <c r="H424" s="257" t="s">
        <v>81</v>
      </c>
      <c r="I424" s="32" t="s">
        <v>3624</v>
      </c>
      <c r="J424" s="158" t="s">
        <v>96</v>
      </c>
      <c r="K424" s="257" t="s">
        <v>96</v>
      </c>
      <c r="L424" s="257" t="s">
        <v>3625</v>
      </c>
      <c r="M424" s="258">
        <v>38714</v>
      </c>
      <c r="N424" s="259">
        <v>38714</v>
      </c>
      <c r="O424" s="260">
        <v>4200</v>
      </c>
      <c r="P424" s="260">
        <v>38345</v>
      </c>
      <c r="Q424" s="257" t="s">
        <v>114</v>
      </c>
      <c r="R424" s="257" t="s">
        <v>828</v>
      </c>
      <c r="S424" s="144" t="s">
        <v>177</v>
      </c>
      <c r="T424" s="158" t="s">
        <v>8402</v>
      </c>
      <c r="U424" s="257" t="s">
        <v>101</v>
      </c>
      <c r="V424" s="32"/>
      <c r="W424" s="261">
        <v>4666666666.6499996</v>
      </c>
      <c r="X424" s="39">
        <v>249445261</v>
      </c>
      <c r="Y424" s="39">
        <f>X424/10</f>
        <v>24944526.100000001</v>
      </c>
      <c r="Z424" s="39">
        <f>X424/13.5</f>
        <v>18477426.740740743</v>
      </c>
      <c r="AA424" s="39">
        <v>505277.22613838926</v>
      </c>
      <c r="AB424" s="260">
        <v>253</v>
      </c>
      <c r="AC424" s="49">
        <v>5353655473</v>
      </c>
      <c r="AD424" s="49">
        <f>AC424/10</f>
        <v>535365547.30000001</v>
      </c>
      <c r="AE424" s="49">
        <f>AC424/13.5</f>
        <v>396567072.07407409</v>
      </c>
      <c r="AF424" s="49">
        <v>2558277.172334041</v>
      </c>
      <c r="AG424" s="263">
        <v>3837198372</v>
      </c>
      <c r="AH424" s="39">
        <v>7960662</v>
      </c>
      <c r="AI424" s="260">
        <v>208</v>
      </c>
      <c r="AJ424" s="39">
        <v>16150.38</v>
      </c>
      <c r="AK424" s="52">
        <v>91132368.859999999</v>
      </c>
      <c r="AL424" s="39">
        <v>91148519.239999995</v>
      </c>
      <c r="AM424" s="51">
        <v>1875483.9349794236</v>
      </c>
      <c r="AN424" s="260">
        <v>213</v>
      </c>
      <c r="AO424" s="52">
        <v>2502250</v>
      </c>
      <c r="AP424" s="39">
        <v>184371157.02000001</v>
      </c>
      <c r="AQ424" s="53">
        <v>213</v>
      </c>
      <c r="AR424" s="52"/>
      <c r="AS424" s="52"/>
      <c r="AT424" s="52"/>
      <c r="AU424" s="52"/>
      <c r="AV424" s="52"/>
      <c r="AW424" s="52"/>
      <c r="AX424" s="70"/>
      <c r="AY424" s="52"/>
      <c r="AZ424" s="52"/>
      <c r="BA424" s="39">
        <v>184371157.02000001</v>
      </c>
      <c r="BB424" s="39">
        <v>184371157.02000001</v>
      </c>
      <c r="BC424" s="52"/>
      <c r="BD424" s="52"/>
      <c r="BE424" s="39">
        <v>184371157.02000001</v>
      </c>
      <c r="BF424" s="39">
        <v>184371157.02000001</v>
      </c>
      <c r="BG424" s="52"/>
      <c r="BH424" s="52"/>
      <c r="BI424" s="39">
        <v>184371157.02000001</v>
      </c>
      <c r="BJ424" s="39">
        <v>184371157.02000001</v>
      </c>
      <c r="BK424" s="257" t="s">
        <v>3626</v>
      </c>
      <c r="BL424" s="266" t="s">
        <v>180</v>
      </c>
      <c r="BM424" s="257" t="s">
        <v>180</v>
      </c>
      <c r="BN424" s="257"/>
      <c r="BO424" s="257"/>
      <c r="BP424" s="257" t="s">
        <v>3627</v>
      </c>
      <c r="BQ424" s="38"/>
      <c r="BR424" s="257" t="s">
        <v>3628</v>
      </c>
      <c r="BS424" s="257" t="s">
        <v>8419</v>
      </c>
      <c r="BT424" s="257"/>
      <c r="BU424" s="257"/>
      <c r="BV424" s="257"/>
      <c r="BW424" s="38"/>
      <c r="BX424" s="257" t="s">
        <v>3629</v>
      </c>
      <c r="BY424" s="257"/>
      <c r="BZ424" s="218"/>
    </row>
    <row r="425" spans="1:78" s="217" customFormat="1" ht="99.75" customHeight="1">
      <c r="A425" s="257">
        <v>424</v>
      </c>
      <c r="B425" s="10" t="s">
        <v>3630</v>
      </c>
      <c r="C425" s="257" t="s">
        <v>106</v>
      </c>
      <c r="D425" s="257" t="s">
        <v>1064</v>
      </c>
      <c r="E425" s="257" t="s">
        <v>1065</v>
      </c>
      <c r="F425" s="257" t="s">
        <v>3631</v>
      </c>
      <c r="G425" s="257" t="s">
        <v>3632</v>
      </c>
      <c r="H425" s="257" t="s">
        <v>81</v>
      </c>
      <c r="I425" s="32" t="s">
        <v>3633</v>
      </c>
      <c r="J425" s="158" t="s">
        <v>96</v>
      </c>
      <c r="K425" s="257" t="s">
        <v>3634</v>
      </c>
      <c r="L425" s="257" t="s">
        <v>3635</v>
      </c>
      <c r="M425" s="258">
        <v>38714</v>
      </c>
      <c r="N425" s="259">
        <v>38714</v>
      </c>
      <c r="O425" s="260">
        <v>4195</v>
      </c>
      <c r="P425" s="260">
        <v>38345</v>
      </c>
      <c r="Q425" s="257" t="s">
        <v>114</v>
      </c>
      <c r="R425" s="257" t="s">
        <v>1071</v>
      </c>
      <c r="S425" s="267" t="s">
        <v>287</v>
      </c>
      <c r="T425" s="158" t="s">
        <v>8402</v>
      </c>
      <c r="U425" s="257" t="s">
        <v>101</v>
      </c>
      <c r="V425" s="32"/>
      <c r="W425" s="257"/>
      <c r="X425" s="39">
        <v>4293920983</v>
      </c>
      <c r="Y425" s="39">
        <f>X425/10</f>
        <v>429392098.30000001</v>
      </c>
      <c r="Z425" s="39">
        <f>X425/13.5</f>
        <v>318068220.96296299</v>
      </c>
      <c r="AA425" s="39">
        <v>8697781.9295900185</v>
      </c>
      <c r="AB425" s="260">
        <v>43</v>
      </c>
      <c r="AC425" s="49">
        <v>6641912799</v>
      </c>
      <c r="AD425" s="49">
        <f>AC425/10</f>
        <v>664191279.89999998</v>
      </c>
      <c r="AE425" s="49">
        <f>AC425/13.5</f>
        <v>491993540.66666669</v>
      </c>
      <c r="AF425" s="49">
        <v>3173878.8534319629</v>
      </c>
      <c r="AG425" s="263">
        <v>130785199</v>
      </c>
      <c r="AH425" s="39">
        <v>0</v>
      </c>
      <c r="AI425" s="260">
        <v>23</v>
      </c>
      <c r="AJ425" s="39">
        <v>14850</v>
      </c>
      <c r="AK425" s="52">
        <v>36736.33</v>
      </c>
      <c r="AL425" s="39">
        <v>51586.33</v>
      </c>
      <c r="AM425" s="51">
        <v>1061.4471193415638</v>
      </c>
      <c r="AN425" s="260">
        <v>23</v>
      </c>
      <c r="AO425" s="52">
        <v>15600000000</v>
      </c>
      <c r="AP425" s="39">
        <v>125144950</v>
      </c>
      <c r="AQ425" s="53">
        <v>32</v>
      </c>
      <c r="AR425" s="52"/>
      <c r="AS425" s="52"/>
      <c r="AT425" s="57">
        <v>14055872999.75</v>
      </c>
      <c r="AU425" s="57">
        <v>37708.81</v>
      </c>
      <c r="AV425" s="39">
        <f>AR425+AT425</f>
        <v>14055872999.75</v>
      </c>
      <c r="AW425" s="39">
        <f>AS425+AU425</f>
        <v>37708.81</v>
      </c>
      <c r="AX425" s="70"/>
      <c r="AY425" s="52"/>
      <c r="AZ425" s="52"/>
      <c r="BA425" s="39">
        <v>125144950</v>
      </c>
      <c r="BB425" s="39">
        <v>125144950</v>
      </c>
      <c r="BC425" s="52"/>
      <c r="BD425" s="52"/>
      <c r="BE425" s="39">
        <v>125144950</v>
      </c>
      <c r="BF425" s="39">
        <v>125144950</v>
      </c>
      <c r="BG425" s="52"/>
      <c r="BH425" s="52"/>
      <c r="BI425" s="39">
        <v>125144950</v>
      </c>
      <c r="BJ425" s="39">
        <v>125144950</v>
      </c>
      <c r="BK425" s="257" t="s">
        <v>3636</v>
      </c>
      <c r="BL425" s="257"/>
      <c r="BM425" s="257" t="s">
        <v>118</v>
      </c>
      <c r="BN425" s="257"/>
      <c r="BO425" s="257"/>
      <c r="BP425" s="257"/>
      <c r="BQ425" s="38"/>
      <c r="BR425" s="257"/>
      <c r="BS425" s="257" t="s">
        <v>8402</v>
      </c>
      <c r="BT425" s="257"/>
      <c r="BU425" s="257"/>
      <c r="BV425" s="257"/>
      <c r="BW425" s="38"/>
      <c r="BX425" s="257" t="s">
        <v>3637</v>
      </c>
      <c r="BY425" s="257"/>
      <c r="BZ425" s="218"/>
    </row>
    <row r="426" spans="1:78" s="217" customFormat="1" ht="99.75" customHeight="1">
      <c r="A426" s="257">
        <v>425</v>
      </c>
      <c r="B426" s="10" t="s">
        <v>3638</v>
      </c>
      <c r="C426" s="257" t="s">
        <v>92</v>
      </c>
      <c r="D426" s="257" t="s">
        <v>274</v>
      </c>
      <c r="E426" s="266" t="s">
        <v>3639</v>
      </c>
      <c r="F426" s="266"/>
      <c r="G426" s="257" t="s">
        <v>3640</v>
      </c>
      <c r="H426" s="69" t="s">
        <v>8070</v>
      </c>
      <c r="I426" s="32" t="s">
        <v>3641</v>
      </c>
      <c r="J426" s="158" t="s">
        <v>96</v>
      </c>
      <c r="K426" s="257" t="s">
        <v>3634</v>
      </c>
      <c r="L426" s="257" t="s">
        <v>3642</v>
      </c>
      <c r="M426" s="266"/>
      <c r="N426" s="266"/>
      <c r="O426" s="48"/>
      <c r="P426" s="48"/>
      <c r="Q426" s="257" t="s">
        <v>114</v>
      </c>
      <c r="R426" s="257" t="s">
        <v>3643</v>
      </c>
      <c r="S426" s="267" t="s">
        <v>761</v>
      </c>
      <c r="T426" s="158" t="s">
        <v>2638</v>
      </c>
      <c r="U426" s="257" t="s">
        <v>8167</v>
      </c>
      <c r="V426" s="266"/>
      <c r="W426" s="266"/>
      <c r="X426" s="263"/>
      <c r="Y426" s="263"/>
      <c r="Z426" s="263"/>
      <c r="AA426" s="263"/>
      <c r="AB426" s="266"/>
      <c r="AC426" s="263"/>
      <c r="AD426" s="263"/>
      <c r="AE426" s="263"/>
      <c r="AF426" s="263"/>
      <c r="AG426" s="263"/>
      <c r="AH426" s="263"/>
      <c r="AI426" s="266"/>
      <c r="AJ426" s="263"/>
      <c r="AK426" s="263"/>
      <c r="AL426" s="263"/>
      <c r="AM426" s="263"/>
      <c r="AN426" s="266"/>
      <c r="AO426" s="263"/>
      <c r="AP426" s="263"/>
      <c r="AQ426" s="266"/>
      <c r="AR426" s="45"/>
      <c r="AS426" s="4"/>
      <c r="AT426" s="4"/>
      <c r="AU426" s="4"/>
      <c r="AV426" s="4"/>
      <c r="AW426" s="4"/>
      <c r="AX426" s="34"/>
      <c r="AY426" s="4"/>
      <c r="AZ426" s="4"/>
      <c r="BA426" s="263"/>
      <c r="BB426" s="263"/>
      <c r="BC426" s="4"/>
      <c r="BD426" s="4"/>
      <c r="BE426" s="263"/>
      <c r="BF426" s="263"/>
      <c r="BG426" s="4"/>
      <c r="BH426" s="4"/>
      <c r="BI426" s="263"/>
      <c r="BJ426" s="263"/>
      <c r="BK426" s="257" t="s">
        <v>3644</v>
      </c>
      <c r="BL426" s="266"/>
      <c r="BM426" s="266" t="s">
        <v>118</v>
      </c>
      <c r="BN426" s="266"/>
      <c r="BO426" s="266" t="s">
        <v>118</v>
      </c>
      <c r="BP426" s="266"/>
      <c r="BQ426" s="34"/>
      <c r="BR426" s="266"/>
      <c r="BS426" s="257" t="s">
        <v>2638</v>
      </c>
      <c r="BT426" s="266"/>
      <c r="BU426" s="257"/>
      <c r="BV426" s="266"/>
      <c r="BW426" s="34"/>
      <c r="BX426" s="257" t="s">
        <v>3645</v>
      </c>
      <c r="BY426" s="34"/>
      <c r="BZ426" s="218"/>
    </row>
    <row r="427" spans="1:78" s="217" customFormat="1" ht="303.75" customHeight="1">
      <c r="A427" s="257">
        <v>426</v>
      </c>
      <c r="B427" s="10" t="s">
        <v>3646</v>
      </c>
      <c r="C427" s="257" t="s">
        <v>106</v>
      </c>
      <c r="D427" s="257" t="s">
        <v>274</v>
      </c>
      <c r="E427" s="257" t="s">
        <v>274</v>
      </c>
      <c r="F427" s="257" t="s">
        <v>3647</v>
      </c>
      <c r="G427" s="257" t="s">
        <v>3648</v>
      </c>
      <c r="H427" s="257" t="s">
        <v>189</v>
      </c>
      <c r="I427" s="32" t="s">
        <v>3649</v>
      </c>
      <c r="J427" s="158" t="s">
        <v>1028</v>
      </c>
      <c r="K427" s="257" t="s">
        <v>3650</v>
      </c>
      <c r="L427" s="257" t="s">
        <v>3651</v>
      </c>
      <c r="M427" s="258">
        <v>36161</v>
      </c>
      <c r="N427" s="259">
        <v>39448</v>
      </c>
      <c r="O427" s="260"/>
      <c r="P427" s="260"/>
      <c r="Q427" s="257" t="s">
        <v>114</v>
      </c>
      <c r="R427" s="257" t="s">
        <v>3501</v>
      </c>
      <c r="S427" s="267" t="s">
        <v>133</v>
      </c>
      <c r="T427" s="158" t="s">
        <v>1060</v>
      </c>
      <c r="U427" s="257" t="s">
        <v>101</v>
      </c>
      <c r="V427" s="32"/>
      <c r="W427" s="257"/>
      <c r="X427" s="39"/>
      <c r="Y427" s="39"/>
      <c r="Z427" s="39"/>
      <c r="AA427" s="39"/>
      <c r="AB427" s="260"/>
      <c r="AC427" s="39"/>
      <c r="AD427" s="39"/>
      <c r="AE427" s="39"/>
      <c r="AF427" s="261"/>
      <c r="AG427" s="261"/>
      <c r="AH427" s="39"/>
      <c r="AI427" s="260"/>
      <c r="AJ427" s="39">
        <v>6084412.4199999999</v>
      </c>
      <c r="AK427" s="52">
        <v>13166250.98</v>
      </c>
      <c r="AL427" s="39">
        <v>19250663.399999999</v>
      </c>
      <c r="AM427" s="51">
        <v>396104.18518518517</v>
      </c>
      <c r="AN427" s="260">
        <v>249</v>
      </c>
      <c r="AO427" s="52">
        <v>146650790907</v>
      </c>
      <c r="AP427" s="39">
        <v>1407341178.8699999</v>
      </c>
      <c r="AQ427" s="53">
        <v>250</v>
      </c>
      <c r="AR427" s="52"/>
      <c r="AS427" s="52"/>
      <c r="AT427" s="57">
        <v>15658373099</v>
      </c>
      <c r="AU427" s="57">
        <v>60147.37</v>
      </c>
      <c r="AV427" s="39">
        <f t="shared" ref="AV427:AW430" si="26">AR427+AT427</f>
        <v>15658373099</v>
      </c>
      <c r="AW427" s="39">
        <f t="shared" si="26"/>
        <v>60147.37</v>
      </c>
      <c r="AX427" s="75"/>
      <c r="AY427" s="52"/>
      <c r="AZ427" s="52"/>
      <c r="BA427" s="39">
        <v>1407341178.8699999</v>
      </c>
      <c r="BB427" s="39">
        <v>1407341178.8699999</v>
      </c>
      <c r="BC427" s="52"/>
      <c r="BD427" s="52"/>
      <c r="BE427" s="39">
        <v>1407341178.8699999</v>
      </c>
      <c r="BF427" s="39">
        <v>1407341178.8699999</v>
      </c>
      <c r="BG427" s="52"/>
      <c r="BH427" s="52"/>
      <c r="BI427" s="39">
        <v>1407341178.8699999</v>
      </c>
      <c r="BJ427" s="39">
        <v>1407341178.8699999</v>
      </c>
      <c r="BK427" s="264" t="s">
        <v>7941</v>
      </c>
      <c r="BL427" s="266" t="s">
        <v>180</v>
      </c>
      <c r="BM427" s="257" t="s">
        <v>118</v>
      </c>
      <c r="BN427" s="265" t="s">
        <v>180</v>
      </c>
      <c r="BO427" s="265" t="s">
        <v>180</v>
      </c>
      <c r="BP427" s="69" t="s">
        <v>7927</v>
      </c>
      <c r="BQ427" s="59" t="s">
        <v>519</v>
      </c>
      <c r="BR427" s="257" t="s">
        <v>3652</v>
      </c>
      <c r="BS427" s="257" t="s">
        <v>3653</v>
      </c>
      <c r="BT427" s="257"/>
      <c r="BU427" s="257" t="s">
        <v>103</v>
      </c>
      <c r="BV427" s="257" t="s">
        <v>3654</v>
      </c>
      <c r="BW427" s="38"/>
      <c r="BX427" s="257" t="s">
        <v>3655</v>
      </c>
      <c r="BY427" s="257"/>
      <c r="BZ427" s="218"/>
    </row>
    <row r="428" spans="1:78" s="217" customFormat="1" ht="304.5" customHeight="1">
      <c r="A428" s="257">
        <v>427</v>
      </c>
      <c r="B428" s="10" t="s">
        <v>3656</v>
      </c>
      <c r="C428" s="257" t="s">
        <v>106</v>
      </c>
      <c r="D428" s="257" t="s">
        <v>274</v>
      </c>
      <c r="E428" s="257" t="s">
        <v>291</v>
      </c>
      <c r="F428" s="257" t="s">
        <v>3657</v>
      </c>
      <c r="G428" s="257" t="s">
        <v>3658</v>
      </c>
      <c r="H428" s="266" t="s">
        <v>110</v>
      </c>
      <c r="I428" s="32" t="s">
        <v>3659</v>
      </c>
      <c r="J428" s="158" t="s">
        <v>1028</v>
      </c>
      <c r="K428" s="257" t="s">
        <v>3660</v>
      </c>
      <c r="L428" s="257" t="s">
        <v>3661</v>
      </c>
      <c r="M428" s="46">
        <v>1958</v>
      </c>
      <c r="N428" s="259">
        <v>40455</v>
      </c>
      <c r="O428" s="260">
        <v>8826</v>
      </c>
      <c r="P428" s="260">
        <v>39877</v>
      </c>
      <c r="Q428" s="257" t="s">
        <v>114</v>
      </c>
      <c r="R428" s="257" t="s">
        <v>828</v>
      </c>
      <c r="S428" s="267" t="s">
        <v>415</v>
      </c>
      <c r="T428" s="158" t="s">
        <v>312</v>
      </c>
      <c r="U428" s="267" t="s">
        <v>116</v>
      </c>
      <c r="V428" s="32" t="s">
        <v>3662</v>
      </c>
      <c r="W428" s="257" t="s">
        <v>3663</v>
      </c>
      <c r="X428" s="263">
        <v>41396336128</v>
      </c>
      <c r="Y428" s="39">
        <f>X428/10</f>
        <v>4139633612.8000002</v>
      </c>
      <c r="Z428" s="39">
        <f>X428/13.5</f>
        <v>3066395268.7407408</v>
      </c>
      <c r="AA428" s="39">
        <v>83852568.724679947</v>
      </c>
      <c r="AB428" s="48">
        <v>6234</v>
      </c>
      <c r="AC428" s="49">
        <v>785728081300</v>
      </c>
      <c r="AD428" s="49">
        <f>AC428/10</f>
        <v>78572808130</v>
      </c>
      <c r="AE428" s="49">
        <f>AC428/13.5</f>
        <v>58202080096.296295</v>
      </c>
      <c r="AF428" s="49">
        <v>375464992.87994343</v>
      </c>
      <c r="AG428" s="263">
        <v>95923828938</v>
      </c>
      <c r="AH428" s="39">
        <v>90387245377</v>
      </c>
      <c r="AI428" s="260">
        <v>3234</v>
      </c>
      <c r="AJ428" s="39">
        <v>16236896.960000001</v>
      </c>
      <c r="AK428" s="51"/>
      <c r="AL428" s="39">
        <v>16236896.960000001</v>
      </c>
      <c r="AM428" s="51">
        <v>334092.53004115226</v>
      </c>
      <c r="AN428" s="260">
        <v>3685</v>
      </c>
      <c r="AO428" s="52">
        <v>169050025638</v>
      </c>
      <c r="AP428" s="39">
        <v>25391802080</v>
      </c>
      <c r="AQ428" s="53">
        <v>2908</v>
      </c>
      <c r="AR428" s="52"/>
      <c r="AS428" s="52"/>
      <c r="AT428" s="57">
        <v>170887053475</v>
      </c>
      <c r="AU428" s="57">
        <v>638170.34</v>
      </c>
      <c r="AV428" s="39">
        <f t="shared" si="26"/>
        <v>170887053475</v>
      </c>
      <c r="AW428" s="39">
        <f t="shared" si="26"/>
        <v>638170.34</v>
      </c>
      <c r="AX428" s="54"/>
      <c r="AY428" s="52"/>
      <c r="AZ428" s="52"/>
      <c r="BA428" s="39">
        <v>25391802080</v>
      </c>
      <c r="BB428" s="39">
        <v>25391802080</v>
      </c>
      <c r="BC428" s="52"/>
      <c r="BD428" s="52"/>
      <c r="BE428" s="39">
        <v>25391802080</v>
      </c>
      <c r="BF428" s="39">
        <v>25391802080</v>
      </c>
      <c r="BG428" s="52"/>
      <c r="BH428" s="52"/>
      <c r="BI428" s="39">
        <v>25391802080</v>
      </c>
      <c r="BJ428" s="39">
        <v>25391802080</v>
      </c>
      <c r="BK428" s="257" t="s">
        <v>3664</v>
      </c>
      <c r="BL428" s="266" t="s">
        <v>180</v>
      </c>
      <c r="BM428" s="257" t="s">
        <v>118</v>
      </c>
      <c r="BN428" s="257"/>
      <c r="BO428" s="257" t="s">
        <v>118</v>
      </c>
      <c r="BP428" s="257" t="s">
        <v>3665</v>
      </c>
      <c r="BQ428" s="38" t="s">
        <v>3666</v>
      </c>
      <c r="BR428" s="257" t="s">
        <v>3667</v>
      </c>
      <c r="BS428" s="257" t="s">
        <v>312</v>
      </c>
      <c r="BT428" s="257" t="s">
        <v>3668</v>
      </c>
      <c r="BU428" s="257" t="s">
        <v>103</v>
      </c>
      <c r="BV428" s="257" t="s">
        <v>3669</v>
      </c>
      <c r="BW428" s="38"/>
      <c r="BX428" s="257" t="s">
        <v>3670</v>
      </c>
      <c r="BY428" s="257"/>
      <c r="BZ428" s="218"/>
    </row>
    <row r="429" spans="1:78" s="217" customFormat="1" ht="260.25" customHeight="1">
      <c r="A429" s="257">
        <v>428</v>
      </c>
      <c r="B429" s="10" t="s">
        <v>3671</v>
      </c>
      <c r="C429" s="257" t="s">
        <v>106</v>
      </c>
      <c r="D429" s="257" t="s">
        <v>274</v>
      </c>
      <c r="E429" s="257" t="s">
        <v>3672</v>
      </c>
      <c r="F429" s="257" t="s">
        <v>3673</v>
      </c>
      <c r="G429" s="69" t="s">
        <v>8356</v>
      </c>
      <c r="H429" s="266" t="s">
        <v>110</v>
      </c>
      <c r="I429" s="32" t="s">
        <v>3674</v>
      </c>
      <c r="J429" s="158" t="s">
        <v>96</v>
      </c>
      <c r="K429" s="257" t="s">
        <v>3675</v>
      </c>
      <c r="L429" s="257" t="s">
        <v>3676</v>
      </c>
      <c r="M429" s="258">
        <v>38714</v>
      </c>
      <c r="N429" s="259">
        <v>38714</v>
      </c>
      <c r="O429" s="260">
        <v>4199</v>
      </c>
      <c r="P429" s="260">
        <v>38345</v>
      </c>
      <c r="Q429" s="257" t="s">
        <v>114</v>
      </c>
      <c r="R429" s="257" t="s">
        <v>3677</v>
      </c>
      <c r="S429" s="267" t="s">
        <v>277</v>
      </c>
      <c r="T429" s="158" t="s">
        <v>8402</v>
      </c>
      <c r="U429" s="257" t="s">
        <v>101</v>
      </c>
      <c r="V429" s="32"/>
      <c r="W429" s="257"/>
      <c r="X429" s="263">
        <v>782386432</v>
      </c>
      <c r="Y429" s="39">
        <f>X429/10</f>
        <v>78238643.200000003</v>
      </c>
      <c r="Z429" s="39">
        <f>X429/13.5</f>
        <v>57954550.518518515</v>
      </c>
      <c r="AA429" s="39">
        <v>1584804.7966293956</v>
      </c>
      <c r="AB429" s="48">
        <v>1495</v>
      </c>
      <c r="AC429" s="49">
        <v>7966245356</v>
      </c>
      <c r="AD429" s="49">
        <f>AC429/10</f>
        <v>796624535.60000002</v>
      </c>
      <c r="AE429" s="49">
        <f>AC429/13.5</f>
        <v>590092248.5925926</v>
      </c>
      <c r="AF429" s="49">
        <v>3806719.3053883063</v>
      </c>
      <c r="AG429" s="263">
        <v>5126945617</v>
      </c>
      <c r="AH429" s="39">
        <v>0</v>
      </c>
      <c r="AI429" s="260">
        <v>1498</v>
      </c>
      <c r="AJ429" s="39">
        <v>610781.07999999996</v>
      </c>
      <c r="AK429" s="52">
        <v>9994822.3599999994</v>
      </c>
      <c r="AL429" s="39">
        <v>10605603.439999999</v>
      </c>
      <c r="AM429" s="51">
        <v>218222.2930041152</v>
      </c>
      <c r="AN429" s="260">
        <v>289</v>
      </c>
      <c r="AO429" s="52">
        <v>450362485</v>
      </c>
      <c r="AP429" s="39">
        <v>1081522750.6900001</v>
      </c>
      <c r="AQ429" s="53">
        <v>256</v>
      </c>
      <c r="AR429" s="52"/>
      <c r="AS429" s="52"/>
      <c r="AT429" s="57">
        <v>21992672504.860001</v>
      </c>
      <c r="AU429" s="57">
        <v>147822.82</v>
      </c>
      <c r="AV429" s="39">
        <f t="shared" si="26"/>
        <v>21992672504.860001</v>
      </c>
      <c r="AW429" s="39">
        <f t="shared" si="26"/>
        <v>147822.82</v>
      </c>
      <c r="AX429" s="54"/>
      <c r="AY429" s="52"/>
      <c r="AZ429" s="52"/>
      <c r="BA429" s="39">
        <v>1081522750.6900001</v>
      </c>
      <c r="BB429" s="39">
        <v>1081522750.6900001</v>
      </c>
      <c r="BC429" s="52"/>
      <c r="BD429" s="52"/>
      <c r="BE429" s="39">
        <v>1081522750.6900001</v>
      </c>
      <c r="BF429" s="39">
        <v>1081522750.6900001</v>
      </c>
      <c r="BG429" s="52"/>
      <c r="BH429" s="52"/>
      <c r="BI429" s="39">
        <v>1081522750.6900001</v>
      </c>
      <c r="BJ429" s="39">
        <v>1081522750.6900001</v>
      </c>
      <c r="BK429" s="264" t="s">
        <v>8610</v>
      </c>
      <c r="BL429" s="69" t="s">
        <v>180</v>
      </c>
      <c r="BM429" s="265" t="s">
        <v>118</v>
      </c>
      <c r="BN429" s="257"/>
      <c r="BO429" s="257"/>
      <c r="BP429" s="69" t="s">
        <v>8611</v>
      </c>
      <c r="BQ429" s="257" t="s">
        <v>3036</v>
      </c>
      <c r="BR429" s="257"/>
      <c r="BS429" s="257" t="s">
        <v>8402</v>
      </c>
      <c r="BT429" s="257"/>
      <c r="BU429" s="257"/>
      <c r="BV429" s="257"/>
      <c r="BW429" s="38"/>
      <c r="BX429" s="257" t="s">
        <v>3678</v>
      </c>
      <c r="BY429" s="257"/>
      <c r="BZ429" s="218"/>
    </row>
    <row r="430" spans="1:78" s="217" customFormat="1" ht="99.75" customHeight="1">
      <c r="A430" s="257">
        <v>429</v>
      </c>
      <c r="B430" s="10" t="s">
        <v>3679</v>
      </c>
      <c r="C430" s="257" t="s">
        <v>106</v>
      </c>
      <c r="D430" s="257" t="s">
        <v>125</v>
      </c>
      <c r="E430" s="257" t="s">
        <v>3680</v>
      </c>
      <c r="F430" s="257" t="s">
        <v>3681</v>
      </c>
      <c r="G430" s="257" t="s">
        <v>3682</v>
      </c>
      <c r="H430" s="257" t="s">
        <v>81</v>
      </c>
      <c r="I430" s="32" t="s">
        <v>3683</v>
      </c>
      <c r="J430" s="158" t="s">
        <v>96</v>
      </c>
      <c r="K430" s="257" t="s">
        <v>3684</v>
      </c>
      <c r="L430" s="257" t="s">
        <v>3685</v>
      </c>
      <c r="M430" s="258">
        <v>40589</v>
      </c>
      <c r="N430" s="259">
        <v>40589</v>
      </c>
      <c r="O430" s="260"/>
      <c r="P430" s="260">
        <v>39616</v>
      </c>
      <c r="Q430" s="257" t="s">
        <v>114</v>
      </c>
      <c r="R430" s="257" t="s">
        <v>144</v>
      </c>
      <c r="S430" s="267" t="s">
        <v>195</v>
      </c>
      <c r="T430" s="158" t="s">
        <v>8402</v>
      </c>
      <c r="U430" s="267" t="s">
        <v>116</v>
      </c>
      <c r="V430" s="32"/>
      <c r="W430" s="257"/>
      <c r="X430" s="263">
        <v>26028167</v>
      </c>
      <c r="Y430" s="39">
        <f>X430/10</f>
        <v>2602816.7000000002</v>
      </c>
      <c r="Z430" s="39">
        <f>X430/13.5</f>
        <v>1928012.3703703703</v>
      </c>
      <c r="AA430" s="39">
        <v>52722.749554367198</v>
      </c>
      <c r="AB430" s="48">
        <v>85</v>
      </c>
      <c r="AC430" s="49">
        <v>185669912</v>
      </c>
      <c r="AD430" s="49">
        <f>AC430/10</f>
        <v>18566991.199999999</v>
      </c>
      <c r="AE430" s="49">
        <f>AC430/13.5</f>
        <v>13753326.814814815</v>
      </c>
      <c r="AF430" s="49">
        <v>88723.508610967765</v>
      </c>
      <c r="AG430" s="263">
        <v>864287</v>
      </c>
      <c r="AH430" s="39">
        <v>240287</v>
      </c>
      <c r="AI430" s="260">
        <v>81</v>
      </c>
      <c r="AJ430" s="39">
        <v>19856.509999999998</v>
      </c>
      <c r="AK430" s="52">
        <v>4143674.94</v>
      </c>
      <c r="AL430" s="39">
        <v>4163531.4499999997</v>
      </c>
      <c r="AM430" s="51">
        <v>85669.371399176947</v>
      </c>
      <c r="AN430" s="260">
        <v>95</v>
      </c>
      <c r="AO430" s="52">
        <v>497899531</v>
      </c>
      <c r="AP430" s="39">
        <v>447249402.49000001</v>
      </c>
      <c r="AQ430" s="53">
        <v>95</v>
      </c>
      <c r="AR430" s="52"/>
      <c r="AS430" s="52"/>
      <c r="AT430" s="57">
        <v>16710433817.25</v>
      </c>
      <c r="AU430" s="57">
        <v>30211.54</v>
      </c>
      <c r="AV430" s="39">
        <f t="shared" si="26"/>
        <v>16710433817.25</v>
      </c>
      <c r="AW430" s="39">
        <f t="shared" si="26"/>
        <v>30211.54</v>
      </c>
      <c r="AX430" s="70"/>
      <c r="AY430" s="52"/>
      <c r="AZ430" s="52"/>
      <c r="BA430" s="39">
        <v>447249402.49000001</v>
      </c>
      <c r="BB430" s="39">
        <v>447249402.49000001</v>
      </c>
      <c r="BC430" s="52"/>
      <c r="BD430" s="52"/>
      <c r="BE430" s="39">
        <v>447249402.49000001</v>
      </c>
      <c r="BF430" s="39">
        <v>447249402.49000001</v>
      </c>
      <c r="BG430" s="52"/>
      <c r="BH430" s="52"/>
      <c r="BI430" s="39">
        <v>447249402.49000001</v>
      </c>
      <c r="BJ430" s="39">
        <v>447249402.49000001</v>
      </c>
      <c r="BK430" s="257"/>
      <c r="BL430" s="257"/>
      <c r="BM430" s="257"/>
      <c r="BN430" s="257"/>
      <c r="BO430" s="257"/>
      <c r="BP430" s="257"/>
      <c r="BQ430" s="257"/>
      <c r="BR430" s="257"/>
      <c r="BS430" s="257" t="s">
        <v>8402</v>
      </c>
      <c r="BT430" s="257" t="s">
        <v>194</v>
      </c>
      <c r="BU430" s="257" t="s">
        <v>726</v>
      </c>
      <c r="BV430" s="257"/>
      <c r="BW430" s="257"/>
      <c r="BX430" s="257" t="s">
        <v>3686</v>
      </c>
      <c r="BY430" s="257"/>
      <c r="BZ430" s="218"/>
    </row>
    <row r="431" spans="1:78" s="217" customFormat="1" ht="99.75" customHeight="1">
      <c r="A431" s="257">
        <v>430</v>
      </c>
      <c r="B431" s="10" t="s">
        <v>3687</v>
      </c>
      <c r="C431" s="257" t="s">
        <v>92</v>
      </c>
      <c r="D431" s="69" t="s">
        <v>2425</v>
      </c>
      <c r="E431" s="257" t="s">
        <v>969</v>
      </c>
      <c r="F431" s="257"/>
      <c r="G431" s="257" t="s">
        <v>3688</v>
      </c>
      <c r="H431" s="257" t="s">
        <v>81</v>
      </c>
      <c r="I431" s="32"/>
      <c r="J431" s="158" t="s">
        <v>96</v>
      </c>
      <c r="K431" s="257" t="s">
        <v>96</v>
      </c>
      <c r="L431" s="257"/>
      <c r="M431" s="258"/>
      <c r="N431" s="257"/>
      <c r="O431" s="260"/>
      <c r="P431" s="260"/>
      <c r="Q431" s="257" t="s">
        <v>114</v>
      </c>
      <c r="R431" s="257"/>
      <c r="S431" s="267" t="s">
        <v>359</v>
      </c>
      <c r="T431" s="158" t="s">
        <v>2542</v>
      </c>
      <c r="U431" s="257" t="s">
        <v>101</v>
      </c>
      <c r="V431" s="266"/>
      <c r="W431" s="266"/>
      <c r="X431" s="263"/>
      <c r="Y431" s="263"/>
      <c r="Z431" s="263"/>
      <c r="AA431" s="263"/>
      <c r="AB431" s="266"/>
      <c r="AC431" s="263"/>
      <c r="AD431" s="263"/>
      <c r="AE431" s="263"/>
      <c r="AF431" s="263"/>
      <c r="AG431" s="263"/>
      <c r="AH431" s="263"/>
      <c r="AI431" s="266"/>
      <c r="AJ431" s="263"/>
      <c r="AK431" s="263"/>
      <c r="AL431" s="263"/>
      <c r="AM431" s="263"/>
      <c r="AN431" s="266"/>
      <c r="AO431" s="263"/>
      <c r="AP431" s="261"/>
      <c r="AQ431" s="266"/>
      <c r="AR431" s="45"/>
      <c r="AS431" s="4"/>
      <c r="AT431" s="4"/>
      <c r="AU431" s="4"/>
      <c r="AV431" s="4"/>
      <c r="AW431" s="4"/>
      <c r="AX431" s="34"/>
      <c r="AY431" s="4"/>
      <c r="AZ431" s="4"/>
      <c r="BA431" s="261"/>
      <c r="BB431" s="261"/>
      <c r="BC431" s="4"/>
      <c r="BD431" s="4"/>
      <c r="BE431" s="261"/>
      <c r="BF431" s="261"/>
      <c r="BG431" s="4"/>
      <c r="BH431" s="4"/>
      <c r="BI431" s="261"/>
      <c r="BJ431" s="261"/>
      <c r="BK431" s="257"/>
      <c r="BL431" s="266"/>
      <c r="BM431" s="266"/>
      <c r="BN431" s="266"/>
      <c r="BO431" s="266"/>
      <c r="BP431" s="266"/>
      <c r="BQ431" s="34"/>
      <c r="BR431" s="266"/>
      <c r="BS431" s="257" t="s">
        <v>2542</v>
      </c>
      <c r="BT431" s="266"/>
      <c r="BU431" s="257"/>
      <c r="BV431" s="266"/>
      <c r="BW431" s="34"/>
      <c r="BX431" s="257" t="s">
        <v>3689</v>
      </c>
      <c r="BY431" s="34"/>
      <c r="BZ431" s="218"/>
    </row>
    <row r="432" spans="1:78" s="217" customFormat="1" ht="99.75" customHeight="1">
      <c r="A432" s="257">
        <v>431</v>
      </c>
      <c r="B432" s="10" t="s">
        <v>3690</v>
      </c>
      <c r="C432" s="257" t="s">
        <v>92</v>
      </c>
      <c r="D432" s="257" t="s">
        <v>274</v>
      </c>
      <c r="E432" s="257" t="s">
        <v>93</v>
      </c>
      <c r="F432" s="266"/>
      <c r="G432" s="257" t="s">
        <v>3691</v>
      </c>
      <c r="H432" s="257" t="s">
        <v>81</v>
      </c>
      <c r="I432" s="32"/>
      <c r="J432" s="158" t="s">
        <v>96</v>
      </c>
      <c r="K432" s="257" t="s">
        <v>96</v>
      </c>
      <c r="L432" s="257" t="s">
        <v>3692</v>
      </c>
      <c r="M432" s="46"/>
      <c r="N432" s="266"/>
      <c r="O432" s="48"/>
      <c r="P432" s="48"/>
      <c r="Q432" s="257" t="s">
        <v>114</v>
      </c>
      <c r="R432" s="257" t="s">
        <v>1113</v>
      </c>
      <c r="S432" s="267" t="s">
        <v>638</v>
      </c>
      <c r="T432" s="158" t="s">
        <v>725</v>
      </c>
      <c r="U432" s="267" t="s">
        <v>116</v>
      </c>
      <c r="V432" s="266"/>
      <c r="W432" s="266"/>
      <c r="X432" s="263"/>
      <c r="Y432" s="263"/>
      <c r="Z432" s="263"/>
      <c r="AA432" s="263"/>
      <c r="AB432" s="266"/>
      <c r="AC432" s="263"/>
      <c r="AD432" s="263"/>
      <c r="AE432" s="263"/>
      <c r="AF432" s="263"/>
      <c r="AG432" s="263"/>
      <c r="AH432" s="263"/>
      <c r="AI432" s="266"/>
      <c r="AJ432" s="263"/>
      <c r="AK432" s="263"/>
      <c r="AL432" s="263"/>
      <c r="AM432" s="263"/>
      <c r="AN432" s="266"/>
      <c r="AO432" s="263"/>
      <c r="AP432" s="263"/>
      <c r="AQ432" s="257"/>
      <c r="AR432" s="45"/>
      <c r="AS432" s="4"/>
      <c r="AT432" s="4"/>
      <c r="AU432" s="4"/>
      <c r="AV432" s="4"/>
      <c r="AW432" s="4"/>
      <c r="AX432" s="34"/>
      <c r="AY432" s="4"/>
      <c r="AZ432" s="4"/>
      <c r="BA432" s="263"/>
      <c r="BB432" s="263"/>
      <c r="BC432" s="4"/>
      <c r="BD432" s="4"/>
      <c r="BE432" s="263"/>
      <c r="BF432" s="263"/>
      <c r="BG432" s="4"/>
      <c r="BH432" s="4"/>
      <c r="BI432" s="263"/>
      <c r="BJ432" s="263"/>
      <c r="BK432" s="257" t="s">
        <v>3693</v>
      </c>
      <c r="BL432" s="266" t="s">
        <v>118</v>
      </c>
      <c r="BM432" s="266" t="s">
        <v>118</v>
      </c>
      <c r="BN432" s="266"/>
      <c r="BO432" s="266" t="s">
        <v>118</v>
      </c>
      <c r="BP432" s="266" t="s">
        <v>3694</v>
      </c>
      <c r="BQ432" s="34"/>
      <c r="BR432" s="266"/>
      <c r="BS432" s="257" t="s">
        <v>725</v>
      </c>
      <c r="BT432" s="266"/>
      <c r="BU432" s="257"/>
      <c r="BV432" s="266"/>
      <c r="BW432" s="34"/>
      <c r="BX432" s="257" t="s">
        <v>3695</v>
      </c>
      <c r="BY432" s="34"/>
      <c r="BZ432" s="218"/>
    </row>
    <row r="433" spans="1:78" s="217" customFormat="1" ht="99.75" customHeight="1">
      <c r="A433" s="257">
        <v>432</v>
      </c>
      <c r="B433" s="10" t="s">
        <v>3696</v>
      </c>
      <c r="C433" s="257" t="s">
        <v>92</v>
      </c>
      <c r="D433" s="257" t="s">
        <v>204</v>
      </c>
      <c r="E433" s="257" t="s">
        <v>1096</v>
      </c>
      <c r="F433" s="257"/>
      <c r="G433" s="257" t="s">
        <v>1097</v>
      </c>
      <c r="H433" s="257" t="s">
        <v>81</v>
      </c>
      <c r="I433" s="32" t="s">
        <v>3697</v>
      </c>
      <c r="J433" s="158" t="s">
        <v>96</v>
      </c>
      <c r="K433" s="257" t="s">
        <v>96</v>
      </c>
      <c r="L433" s="257" t="s">
        <v>3698</v>
      </c>
      <c r="M433" s="258">
        <v>41607</v>
      </c>
      <c r="N433" s="257"/>
      <c r="O433" s="260"/>
      <c r="P433" s="260"/>
      <c r="Q433" s="257" t="s">
        <v>114</v>
      </c>
      <c r="R433" s="257" t="s">
        <v>367</v>
      </c>
      <c r="S433" s="267" t="s">
        <v>133</v>
      </c>
      <c r="T433" s="158" t="s">
        <v>368</v>
      </c>
      <c r="U433" s="267" t="s">
        <v>116</v>
      </c>
      <c r="V433" s="266"/>
      <c r="W433" s="266"/>
      <c r="X433" s="263"/>
      <c r="Y433" s="263"/>
      <c r="Z433" s="263"/>
      <c r="AA433" s="263"/>
      <c r="AB433" s="266"/>
      <c r="AC433" s="263"/>
      <c r="AD433" s="263"/>
      <c r="AE433" s="263"/>
      <c r="AF433" s="263"/>
      <c r="AG433" s="263"/>
      <c r="AH433" s="263"/>
      <c r="AI433" s="266"/>
      <c r="AJ433" s="263"/>
      <c r="AK433" s="263"/>
      <c r="AL433" s="263"/>
      <c r="AM433" s="263"/>
      <c r="AN433" s="266"/>
      <c r="AO433" s="263"/>
      <c r="AP433" s="263"/>
      <c r="AQ433" s="90" t="s">
        <v>2436</v>
      </c>
      <c r="AR433" s="96"/>
      <c r="AS433" s="4"/>
      <c r="AT433" s="4"/>
      <c r="AU433" s="4"/>
      <c r="AV433" s="4"/>
      <c r="AW433" s="4"/>
      <c r="AX433" s="34"/>
      <c r="AY433" s="4"/>
      <c r="AZ433" s="4"/>
      <c r="BA433" s="263"/>
      <c r="BB433" s="263"/>
      <c r="BC433" s="4"/>
      <c r="BD433" s="4"/>
      <c r="BE433" s="263"/>
      <c r="BF433" s="263"/>
      <c r="BG433" s="4"/>
      <c r="BH433" s="4"/>
      <c r="BI433" s="263"/>
      <c r="BJ433" s="263"/>
      <c r="BK433" s="257" t="s">
        <v>3699</v>
      </c>
      <c r="BL433" s="266"/>
      <c r="BM433" s="266"/>
      <c r="BN433" s="266"/>
      <c r="BO433" s="266"/>
      <c r="BP433" s="257" t="s">
        <v>3700</v>
      </c>
      <c r="BQ433" s="34"/>
      <c r="BR433" s="266"/>
      <c r="BS433" s="257" t="s">
        <v>368</v>
      </c>
      <c r="BT433" s="266"/>
      <c r="BU433" s="266"/>
      <c r="BV433" s="257" t="s">
        <v>3701</v>
      </c>
      <c r="BW433" s="34"/>
      <c r="BX433" s="257" t="s">
        <v>3702</v>
      </c>
      <c r="BY433" s="34"/>
      <c r="BZ433" s="218"/>
    </row>
    <row r="434" spans="1:78" s="217" customFormat="1" ht="99.75" customHeight="1">
      <c r="A434" s="257">
        <v>433</v>
      </c>
      <c r="B434" s="10" t="s">
        <v>3703</v>
      </c>
      <c r="C434" s="257" t="s">
        <v>92</v>
      </c>
      <c r="D434" s="257" t="s">
        <v>93</v>
      </c>
      <c r="E434" s="257" t="s">
        <v>3704</v>
      </c>
      <c r="F434" s="266"/>
      <c r="G434" s="257" t="s">
        <v>3705</v>
      </c>
      <c r="H434" s="257" t="s">
        <v>81</v>
      </c>
      <c r="I434" s="32" t="s">
        <v>3706</v>
      </c>
      <c r="J434" s="158" t="s">
        <v>96</v>
      </c>
      <c r="K434" s="257" t="s">
        <v>96</v>
      </c>
      <c r="L434" s="257" t="s">
        <v>3707</v>
      </c>
      <c r="M434" s="46">
        <v>42300</v>
      </c>
      <c r="N434" s="46">
        <v>42300</v>
      </c>
      <c r="O434" s="48"/>
      <c r="P434" s="48"/>
      <c r="Q434" s="257" t="s">
        <v>114</v>
      </c>
      <c r="R434" s="257" t="s">
        <v>828</v>
      </c>
      <c r="S434" s="267" t="s">
        <v>828</v>
      </c>
      <c r="T434" s="158" t="s">
        <v>1690</v>
      </c>
      <c r="U434" s="69" t="s">
        <v>8167</v>
      </c>
      <c r="V434" s="266"/>
      <c r="W434" s="266"/>
      <c r="X434" s="263"/>
      <c r="Y434" s="263"/>
      <c r="Z434" s="263"/>
      <c r="AA434" s="263"/>
      <c r="AB434" s="266"/>
      <c r="AC434" s="263"/>
      <c r="AD434" s="263"/>
      <c r="AE434" s="263"/>
      <c r="AF434" s="263"/>
      <c r="AG434" s="263"/>
      <c r="AH434" s="263"/>
      <c r="AI434" s="266"/>
      <c r="AJ434" s="263"/>
      <c r="AK434" s="263"/>
      <c r="AL434" s="263"/>
      <c r="AM434" s="263"/>
      <c r="AN434" s="5"/>
      <c r="AO434" s="5"/>
      <c r="AP434" s="5"/>
      <c r="AQ434" s="5"/>
      <c r="AR434" s="5"/>
      <c r="AS434" s="4"/>
      <c r="AT434" s="4"/>
      <c r="AU434" s="4"/>
      <c r="AV434" s="4"/>
      <c r="AW434" s="4"/>
      <c r="AX434" s="34"/>
      <c r="AY434" s="4"/>
      <c r="AZ434" s="4"/>
      <c r="BA434" s="5"/>
      <c r="BB434" s="5"/>
      <c r="BC434" s="4"/>
      <c r="BD434" s="4"/>
      <c r="BE434" s="5"/>
      <c r="BF434" s="5"/>
      <c r="BG434" s="4"/>
      <c r="BH434" s="4"/>
      <c r="BI434" s="5"/>
      <c r="BJ434" s="5"/>
      <c r="BK434" s="257"/>
      <c r="BL434" s="266"/>
      <c r="BM434" s="266"/>
      <c r="BN434" s="266"/>
      <c r="BO434" s="266"/>
      <c r="BP434" s="266"/>
      <c r="BQ434" s="34"/>
      <c r="BR434" s="266"/>
      <c r="BS434" s="261" t="s">
        <v>1939</v>
      </c>
      <c r="BT434" s="263"/>
      <c r="BU434" s="261" t="s">
        <v>1021</v>
      </c>
      <c r="BV434" s="90"/>
      <c r="BW434" s="5"/>
      <c r="BX434" s="261" t="s">
        <v>3708</v>
      </c>
      <c r="BY434" s="34"/>
      <c r="BZ434" s="218"/>
    </row>
    <row r="435" spans="1:78" s="217" customFormat="1" ht="409.5">
      <c r="A435" s="257">
        <v>434</v>
      </c>
      <c r="B435" s="10" t="s">
        <v>3709</v>
      </c>
      <c r="C435" s="257" t="s">
        <v>106</v>
      </c>
      <c r="D435" s="257" t="s">
        <v>441</v>
      </c>
      <c r="E435" s="257" t="s">
        <v>1457</v>
      </c>
      <c r="F435" s="257" t="s">
        <v>3710</v>
      </c>
      <c r="G435" s="257" t="s">
        <v>3711</v>
      </c>
      <c r="H435" s="257" t="s">
        <v>81</v>
      </c>
      <c r="I435" s="32" t="s">
        <v>3712</v>
      </c>
      <c r="J435" s="158" t="s">
        <v>1028</v>
      </c>
      <c r="K435" s="257" t="s">
        <v>3713</v>
      </c>
      <c r="L435" s="257" t="s">
        <v>3714</v>
      </c>
      <c r="M435" s="258">
        <v>32127</v>
      </c>
      <c r="N435" s="259">
        <v>31810</v>
      </c>
      <c r="O435" s="260">
        <v>8824</v>
      </c>
      <c r="P435" s="260">
        <v>39877</v>
      </c>
      <c r="Q435" s="257" t="s">
        <v>114</v>
      </c>
      <c r="R435" s="257" t="s">
        <v>385</v>
      </c>
      <c r="S435" s="267" t="s">
        <v>145</v>
      </c>
      <c r="T435" s="158" t="s">
        <v>8402</v>
      </c>
      <c r="U435" s="196" t="s">
        <v>101</v>
      </c>
      <c r="V435" s="32" t="s">
        <v>3715</v>
      </c>
      <c r="W435" s="257"/>
      <c r="X435" s="261">
        <v>4083388375</v>
      </c>
      <c r="Y435" s="39">
        <f>X435/10</f>
        <v>408338837.5</v>
      </c>
      <c r="Z435" s="39">
        <f>X435/13.5</f>
        <v>302473212.96296299</v>
      </c>
      <c r="AA435" s="39">
        <v>8271326.3146167556</v>
      </c>
      <c r="AB435" s="260">
        <v>1998</v>
      </c>
      <c r="AC435" s="49">
        <v>21799690160</v>
      </c>
      <c r="AD435" s="49">
        <f>AC435/10</f>
        <v>2179969016</v>
      </c>
      <c r="AE435" s="49">
        <f>AC435/13.5</f>
        <v>1614791863.7037036</v>
      </c>
      <c r="AF435" s="49">
        <v>10417115.927901065</v>
      </c>
      <c r="AG435" s="263">
        <v>10171771275</v>
      </c>
      <c r="AH435" s="49">
        <v>-438865622</v>
      </c>
      <c r="AI435" s="48">
        <v>1985</v>
      </c>
      <c r="AJ435" s="39">
        <v>1932267.94</v>
      </c>
      <c r="AK435" s="52">
        <v>170824</v>
      </c>
      <c r="AL435" s="39">
        <v>2103091.94</v>
      </c>
      <c r="AM435" s="51">
        <v>43273.496707818929</v>
      </c>
      <c r="AN435" s="53">
        <v>1944</v>
      </c>
      <c r="AO435" s="52">
        <v>1481528064</v>
      </c>
      <c r="AP435" s="39">
        <v>6917597799</v>
      </c>
      <c r="AQ435" s="53">
        <v>1905</v>
      </c>
      <c r="AR435" s="52"/>
      <c r="AS435" s="52"/>
      <c r="AT435" s="57">
        <v>839507792756.75</v>
      </c>
      <c r="AU435" s="57">
        <v>2417825.2799999998</v>
      </c>
      <c r="AV435" s="39">
        <f>AR435+AT435</f>
        <v>839507792756.75</v>
      </c>
      <c r="AW435" s="39">
        <f>AS435+AU435</f>
        <v>2417825.2799999998</v>
      </c>
      <c r="AX435" s="70"/>
      <c r="AY435" s="52"/>
      <c r="AZ435" s="52"/>
      <c r="BA435" s="39">
        <v>6917597799</v>
      </c>
      <c r="BB435" s="39">
        <v>6917597799</v>
      </c>
      <c r="BC435" s="52"/>
      <c r="BD435" s="52"/>
      <c r="BE435" s="39">
        <v>6917597799</v>
      </c>
      <c r="BF435" s="39">
        <v>6917597799</v>
      </c>
      <c r="BG435" s="52"/>
      <c r="BH435" s="52"/>
      <c r="BI435" s="39">
        <v>6917597799</v>
      </c>
      <c r="BJ435" s="39">
        <v>6917597799</v>
      </c>
      <c r="BK435" s="257" t="s">
        <v>8612</v>
      </c>
      <c r="BL435" s="266" t="s">
        <v>180</v>
      </c>
      <c r="BM435" s="257" t="s">
        <v>180</v>
      </c>
      <c r="BN435" s="257"/>
      <c r="BO435" s="257"/>
      <c r="BP435" s="257" t="s">
        <v>8613</v>
      </c>
      <c r="BQ435" s="257" t="s">
        <v>519</v>
      </c>
      <c r="BR435" s="257" t="s">
        <v>3716</v>
      </c>
      <c r="BS435" s="257" t="s">
        <v>8420</v>
      </c>
      <c r="BT435" s="265" t="s">
        <v>3717</v>
      </c>
      <c r="BU435" s="257" t="s">
        <v>1009</v>
      </c>
      <c r="BV435" s="257" t="s">
        <v>8614</v>
      </c>
      <c r="BW435" s="257"/>
      <c r="BX435" s="257" t="s">
        <v>3718</v>
      </c>
      <c r="BY435" s="257"/>
      <c r="BZ435" s="218"/>
    </row>
    <row r="436" spans="1:78" s="217" customFormat="1" ht="99.75" customHeight="1">
      <c r="A436" s="257">
        <v>435</v>
      </c>
      <c r="B436" s="101" t="s">
        <v>3719</v>
      </c>
      <c r="C436" s="257" t="s">
        <v>106</v>
      </c>
      <c r="D436" s="257" t="s">
        <v>125</v>
      </c>
      <c r="E436" s="257" t="s">
        <v>126</v>
      </c>
      <c r="F436" s="266" t="s">
        <v>3720</v>
      </c>
      <c r="G436" s="257" t="s">
        <v>3721</v>
      </c>
      <c r="H436" s="266" t="s">
        <v>110</v>
      </c>
      <c r="I436" s="32" t="s">
        <v>3722</v>
      </c>
      <c r="J436" s="158" t="s">
        <v>96</v>
      </c>
      <c r="K436" s="257" t="s">
        <v>3723</v>
      </c>
      <c r="L436" s="257" t="s">
        <v>3724</v>
      </c>
      <c r="M436" s="46">
        <v>27760</v>
      </c>
      <c r="N436" s="47">
        <v>39814</v>
      </c>
      <c r="O436" s="48"/>
      <c r="P436" s="48"/>
      <c r="Q436" s="257" t="s">
        <v>114</v>
      </c>
      <c r="R436" s="266" t="s">
        <v>1226</v>
      </c>
      <c r="S436" s="267" t="s">
        <v>359</v>
      </c>
      <c r="T436" s="158" t="s">
        <v>86</v>
      </c>
      <c r="U436" s="69" t="s">
        <v>8167</v>
      </c>
      <c r="V436" s="32"/>
      <c r="W436" s="266"/>
      <c r="X436" s="261"/>
      <c r="Y436" s="261"/>
      <c r="Z436" s="261"/>
      <c r="AA436" s="261"/>
      <c r="AB436" s="262"/>
      <c r="AC436" s="263"/>
      <c r="AD436" s="263"/>
      <c r="AE436" s="263"/>
      <c r="AF436" s="263"/>
      <c r="AG436" s="263"/>
      <c r="AH436" s="263"/>
      <c r="AI436" s="266">
        <v>225</v>
      </c>
      <c r="AJ436" s="49"/>
      <c r="AK436" s="49"/>
      <c r="AL436" s="49"/>
      <c r="AM436" s="49"/>
      <c r="AN436" s="64"/>
      <c r="AO436" s="49"/>
      <c r="AP436" s="49"/>
      <c r="AQ436" s="64"/>
      <c r="AR436" s="49"/>
      <c r="AS436" s="49"/>
      <c r="AT436" s="49"/>
      <c r="AU436" s="49"/>
      <c r="AV436" s="49"/>
      <c r="AW436" s="49"/>
      <c r="AX436" s="64"/>
      <c r="AY436" s="49"/>
      <c r="AZ436" s="49"/>
      <c r="BA436" s="49"/>
      <c r="BB436" s="49"/>
      <c r="BC436" s="49"/>
      <c r="BD436" s="49"/>
      <c r="BE436" s="49"/>
      <c r="BF436" s="49"/>
      <c r="BG436" s="49"/>
      <c r="BH436" s="49"/>
      <c r="BI436" s="49"/>
      <c r="BJ436" s="49"/>
      <c r="BK436" s="257"/>
      <c r="BL436" s="266"/>
      <c r="BM436" s="266"/>
      <c r="BN436" s="257"/>
      <c r="BO436" s="257"/>
      <c r="BP436" s="266"/>
      <c r="BQ436" s="257" t="s">
        <v>519</v>
      </c>
      <c r="BR436" s="257" t="s">
        <v>3725</v>
      </c>
      <c r="BS436" s="257" t="s">
        <v>119</v>
      </c>
      <c r="BT436" s="266" t="s">
        <v>773</v>
      </c>
      <c r="BU436" s="257"/>
      <c r="BV436" s="257" t="s">
        <v>3726</v>
      </c>
      <c r="BW436" s="257" t="s">
        <v>3727</v>
      </c>
      <c r="BX436" s="257" t="s">
        <v>3728</v>
      </c>
      <c r="BY436" s="266"/>
      <c r="BZ436" s="218"/>
    </row>
    <row r="437" spans="1:78" s="217" customFormat="1" ht="334.5" customHeight="1">
      <c r="A437" s="257">
        <v>436</v>
      </c>
      <c r="B437" s="10" t="s">
        <v>3729</v>
      </c>
      <c r="C437" s="257" t="s">
        <v>106</v>
      </c>
      <c r="D437" s="257" t="s">
        <v>274</v>
      </c>
      <c r="E437" s="257" t="s">
        <v>274</v>
      </c>
      <c r="F437" s="257" t="s">
        <v>3730</v>
      </c>
      <c r="G437" s="257" t="s">
        <v>3731</v>
      </c>
      <c r="H437" s="257" t="s">
        <v>189</v>
      </c>
      <c r="I437" s="32" t="s">
        <v>3732</v>
      </c>
      <c r="J437" s="158" t="s">
        <v>96</v>
      </c>
      <c r="K437" s="257" t="s">
        <v>96</v>
      </c>
      <c r="L437" s="257" t="s">
        <v>3733</v>
      </c>
      <c r="M437" s="258">
        <v>40869</v>
      </c>
      <c r="N437" s="259">
        <v>40869</v>
      </c>
      <c r="O437" s="260">
        <v>8616</v>
      </c>
      <c r="P437" s="260">
        <v>39805</v>
      </c>
      <c r="Q437" s="257" t="s">
        <v>114</v>
      </c>
      <c r="R437" s="257" t="s">
        <v>755</v>
      </c>
      <c r="S437" s="267" t="s">
        <v>330</v>
      </c>
      <c r="T437" s="158" t="s">
        <v>312</v>
      </c>
      <c r="U437" s="267" t="s">
        <v>116</v>
      </c>
      <c r="V437" s="32"/>
      <c r="W437" s="257"/>
      <c r="X437" s="261">
        <v>445787618</v>
      </c>
      <c r="Y437" s="39">
        <f>X437/10</f>
        <v>44578761.799999997</v>
      </c>
      <c r="Z437" s="39">
        <f>X437/13.5</f>
        <v>33021305.037037037</v>
      </c>
      <c r="AA437" s="39">
        <v>902989.0171771188</v>
      </c>
      <c r="AB437" s="260">
        <v>294</v>
      </c>
      <c r="AC437" s="49">
        <v>713520325</v>
      </c>
      <c r="AD437" s="49">
        <f>AC437/10</f>
        <v>71352032.5</v>
      </c>
      <c r="AE437" s="49">
        <f>AC437/13.5</f>
        <v>52853357.40740741</v>
      </c>
      <c r="AF437" s="49">
        <v>340960.07272970548</v>
      </c>
      <c r="AG437" s="263">
        <v>78230000</v>
      </c>
      <c r="AH437" s="39">
        <v>51000000</v>
      </c>
      <c r="AI437" s="260">
        <v>309</v>
      </c>
      <c r="AJ437" s="39">
        <v>54793.58</v>
      </c>
      <c r="AK437" s="52">
        <v>12110371.779999999</v>
      </c>
      <c r="AL437" s="39">
        <v>12165165.359999999</v>
      </c>
      <c r="AM437" s="51">
        <v>250312.04444444441</v>
      </c>
      <c r="AN437" s="260">
        <v>301</v>
      </c>
      <c r="AO437" s="52">
        <v>95255562</v>
      </c>
      <c r="AP437" s="39">
        <v>1153969871</v>
      </c>
      <c r="AQ437" s="260">
        <v>300</v>
      </c>
      <c r="AR437" s="39"/>
      <c r="AS437" s="39"/>
      <c r="AT437" s="57">
        <v>8888220239</v>
      </c>
      <c r="AU437" s="57">
        <v>36153.75</v>
      </c>
      <c r="AV437" s="39">
        <f>AR437+AT437</f>
        <v>8888220239</v>
      </c>
      <c r="AW437" s="39">
        <f>AS437+AU437</f>
        <v>36153.75</v>
      </c>
      <c r="AX437" s="54"/>
      <c r="AY437" s="52"/>
      <c r="AZ437" s="52"/>
      <c r="BA437" s="39">
        <v>1153969871</v>
      </c>
      <c r="BB437" s="39">
        <v>1153969871</v>
      </c>
      <c r="BC437" s="52"/>
      <c r="BD437" s="52"/>
      <c r="BE437" s="39">
        <v>1153969871</v>
      </c>
      <c r="BF437" s="39">
        <v>1153969871</v>
      </c>
      <c r="BG437" s="52"/>
      <c r="BH437" s="52"/>
      <c r="BI437" s="39">
        <v>1153969871</v>
      </c>
      <c r="BJ437" s="39">
        <v>1153969871</v>
      </c>
      <c r="BK437" s="257" t="s">
        <v>3734</v>
      </c>
      <c r="BL437" s="257"/>
      <c r="BM437" s="257" t="s">
        <v>118</v>
      </c>
      <c r="BN437" s="265" t="s">
        <v>180</v>
      </c>
      <c r="BO437" s="265" t="s">
        <v>180</v>
      </c>
      <c r="BP437" s="257" t="s">
        <v>3735</v>
      </c>
      <c r="BQ437" s="257" t="s">
        <v>102</v>
      </c>
      <c r="BR437" s="257"/>
      <c r="BS437" s="257" t="s">
        <v>1701</v>
      </c>
      <c r="BT437" s="257"/>
      <c r="BU437" s="257" t="s">
        <v>103</v>
      </c>
      <c r="BV437" s="257"/>
      <c r="BW437" s="34"/>
      <c r="BX437" s="257" t="s">
        <v>3736</v>
      </c>
      <c r="BY437" s="257" t="s">
        <v>3737</v>
      </c>
      <c r="BZ437" s="216"/>
    </row>
    <row r="438" spans="1:78" s="217" customFormat="1" ht="99.75" customHeight="1">
      <c r="A438" s="257">
        <v>437</v>
      </c>
      <c r="B438" s="10" t="s">
        <v>3738</v>
      </c>
      <c r="C438" s="257" t="s">
        <v>92</v>
      </c>
      <c r="D438" s="69" t="s">
        <v>2425</v>
      </c>
      <c r="E438" s="257" t="s">
        <v>3739</v>
      </c>
      <c r="F438" s="257"/>
      <c r="G438" s="257"/>
      <c r="H438" s="257" t="s">
        <v>81</v>
      </c>
      <c r="I438" s="32"/>
      <c r="J438" s="158" t="s">
        <v>96</v>
      </c>
      <c r="K438" s="257" t="s">
        <v>96</v>
      </c>
      <c r="L438" s="257"/>
      <c r="M438" s="258"/>
      <c r="N438" s="257"/>
      <c r="O438" s="260"/>
      <c r="P438" s="260"/>
      <c r="Q438" s="257" t="s">
        <v>114</v>
      </c>
      <c r="R438" s="257"/>
      <c r="S438" s="267" t="s">
        <v>359</v>
      </c>
      <c r="T438" s="158" t="s">
        <v>2542</v>
      </c>
      <c r="U438" s="267" t="s">
        <v>116</v>
      </c>
      <c r="V438" s="266"/>
      <c r="W438" s="266"/>
      <c r="X438" s="263"/>
      <c r="Y438" s="263"/>
      <c r="Z438" s="263"/>
      <c r="AA438" s="263"/>
      <c r="AB438" s="266"/>
      <c r="AC438" s="263"/>
      <c r="AD438" s="263"/>
      <c r="AE438" s="263"/>
      <c r="AF438" s="263"/>
      <c r="AG438" s="263"/>
      <c r="AH438" s="263"/>
      <c r="AI438" s="266"/>
      <c r="AJ438" s="263"/>
      <c r="AK438" s="263"/>
      <c r="AL438" s="263"/>
      <c r="AM438" s="263"/>
      <c r="AN438" s="266"/>
      <c r="AO438" s="263"/>
      <c r="AP438" s="261"/>
      <c r="AQ438" s="266"/>
      <c r="AR438" s="45"/>
      <c r="AS438" s="4"/>
      <c r="AT438" s="4"/>
      <c r="AU438" s="4"/>
      <c r="AV438" s="4"/>
      <c r="AW438" s="4"/>
      <c r="AX438" s="34"/>
      <c r="AY438" s="4"/>
      <c r="AZ438" s="4"/>
      <c r="BA438" s="261"/>
      <c r="BB438" s="261"/>
      <c r="BC438" s="4"/>
      <c r="BD438" s="4"/>
      <c r="BE438" s="261"/>
      <c r="BF438" s="261"/>
      <c r="BG438" s="4"/>
      <c r="BH438" s="4"/>
      <c r="BI438" s="261"/>
      <c r="BJ438" s="261"/>
      <c r="BK438" s="257"/>
      <c r="BL438" s="266"/>
      <c r="BM438" s="266"/>
      <c r="BN438" s="266"/>
      <c r="BO438" s="266"/>
      <c r="BP438" s="266"/>
      <c r="BQ438" s="257" t="s">
        <v>102</v>
      </c>
      <c r="BR438" s="266"/>
      <c r="BS438" s="257" t="s">
        <v>3740</v>
      </c>
      <c r="BT438" s="266"/>
      <c r="BU438" s="257"/>
      <c r="BV438" s="266"/>
      <c r="BW438" s="34"/>
      <c r="BX438" s="257" t="s">
        <v>3741</v>
      </c>
      <c r="BY438" s="34"/>
      <c r="BZ438" s="218"/>
    </row>
    <row r="439" spans="1:78" s="217" customFormat="1" ht="99.75" customHeight="1">
      <c r="A439" s="257">
        <v>438</v>
      </c>
      <c r="B439" s="10" t="s">
        <v>8213</v>
      </c>
      <c r="C439" s="257" t="s">
        <v>92</v>
      </c>
      <c r="D439" s="257" t="s">
        <v>3347</v>
      </c>
      <c r="E439" s="257" t="s">
        <v>3348</v>
      </c>
      <c r="F439" s="257"/>
      <c r="G439" s="257" t="s">
        <v>3742</v>
      </c>
      <c r="H439" s="257" t="s">
        <v>81</v>
      </c>
      <c r="I439" s="32"/>
      <c r="J439" s="158" t="s">
        <v>96</v>
      </c>
      <c r="K439" s="257" t="s">
        <v>96</v>
      </c>
      <c r="L439" s="257" t="s">
        <v>747</v>
      </c>
      <c r="M439" s="258"/>
      <c r="N439" s="257"/>
      <c r="O439" s="260"/>
      <c r="P439" s="260"/>
      <c r="Q439" s="257" t="s">
        <v>114</v>
      </c>
      <c r="R439" s="257" t="s">
        <v>161</v>
      </c>
      <c r="S439" s="267" t="s">
        <v>162</v>
      </c>
      <c r="T439" s="158" t="s">
        <v>163</v>
      </c>
      <c r="U439" s="257" t="s">
        <v>101</v>
      </c>
      <c r="V439" s="266"/>
      <c r="W439" s="266"/>
      <c r="X439" s="263"/>
      <c r="Y439" s="263"/>
      <c r="Z439" s="263"/>
      <c r="AA439" s="263"/>
      <c r="AB439" s="266"/>
      <c r="AC439" s="263"/>
      <c r="AD439" s="263"/>
      <c r="AE439" s="263"/>
      <c r="AF439" s="263"/>
      <c r="AG439" s="263"/>
      <c r="AH439" s="263"/>
      <c r="AI439" s="266"/>
      <c r="AJ439" s="263"/>
      <c r="AK439" s="263"/>
      <c r="AL439" s="263"/>
      <c r="AM439" s="263"/>
      <c r="AN439" s="266"/>
      <c r="AO439" s="263"/>
      <c r="AP439" s="263"/>
      <c r="AQ439" s="266"/>
      <c r="AR439" s="45"/>
      <c r="AS439" s="4"/>
      <c r="AT439" s="4"/>
      <c r="AU439" s="4"/>
      <c r="AV439" s="4"/>
      <c r="AW439" s="4"/>
      <c r="AX439" s="34"/>
      <c r="AY439" s="4"/>
      <c r="AZ439" s="4"/>
      <c r="BA439" s="263"/>
      <c r="BB439" s="263"/>
      <c r="BC439" s="4"/>
      <c r="BD439" s="4"/>
      <c r="BE439" s="263"/>
      <c r="BF439" s="263"/>
      <c r="BG439" s="4"/>
      <c r="BH439" s="4"/>
      <c r="BI439" s="263"/>
      <c r="BJ439" s="263"/>
      <c r="BK439" s="257"/>
      <c r="BL439" s="266"/>
      <c r="BM439" s="266"/>
      <c r="BN439" s="266"/>
      <c r="BO439" s="266"/>
      <c r="BP439" s="266"/>
      <c r="BQ439" s="257" t="s">
        <v>102</v>
      </c>
      <c r="BR439" s="266"/>
      <c r="BS439" s="257" t="s">
        <v>163</v>
      </c>
      <c r="BT439" s="266"/>
      <c r="BU439" s="257" t="s">
        <v>3743</v>
      </c>
      <c r="BV439" s="266"/>
      <c r="BW439" s="34"/>
      <c r="BX439" s="257" t="s">
        <v>3744</v>
      </c>
      <c r="BY439" s="34"/>
      <c r="BZ439" s="218"/>
    </row>
    <row r="440" spans="1:78" s="217" customFormat="1" ht="201.75" customHeight="1">
      <c r="A440" s="257">
        <v>439</v>
      </c>
      <c r="B440" s="42" t="s">
        <v>3745</v>
      </c>
      <c r="C440" s="257" t="s">
        <v>106</v>
      </c>
      <c r="D440" s="257" t="s">
        <v>252</v>
      </c>
      <c r="E440" s="257" t="s">
        <v>3746</v>
      </c>
      <c r="F440" s="265" t="s">
        <v>3747</v>
      </c>
      <c r="G440" s="265" t="s">
        <v>3748</v>
      </c>
      <c r="H440" s="257" t="s">
        <v>81</v>
      </c>
      <c r="I440" s="76" t="s">
        <v>3749</v>
      </c>
      <c r="J440" s="158" t="s">
        <v>96</v>
      </c>
      <c r="K440" s="265" t="s">
        <v>3750</v>
      </c>
      <c r="L440" s="265" t="s">
        <v>3751</v>
      </c>
      <c r="M440" s="77">
        <v>41506</v>
      </c>
      <c r="N440" s="78">
        <v>41506</v>
      </c>
      <c r="O440" s="53">
        <v>313</v>
      </c>
      <c r="P440" s="53">
        <v>40232</v>
      </c>
      <c r="Q440" s="257" t="s">
        <v>114</v>
      </c>
      <c r="R440" s="265" t="s">
        <v>144</v>
      </c>
      <c r="S440" s="267" t="s">
        <v>195</v>
      </c>
      <c r="T440" s="158" t="s">
        <v>914</v>
      </c>
      <c r="U440" s="267" t="s">
        <v>116</v>
      </c>
      <c r="V440" s="32" t="s">
        <v>3752</v>
      </c>
      <c r="W440" s="265" t="s">
        <v>3753</v>
      </c>
      <c r="X440" s="60">
        <v>784141773</v>
      </c>
      <c r="Y440" s="39">
        <f>X440/10</f>
        <v>78414177.299999997</v>
      </c>
      <c r="Z440" s="39">
        <f>X440/13.5</f>
        <v>58084575.777777776</v>
      </c>
      <c r="AA440" s="39">
        <v>1588360.4217306757</v>
      </c>
      <c r="AB440" s="53">
        <v>12</v>
      </c>
      <c r="AC440" s="49">
        <v>264053626</v>
      </c>
      <c r="AD440" s="49">
        <f>AC440/10</f>
        <v>26405362.600000001</v>
      </c>
      <c r="AE440" s="49">
        <f>AC440/13.5</f>
        <v>19559527.851851851</v>
      </c>
      <c r="AF440" s="49">
        <v>126179.64810673396</v>
      </c>
      <c r="AG440" s="263">
        <v>20704252</v>
      </c>
      <c r="AH440" s="49">
        <v>10047477</v>
      </c>
      <c r="AI440" s="48">
        <v>12</v>
      </c>
      <c r="AJ440" s="39">
        <v>6821.88</v>
      </c>
      <c r="AK440" s="51"/>
      <c r="AL440" s="39">
        <v>6821.88</v>
      </c>
      <c r="AM440" s="51">
        <v>140.36790123456791</v>
      </c>
      <c r="AN440" s="260">
        <v>12</v>
      </c>
      <c r="AO440" s="52">
        <v>1921824232</v>
      </c>
      <c r="AP440" s="51"/>
      <c r="AQ440" s="53">
        <v>8</v>
      </c>
      <c r="AR440" s="52"/>
      <c r="AS440" s="52"/>
      <c r="AT440" s="52"/>
      <c r="AU440" s="52"/>
      <c r="AV440" s="52"/>
      <c r="AW440" s="52"/>
      <c r="AX440" s="54"/>
      <c r="AY440" s="52"/>
      <c r="AZ440" s="52"/>
      <c r="BA440" s="51"/>
      <c r="BB440" s="51"/>
      <c r="BC440" s="52"/>
      <c r="BD440" s="52"/>
      <c r="BE440" s="51"/>
      <c r="BF440" s="51"/>
      <c r="BG440" s="52"/>
      <c r="BH440" s="52"/>
      <c r="BI440" s="51"/>
      <c r="BJ440" s="51"/>
      <c r="BK440" s="264" t="s">
        <v>3754</v>
      </c>
      <c r="BL440" s="265"/>
      <c r="BM440" s="265" t="s">
        <v>118</v>
      </c>
      <c r="BN440" s="265" t="s">
        <v>180</v>
      </c>
      <c r="BO440" s="265" t="s">
        <v>180</v>
      </c>
      <c r="BP440" s="265" t="s">
        <v>3755</v>
      </c>
      <c r="BQ440" s="265" t="s">
        <v>3036</v>
      </c>
      <c r="BR440" s="265"/>
      <c r="BS440" s="265" t="s">
        <v>914</v>
      </c>
      <c r="BT440" s="265" t="s">
        <v>3756</v>
      </c>
      <c r="BU440" s="257"/>
      <c r="BV440" s="265"/>
      <c r="BW440" s="84"/>
      <c r="BX440" s="257" t="s">
        <v>3757</v>
      </c>
      <c r="BY440" s="257"/>
      <c r="BZ440" s="218"/>
    </row>
    <row r="441" spans="1:78" s="217" customFormat="1" ht="409.5" customHeight="1">
      <c r="A441" s="257">
        <v>440</v>
      </c>
      <c r="B441" s="10" t="s">
        <v>3758</v>
      </c>
      <c r="C441" s="257" t="s">
        <v>106</v>
      </c>
      <c r="D441" s="257" t="s">
        <v>204</v>
      </c>
      <c r="E441" s="257" t="s">
        <v>1783</v>
      </c>
      <c r="F441" s="257" t="s">
        <v>3759</v>
      </c>
      <c r="G441" s="257" t="s">
        <v>3760</v>
      </c>
      <c r="H441" s="257" t="s">
        <v>81</v>
      </c>
      <c r="I441" s="10"/>
      <c r="J441" s="158" t="s">
        <v>96</v>
      </c>
      <c r="K441" s="257" t="s">
        <v>96</v>
      </c>
      <c r="L441" s="257" t="s">
        <v>1786</v>
      </c>
      <c r="M441" s="258">
        <v>44154</v>
      </c>
      <c r="N441" s="257">
        <v>2020</v>
      </c>
      <c r="O441" s="260">
        <v>4379</v>
      </c>
      <c r="P441" s="260">
        <v>42011</v>
      </c>
      <c r="Q441" s="257" t="s">
        <v>114</v>
      </c>
      <c r="R441" s="257" t="s">
        <v>414</v>
      </c>
      <c r="S441" s="267" t="s">
        <v>415</v>
      </c>
      <c r="T441" s="158" t="s">
        <v>211</v>
      </c>
      <c r="U441" s="267" t="s">
        <v>116</v>
      </c>
      <c r="V441" s="257" t="s">
        <v>3761</v>
      </c>
      <c r="W441" s="257"/>
      <c r="X441" s="39"/>
      <c r="Y441" s="39"/>
      <c r="Z441" s="39"/>
      <c r="AA441" s="39"/>
      <c r="AB441" s="65"/>
      <c r="AC441" s="39"/>
      <c r="AD441" s="261"/>
      <c r="AE441" s="261"/>
      <c r="AF441" s="261"/>
      <c r="AG441" s="261"/>
      <c r="AH441" s="261"/>
      <c r="AI441" s="257"/>
      <c r="AJ441" s="39"/>
      <c r="AK441" s="39"/>
      <c r="AL441" s="39"/>
      <c r="AM441" s="39"/>
      <c r="AN441" s="65"/>
      <c r="AO441" s="39"/>
      <c r="AP441" s="39"/>
      <c r="AQ441" s="65"/>
      <c r="AR441" s="39"/>
      <c r="AS441" s="39"/>
      <c r="AT441" s="39"/>
      <c r="AU441" s="39"/>
      <c r="AV441" s="39"/>
      <c r="AW441" s="39"/>
      <c r="AX441" s="65"/>
      <c r="AY441" s="39"/>
      <c r="AZ441" s="39"/>
      <c r="BA441" s="39"/>
      <c r="BB441" s="39"/>
      <c r="BC441" s="39"/>
      <c r="BD441" s="39"/>
      <c r="BE441" s="39"/>
      <c r="BF441" s="39"/>
      <c r="BG441" s="39"/>
      <c r="BH441" s="39"/>
      <c r="BI441" s="39"/>
      <c r="BJ441" s="39"/>
      <c r="BK441" s="257" t="s">
        <v>3762</v>
      </c>
      <c r="BL441" s="257"/>
      <c r="BM441" s="257" t="s">
        <v>118</v>
      </c>
      <c r="BN441" s="257"/>
      <c r="BO441" s="257"/>
      <c r="BP441" s="257"/>
      <c r="BQ441" s="257" t="s">
        <v>1788</v>
      </c>
      <c r="BR441" s="257"/>
      <c r="BS441" s="257" t="s">
        <v>1789</v>
      </c>
      <c r="BT441" s="257"/>
      <c r="BU441" s="257"/>
      <c r="BV441" s="257" t="s">
        <v>3763</v>
      </c>
      <c r="BW441" s="38"/>
      <c r="BX441" s="257" t="s">
        <v>2212</v>
      </c>
      <c r="BY441" s="257"/>
      <c r="BZ441" s="218"/>
    </row>
    <row r="442" spans="1:78" s="217" customFormat="1" ht="131.25" customHeight="1">
      <c r="A442" s="257">
        <v>441</v>
      </c>
      <c r="B442" s="10" t="s">
        <v>3764</v>
      </c>
      <c r="C442" s="257" t="s">
        <v>106</v>
      </c>
      <c r="D442" s="257" t="s">
        <v>204</v>
      </c>
      <c r="E442" s="257" t="s">
        <v>1271</v>
      </c>
      <c r="F442" s="257"/>
      <c r="G442" s="257" t="s">
        <v>3765</v>
      </c>
      <c r="H442" s="257" t="s">
        <v>81</v>
      </c>
      <c r="I442" s="10"/>
      <c r="J442" s="158" t="s">
        <v>96</v>
      </c>
      <c r="K442" s="257" t="s">
        <v>96</v>
      </c>
      <c r="L442" s="257"/>
      <c r="M442" s="258">
        <v>41640</v>
      </c>
      <c r="N442" s="259">
        <v>41640</v>
      </c>
      <c r="O442" s="260"/>
      <c r="P442" s="260"/>
      <c r="Q442" s="257" t="s">
        <v>114</v>
      </c>
      <c r="R442" s="257" t="s">
        <v>1536</v>
      </c>
      <c r="S442" s="267" t="s">
        <v>1536</v>
      </c>
      <c r="T442" s="158" t="s">
        <v>211</v>
      </c>
      <c r="U442" s="257" t="s">
        <v>101</v>
      </c>
      <c r="V442" s="32"/>
      <c r="W442" s="257"/>
      <c r="X442" s="39"/>
      <c r="Y442" s="39"/>
      <c r="Z442" s="39"/>
      <c r="AA442" s="39"/>
      <c r="AB442" s="65"/>
      <c r="AC442" s="39"/>
      <c r="AD442" s="261"/>
      <c r="AE442" s="261"/>
      <c r="AF442" s="261"/>
      <c r="AG442" s="261"/>
      <c r="AH442" s="261"/>
      <c r="AI442" s="257"/>
      <c r="AJ442" s="39"/>
      <c r="AK442" s="39"/>
      <c r="AL442" s="39"/>
      <c r="AM442" s="39"/>
      <c r="AN442" s="65"/>
      <c r="AO442" s="39"/>
      <c r="AP442" s="39"/>
      <c r="AQ442" s="65"/>
      <c r="AR442" s="39"/>
      <c r="AS442" s="39"/>
      <c r="AT442" s="39"/>
      <c r="AU442" s="39"/>
      <c r="AV442" s="39"/>
      <c r="AW442" s="39"/>
      <c r="AX442" s="65"/>
      <c r="AY442" s="39"/>
      <c r="AZ442" s="39"/>
      <c r="BA442" s="39"/>
      <c r="BB442" s="39"/>
      <c r="BC442" s="39"/>
      <c r="BD442" s="39"/>
      <c r="BE442" s="39"/>
      <c r="BF442" s="39"/>
      <c r="BG442" s="39"/>
      <c r="BH442" s="39"/>
      <c r="BI442" s="39"/>
      <c r="BJ442" s="39"/>
      <c r="BK442" s="257" t="s">
        <v>3766</v>
      </c>
      <c r="BL442" s="257"/>
      <c r="BM442" s="257" t="s">
        <v>118</v>
      </c>
      <c r="BN442" s="257"/>
      <c r="BO442" s="257" t="s">
        <v>118</v>
      </c>
      <c r="BP442" s="257"/>
      <c r="BQ442" s="265" t="s">
        <v>102</v>
      </c>
      <c r="BR442" s="257"/>
      <c r="BS442" s="257" t="s">
        <v>3767</v>
      </c>
      <c r="BT442" s="257"/>
      <c r="BU442" s="257" t="s">
        <v>1021</v>
      </c>
      <c r="BV442" s="257" t="s">
        <v>3768</v>
      </c>
      <c r="BW442" s="38"/>
      <c r="BX442" s="257" t="s">
        <v>3769</v>
      </c>
      <c r="BY442" s="257"/>
      <c r="BZ442" s="216"/>
    </row>
    <row r="443" spans="1:78" s="217" customFormat="1" ht="99.75" customHeight="1">
      <c r="A443" s="257">
        <v>442</v>
      </c>
      <c r="B443" s="10" t="s">
        <v>8214</v>
      </c>
      <c r="C443" s="257" t="s">
        <v>92</v>
      </c>
      <c r="D443" s="69" t="s">
        <v>2425</v>
      </c>
      <c r="E443" s="257" t="s">
        <v>2454</v>
      </c>
      <c r="F443" s="257"/>
      <c r="G443" s="257" t="s">
        <v>3770</v>
      </c>
      <c r="H443" s="257" t="s">
        <v>81</v>
      </c>
      <c r="I443" s="35"/>
      <c r="J443" s="158" t="s">
        <v>96</v>
      </c>
      <c r="K443" s="257" t="s">
        <v>96</v>
      </c>
      <c r="L443" s="257" t="s">
        <v>3771</v>
      </c>
      <c r="M443" s="46"/>
      <c r="N443" s="266"/>
      <c r="O443" s="48"/>
      <c r="P443" s="48"/>
      <c r="Q443" s="257" t="s">
        <v>114</v>
      </c>
      <c r="R443" s="257" t="s">
        <v>3772</v>
      </c>
      <c r="S443" s="267" t="s">
        <v>1536</v>
      </c>
      <c r="T443" s="158" t="s">
        <v>3396</v>
      </c>
      <c r="U443" s="257" t="s">
        <v>101</v>
      </c>
      <c r="V443" s="266"/>
      <c r="W443" s="266"/>
      <c r="X443" s="263"/>
      <c r="Y443" s="263"/>
      <c r="Z443" s="263"/>
      <c r="AA443" s="263"/>
      <c r="AB443" s="266"/>
      <c r="AC443" s="263"/>
      <c r="AD443" s="263"/>
      <c r="AE443" s="263"/>
      <c r="AF443" s="263"/>
      <c r="AG443" s="263"/>
      <c r="AH443" s="263"/>
      <c r="AI443" s="266"/>
      <c r="AJ443" s="263"/>
      <c r="AK443" s="263"/>
      <c r="AL443" s="263"/>
      <c r="AM443" s="263"/>
      <c r="AN443" s="266"/>
      <c r="AO443" s="263"/>
      <c r="AP443" s="263"/>
      <c r="AQ443" s="266"/>
      <c r="AR443" s="45"/>
      <c r="AS443" s="4"/>
      <c r="AT443" s="4"/>
      <c r="AU443" s="4"/>
      <c r="AV443" s="4"/>
      <c r="AW443" s="4"/>
      <c r="AX443" s="34"/>
      <c r="AY443" s="4"/>
      <c r="AZ443" s="4"/>
      <c r="BA443" s="263"/>
      <c r="BB443" s="263"/>
      <c r="BC443" s="4"/>
      <c r="BD443" s="4"/>
      <c r="BE443" s="263"/>
      <c r="BF443" s="263"/>
      <c r="BG443" s="4"/>
      <c r="BH443" s="4"/>
      <c r="BI443" s="263"/>
      <c r="BJ443" s="263"/>
      <c r="BK443" s="257"/>
      <c r="BL443" s="266"/>
      <c r="BM443" s="266"/>
      <c r="BN443" s="266"/>
      <c r="BO443" s="266"/>
      <c r="BP443" s="266"/>
      <c r="BQ443" s="265" t="s">
        <v>102</v>
      </c>
      <c r="BR443" s="266"/>
      <c r="BS443" s="266"/>
      <c r="BT443" s="266"/>
      <c r="BU443" s="257"/>
      <c r="BV443" s="266"/>
      <c r="BW443" s="34"/>
      <c r="BX443" s="257" t="s">
        <v>3773</v>
      </c>
      <c r="BY443" s="34"/>
      <c r="BZ443" s="218"/>
    </row>
    <row r="444" spans="1:78" s="217" customFormat="1" ht="99.75" customHeight="1">
      <c r="A444" s="257">
        <v>443</v>
      </c>
      <c r="B444" s="10" t="s">
        <v>3774</v>
      </c>
      <c r="C444" s="257" t="s">
        <v>106</v>
      </c>
      <c r="D444" s="257" t="s">
        <v>125</v>
      </c>
      <c r="E444" s="257" t="s">
        <v>3775</v>
      </c>
      <c r="F444" s="257" t="s">
        <v>3776</v>
      </c>
      <c r="G444" s="257" t="s">
        <v>3777</v>
      </c>
      <c r="H444" s="257" t="s">
        <v>189</v>
      </c>
      <c r="I444" s="32" t="s">
        <v>3778</v>
      </c>
      <c r="J444" s="158" t="s">
        <v>96</v>
      </c>
      <c r="K444" s="257" t="s">
        <v>96</v>
      </c>
      <c r="L444" s="257" t="s">
        <v>3779</v>
      </c>
      <c r="M444" s="258">
        <v>19392</v>
      </c>
      <c r="N444" s="259">
        <v>42662</v>
      </c>
      <c r="O444" s="260">
        <v>2492</v>
      </c>
      <c r="P444" s="260">
        <v>41012</v>
      </c>
      <c r="Q444" s="257" t="s">
        <v>114</v>
      </c>
      <c r="R444" s="257"/>
      <c r="S444" s="267" t="s">
        <v>99</v>
      </c>
      <c r="T444" s="158" t="s">
        <v>312</v>
      </c>
      <c r="U444" s="267" t="s">
        <v>116</v>
      </c>
      <c r="V444" s="32"/>
      <c r="W444" s="257"/>
      <c r="X444" s="39"/>
      <c r="Y444" s="39"/>
      <c r="Z444" s="39"/>
      <c r="AA444" s="39"/>
      <c r="AB444" s="260"/>
      <c r="AC444" s="39"/>
      <c r="AD444" s="39"/>
      <c r="AE444" s="39"/>
      <c r="AF444" s="261"/>
      <c r="AG444" s="261"/>
      <c r="AH444" s="39"/>
      <c r="AI444" s="260">
        <v>75</v>
      </c>
      <c r="AJ444" s="39">
        <v>49352.88</v>
      </c>
      <c r="AK444" s="52">
        <v>14223795.5</v>
      </c>
      <c r="AL444" s="39">
        <v>14273148.380000001</v>
      </c>
      <c r="AM444" s="51">
        <v>293686.18065843621</v>
      </c>
      <c r="AN444" s="260">
        <v>57</v>
      </c>
      <c r="AO444" s="52">
        <v>114275940</v>
      </c>
      <c r="AP444" s="39">
        <v>1847072810.02</v>
      </c>
      <c r="AQ444" s="53">
        <v>115</v>
      </c>
      <c r="AR444" s="52"/>
      <c r="AS444" s="52"/>
      <c r="AT444" s="57">
        <v>5104343571</v>
      </c>
      <c r="AU444" s="57">
        <v>20564.669999999998</v>
      </c>
      <c r="AV444" s="39">
        <f>AR444+AT444</f>
        <v>5104343571</v>
      </c>
      <c r="AW444" s="39">
        <f>AS444+AU444</f>
        <v>20564.669999999998</v>
      </c>
      <c r="AX444" s="54"/>
      <c r="AY444" s="52"/>
      <c r="AZ444" s="52"/>
      <c r="BA444" s="39">
        <v>1847072810.02</v>
      </c>
      <c r="BB444" s="39">
        <v>1847072810.02</v>
      </c>
      <c r="BC444" s="52"/>
      <c r="BD444" s="52"/>
      <c r="BE444" s="39">
        <v>1847072810.02</v>
      </c>
      <c r="BF444" s="39">
        <v>1847072810.02</v>
      </c>
      <c r="BG444" s="52"/>
      <c r="BH444" s="52"/>
      <c r="BI444" s="39">
        <v>1847072810.02</v>
      </c>
      <c r="BJ444" s="39">
        <v>1847072810.02</v>
      </c>
      <c r="BK444" s="257" t="s">
        <v>3780</v>
      </c>
      <c r="BL444" s="257"/>
      <c r="BM444" s="257" t="s">
        <v>118</v>
      </c>
      <c r="BN444" s="265"/>
      <c r="BO444" s="265"/>
      <c r="BP444" s="257"/>
      <c r="BQ444" s="265" t="s">
        <v>102</v>
      </c>
      <c r="BR444" s="257"/>
      <c r="BS444" s="257" t="s">
        <v>3781</v>
      </c>
      <c r="BT444" s="257" t="s">
        <v>3782</v>
      </c>
      <c r="BU444" s="257"/>
      <c r="BV444" s="257"/>
      <c r="BW444" s="38"/>
      <c r="BX444" s="257" t="s">
        <v>3783</v>
      </c>
      <c r="BY444" s="257"/>
      <c r="BZ444" s="218"/>
    </row>
    <row r="445" spans="1:78" s="217" customFormat="1" ht="99.75" customHeight="1">
      <c r="A445" s="257">
        <v>444</v>
      </c>
      <c r="B445" s="10" t="s">
        <v>3784</v>
      </c>
      <c r="C445" s="257" t="s">
        <v>92</v>
      </c>
      <c r="D445" s="69" t="s">
        <v>2425</v>
      </c>
      <c r="E445" s="257" t="s">
        <v>989</v>
      </c>
      <c r="F445" s="257"/>
      <c r="G445" s="257" t="s">
        <v>2433</v>
      </c>
      <c r="H445" s="257" t="s">
        <v>81</v>
      </c>
      <c r="I445" s="32"/>
      <c r="J445" s="158" t="s">
        <v>96</v>
      </c>
      <c r="K445" s="257" t="s">
        <v>96</v>
      </c>
      <c r="L445" s="257" t="s">
        <v>3785</v>
      </c>
      <c r="M445" s="258">
        <v>41730</v>
      </c>
      <c r="N445" s="257"/>
      <c r="O445" s="260"/>
      <c r="P445" s="260">
        <v>368</v>
      </c>
      <c r="Q445" s="257" t="s">
        <v>114</v>
      </c>
      <c r="R445" s="257" t="s">
        <v>177</v>
      </c>
      <c r="S445" s="267" t="s">
        <v>132</v>
      </c>
      <c r="T445" s="158" t="s">
        <v>1892</v>
      </c>
      <c r="U445" s="196" t="s">
        <v>101</v>
      </c>
      <c r="V445" s="266"/>
      <c r="W445" s="266"/>
      <c r="X445" s="263"/>
      <c r="Y445" s="263"/>
      <c r="Z445" s="263"/>
      <c r="AA445" s="263"/>
      <c r="AB445" s="266"/>
      <c r="AC445" s="263"/>
      <c r="AD445" s="263"/>
      <c r="AE445" s="263"/>
      <c r="AF445" s="263"/>
      <c r="AG445" s="263"/>
      <c r="AH445" s="263"/>
      <c r="AI445" s="266"/>
      <c r="AJ445" s="263"/>
      <c r="AK445" s="263"/>
      <c r="AL445" s="263"/>
      <c r="AM445" s="263"/>
      <c r="AN445" s="266"/>
      <c r="AO445" s="263"/>
      <c r="AP445" s="261"/>
      <c r="AQ445" s="266"/>
      <c r="AR445" s="261" t="s">
        <v>3786</v>
      </c>
      <c r="AS445" s="4"/>
      <c r="AT445" s="4"/>
      <c r="AU445" s="4"/>
      <c r="AV445" s="4"/>
      <c r="AW445" s="4"/>
      <c r="AX445" s="34"/>
      <c r="AY445" s="4"/>
      <c r="AZ445" s="4"/>
      <c r="BA445" s="261"/>
      <c r="BB445" s="261"/>
      <c r="BC445" s="4"/>
      <c r="BD445" s="4"/>
      <c r="BE445" s="261"/>
      <c r="BF445" s="261"/>
      <c r="BG445" s="4"/>
      <c r="BH445" s="4"/>
      <c r="BI445" s="261"/>
      <c r="BJ445" s="261"/>
      <c r="BK445" s="257"/>
      <c r="BL445" s="266"/>
      <c r="BM445" s="266"/>
      <c r="BN445" s="266"/>
      <c r="BO445" s="266"/>
      <c r="BP445" s="266"/>
      <c r="BQ445" s="265" t="s">
        <v>102</v>
      </c>
      <c r="BR445" s="266"/>
      <c r="BS445" s="257" t="s">
        <v>1892</v>
      </c>
      <c r="BT445" s="266"/>
      <c r="BU445" s="257" t="s">
        <v>2437</v>
      </c>
      <c r="BV445" s="266"/>
      <c r="BW445" s="34"/>
      <c r="BX445" s="257" t="s">
        <v>3787</v>
      </c>
      <c r="BY445" s="34"/>
      <c r="BZ445" s="218"/>
    </row>
    <row r="446" spans="1:78" s="217" customFormat="1" ht="396.75" customHeight="1">
      <c r="A446" s="257">
        <v>445</v>
      </c>
      <c r="B446" s="10" t="s">
        <v>3788</v>
      </c>
      <c r="C446" s="257" t="s">
        <v>106</v>
      </c>
      <c r="D446" s="257" t="s">
        <v>274</v>
      </c>
      <c r="E446" s="257" t="s">
        <v>695</v>
      </c>
      <c r="F446" s="257" t="s">
        <v>3789</v>
      </c>
      <c r="G446" s="257" t="s">
        <v>695</v>
      </c>
      <c r="H446" s="257" t="s">
        <v>81</v>
      </c>
      <c r="I446" s="32" t="s">
        <v>3790</v>
      </c>
      <c r="J446" s="158" t="s">
        <v>96</v>
      </c>
      <c r="K446" s="257" t="s">
        <v>3791</v>
      </c>
      <c r="L446" s="257" t="s">
        <v>3792</v>
      </c>
      <c r="M446" s="258">
        <v>40723</v>
      </c>
      <c r="N446" s="259">
        <v>40723</v>
      </c>
      <c r="O446" s="260">
        <v>8296</v>
      </c>
      <c r="P446" s="260">
        <v>39703</v>
      </c>
      <c r="Q446" s="257" t="s">
        <v>8100</v>
      </c>
      <c r="R446" s="257" t="s">
        <v>144</v>
      </c>
      <c r="S446" s="267" t="s">
        <v>195</v>
      </c>
      <c r="T446" s="158" t="s">
        <v>312</v>
      </c>
      <c r="U446" s="267" t="s">
        <v>116</v>
      </c>
      <c r="V446" s="32"/>
      <c r="W446" s="257" t="s">
        <v>3793</v>
      </c>
      <c r="X446" s="39"/>
      <c r="Y446" s="39"/>
      <c r="Z446" s="39"/>
      <c r="AA446" s="39"/>
      <c r="AB446" s="65"/>
      <c r="AC446" s="39"/>
      <c r="AD446" s="261"/>
      <c r="AE446" s="261"/>
      <c r="AF446" s="261"/>
      <c r="AG446" s="261"/>
      <c r="AH446" s="261"/>
      <c r="AI446" s="257"/>
      <c r="AJ446" s="39"/>
      <c r="AK446" s="39"/>
      <c r="AL446" s="39"/>
      <c r="AM446" s="39"/>
      <c r="AN446" s="65"/>
      <c r="AO446" s="39"/>
      <c r="AP446" s="39"/>
      <c r="AQ446" s="65"/>
      <c r="AR446" s="39"/>
      <c r="AS446" s="39"/>
      <c r="AT446" s="39"/>
      <c r="AU446" s="39"/>
      <c r="AV446" s="39"/>
      <c r="AW446" s="39"/>
      <c r="AX446" s="65"/>
      <c r="AY446" s="39"/>
      <c r="AZ446" s="39"/>
      <c r="BA446" s="39"/>
      <c r="BB446" s="39"/>
      <c r="BC446" s="39"/>
      <c r="BD446" s="39"/>
      <c r="BE446" s="39"/>
      <c r="BF446" s="39"/>
      <c r="BG446" s="39"/>
      <c r="BH446" s="39"/>
      <c r="BI446" s="39"/>
      <c r="BJ446" s="39"/>
      <c r="BK446" s="265" t="s">
        <v>8615</v>
      </c>
      <c r="BL446" s="266" t="s">
        <v>180</v>
      </c>
      <c r="BM446" s="257" t="s">
        <v>118</v>
      </c>
      <c r="BN446" s="265" t="s">
        <v>118</v>
      </c>
      <c r="BO446" s="265" t="s">
        <v>118</v>
      </c>
      <c r="BP446" s="69" t="s">
        <v>8616</v>
      </c>
      <c r="BQ446" s="257" t="s">
        <v>3794</v>
      </c>
      <c r="BR446" s="257"/>
      <c r="BS446" s="257" t="s">
        <v>3795</v>
      </c>
      <c r="BT446" s="257"/>
      <c r="BU446" s="257" t="s">
        <v>194</v>
      </c>
      <c r="BV446" s="257" t="s">
        <v>3796</v>
      </c>
      <c r="BW446" s="38"/>
      <c r="BX446" s="257" t="s">
        <v>3797</v>
      </c>
      <c r="BY446" s="257" t="s">
        <v>3798</v>
      </c>
      <c r="BZ446" s="218"/>
    </row>
    <row r="447" spans="1:78" s="217" customFormat="1" ht="99.75" customHeight="1">
      <c r="A447" s="257">
        <v>446</v>
      </c>
      <c r="B447" s="10" t="s">
        <v>3799</v>
      </c>
      <c r="C447" s="257" t="s">
        <v>106</v>
      </c>
      <c r="D447" s="257" t="s">
        <v>274</v>
      </c>
      <c r="E447" s="257" t="s">
        <v>3800</v>
      </c>
      <c r="F447" s="257" t="s">
        <v>3801</v>
      </c>
      <c r="G447" s="257" t="s">
        <v>3802</v>
      </c>
      <c r="H447" s="257" t="s">
        <v>81</v>
      </c>
      <c r="I447" s="32" t="s">
        <v>3803</v>
      </c>
      <c r="J447" s="158" t="s">
        <v>96</v>
      </c>
      <c r="K447" s="257" t="s">
        <v>96</v>
      </c>
      <c r="L447" s="257" t="s">
        <v>3804</v>
      </c>
      <c r="M447" s="258">
        <v>39751</v>
      </c>
      <c r="N447" s="257">
        <v>2008</v>
      </c>
      <c r="O447" s="260" t="s">
        <v>3805</v>
      </c>
      <c r="P447" s="260">
        <v>39048</v>
      </c>
      <c r="Q447" s="257" t="s">
        <v>114</v>
      </c>
      <c r="R447" s="257" t="s">
        <v>144</v>
      </c>
      <c r="S447" s="267" t="s">
        <v>195</v>
      </c>
      <c r="T447" s="158" t="s">
        <v>2650</v>
      </c>
      <c r="U447" s="267" t="s">
        <v>116</v>
      </c>
      <c r="V447" s="32" t="s">
        <v>3806</v>
      </c>
      <c r="W447" s="257"/>
      <c r="X447" s="261"/>
      <c r="Y447" s="39"/>
      <c r="Z447" s="39"/>
      <c r="AA447" s="39"/>
      <c r="AB447" s="262"/>
      <c r="AC447" s="49"/>
      <c r="AD447" s="263"/>
      <c r="AE447" s="263"/>
      <c r="AF447" s="49"/>
      <c r="AG447" s="263"/>
      <c r="AH447" s="263"/>
      <c r="AI447" s="266"/>
      <c r="AJ447" s="39"/>
      <c r="AK447" s="52"/>
      <c r="AL447" s="39"/>
      <c r="AM447" s="51"/>
      <c r="AN447" s="38"/>
      <c r="AO447" s="52"/>
      <c r="AP447" s="39"/>
      <c r="AQ447" s="54"/>
      <c r="AR447" s="52"/>
      <c r="AS447" s="52"/>
      <c r="AT447" s="57"/>
      <c r="AU447" s="57"/>
      <c r="AV447" s="39"/>
      <c r="AW447" s="39"/>
      <c r="AX447" s="54"/>
      <c r="AY447" s="52"/>
      <c r="AZ447" s="52"/>
      <c r="BA447" s="39"/>
      <c r="BB447" s="39"/>
      <c r="BC447" s="52"/>
      <c r="BD447" s="52"/>
      <c r="BE447" s="39"/>
      <c r="BF447" s="39"/>
      <c r="BG447" s="52"/>
      <c r="BH447" s="52"/>
      <c r="BI447" s="39"/>
      <c r="BJ447" s="39"/>
      <c r="BK447" s="257"/>
      <c r="BL447" s="257"/>
      <c r="BM447" s="257"/>
      <c r="BN447" s="257"/>
      <c r="BO447" s="257"/>
      <c r="BP447" s="257"/>
      <c r="BQ447" s="265" t="s">
        <v>102</v>
      </c>
      <c r="BR447" s="257"/>
      <c r="BS447" s="257" t="s">
        <v>2650</v>
      </c>
      <c r="BT447" s="257"/>
      <c r="BU447" s="257"/>
      <c r="BV447" s="257"/>
      <c r="BW447" s="257"/>
      <c r="BX447" s="257" t="s">
        <v>2212</v>
      </c>
      <c r="BY447" s="257" t="s">
        <v>3807</v>
      </c>
      <c r="BZ447" s="218"/>
    </row>
    <row r="448" spans="1:78" s="217" customFormat="1" ht="173.25">
      <c r="A448" s="257">
        <v>447</v>
      </c>
      <c r="B448" s="101" t="s">
        <v>3808</v>
      </c>
      <c r="C448" s="257" t="s">
        <v>106</v>
      </c>
      <c r="D448" s="257" t="s">
        <v>274</v>
      </c>
      <c r="E448" s="257" t="s">
        <v>3809</v>
      </c>
      <c r="F448" s="257" t="s">
        <v>3810</v>
      </c>
      <c r="G448" s="257" t="s">
        <v>3811</v>
      </c>
      <c r="H448" s="257" t="s">
        <v>81</v>
      </c>
      <c r="I448" s="32" t="s">
        <v>3812</v>
      </c>
      <c r="J448" s="158" t="s">
        <v>96</v>
      </c>
      <c r="K448" s="257" t="s">
        <v>96</v>
      </c>
      <c r="L448" s="257" t="s">
        <v>3813</v>
      </c>
      <c r="M448" s="258">
        <v>40967</v>
      </c>
      <c r="N448" s="259">
        <v>40967</v>
      </c>
      <c r="O448" s="260">
        <v>8817</v>
      </c>
      <c r="P448" s="260">
        <v>39872</v>
      </c>
      <c r="Q448" s="257" t="s">
        <v>114</v>
      </c>
      <c r="R448" s="257" t="s">
        <v>3814</v>
      </c>
      <c r="S448" s="267" t="s">
        <v>359</v>
      </c>
      <c r="T448" s="158" t="s">
        <v>312</v>
      </c>
      <c r="U448" s="267" t="s">
        <v>116</v>
      </c>
      <c r="V448" s="32"/>
      <c r="W448" s="257"/>
      <c r="X448" s="261">
        <v>744528053</v>
      </c>
      <c r="Y448" s="39">
        <f>X448/10</f>
        <v>74452805.299999997</v>
      </c>
      <c r="Z448" s="39">
        <f>X448/13.5</f>
        <v>55150226.148148149</v>
      </c>
      <c r="AA448" s="39">
        <v>1508118.7267055581</v>
      </c>
      <c r="AB448" s="260">
        <v>389</v>
      </c>
      <c r="AC448" s="49">
        <v>744528053</v>
      </c>
      <c r="AD448" s="49">
        <f>AC448/10</f>
        <v>74452805.299999997</v>
      </c>
      <c r="AE448" s="49">
        <f>AC448/13.5</f>
        <v>55150226.148148149</v>
      </c>
      <c r="AF448" s="49">
        <v>355777.30613376154</v>
      </c>
      <c r="AG448" s="263">
        <v>60436303</v>
      </c>
      <c r="AH448" s="49"/>
      <c r="AI448" s="48">
        <v>389</v>
      </c>
      <c r="AJ448" s="39">
        <v>104443.28</v>
      </c>
      <c r="AK448" s="52">
        <v>4262087.18</v>
      </c>
      <c r="AL448" s="39">
        <v>4366530.46</v>
      </c>
      <c r="AM448" s="51">
        <v>89846.305761316864</v>
      </c>
      <c r="AN448" s="260">
        <v>231</v>
      </c>
      <c r="AO448" s="52">
        <v>12320011</v>
      </c>
      <c r="AP448" s="39">
        <v>387200682.48000002</v>
      </c>
      <c r="AQ448" s="53">
        <v>96</v>
      </c>
      <c r="AR448" s="52"/>
      <c r="AS448" s="52"/>
      <c r="AT448" s="57">
        <v>3428265513</v>
      </c>
      <c r="AU448" s="57">
        <v>13349.56</v>
      </c>
      <c r="AV448" s="39">
        <f>AR448+AT448</f>
        <v>3428265513</v>
      </c>
      <c r="AW448" s="39">
        <f>AS448+AU448</f>
        <v>13349.56</v>
      </c>
      <c r="AX448" s="54"/>
      <c r="AY448" s="52"/>
      <c r="AZ448" s="52"/>
      <c r="BA448" s="39">
        <v>387200682.48000002</v>
      </c>
      <c r="BB448" s="39">
        <v>387200682.48000002</v>
      </c>
      <c r="BC448" s="52"/>
      <c r="BD448" s="52"/>
      <c r="BE448" s="39">
        <v>387200682.48000002</v>
      </c>
      <c r="BF448" s="39">
        <v>387200682.48000002</v>
      </c>
      <c r="BG448" s="52"/>
      <c r="BH448" s="52"/>
      <c r="BI448" s="39">
        <v>387200682.48000002</v>
      </c>
      <c r="BJ448" s="39">
        <v>387200682.48000002</v>
      </c>
      <c r="BK448" s="69" t="s">
        <v>8015</v>
      </c>
      <c r="BL448" s="266" t="s">
        <v>180</v>
      </c>
      <c r="BM448" s="257" t="s">
        <v>180</v>
      </c>
      <c r="BN448" s="257"/>
      <c r="BO448" s="257" t="s">
        <v>118</v>
      </c>
      <c r="BP448" s="257"/>
      <c r="BQ448" s="265" t="s">
        <v>102</v>
      </c>
      <c r="BR448" s="257"/>
      <c r="BS448" s="257" t="s">
        <v>312</v>
      </c>
      <c r="BT448" s="257"/>
      <c r="BU448" s="257" t="s">
        <v>103</v>
      </c>
      <c r="BV448" s="257" t="s">
        <v>3815</v>
      </c>
      <c r="BW448" s="257" t="s">
        <v>194</v>
      </c>
      <c r="BX448" s="257" t="s">
        <v>3816</v>
      </c>
      <c r="BY448" s="257" t="s">
        <v>247</v>
      </c>
      <c r="BZ448" s="218"/>
    </row>
    <row r="449" spans="1:78" s="217" customFormat="1" ht="99.75" customHeight="1">
      <c r="A449" s="257">
        <v>448</v>
      </c>
      <c r="B449" s="10" t="s">
        <v>3817</v>
      </c>
      <c r="C449" s="257" t="s">
        <v>106</v>
      </c>
      <c r="D449" s="257" t="s">
        <v>274</v>
      </c>
      <c r="E449" s="257" t="s">
        <v>352</v>
      </c>
      <c r="F449" s="265" t="s">
        <v>3818</v>
      </c>
      <c r="G449" s="265" t="s">
        <v>3819</v>
      </c>
      <c r="H449" s="257" t="s">
        <v>81</v>
      </c>
      <c r="I449" s="76" t="s">
        <v>3820</v>
      </c>
      <c r="J449" s="158" t="s">
        <v>96</v>
      </c>
      <c r="K449" s="257" t="s">
        <v>96</v>
      </c>
      <c r="L449" s="265" t="s">
        <v>3821</v>
      </c>
      <c r="M449" s="77">
        <v>40967</v>
      </c>
      <c r="N449" s="78">
        <v>40967</v>
      </c>
      <c r="O449" s="53">
        <v>8818</v>
      </c>
      <c r="P449" s="53">
        <v>39872</v>
      </c>
      <c r="Q449" s="257" t="s">
        <v>114</v>
      </c>
      <c r="R449" s="265" t="s">
        <v>3822</v>
      </c>
      <c r="S449" s="267" t="s">
        <v>99</v>
      </c>
      <c r="T449" s="158" t="s">
        <v>312</v>
      </c>
      <c r="U449" s="267" t="s">
        <v>116</v>
      </c>
      <c r="V449" s="32" t="s">
        <v>3823</v>
      </c>
      <c r="W449" s="265" t="s">
        <v>3824</v>
      </c>
      <c r="X449" s="60">
        <v>73197012</v>
      </c>
      <c r="Y449" s="39">
        <f>X449/10</f>
        <v>7319701.2000000002</v>
      </c>
      <c r="Z449" s="39">
        <f>X449/13.5</f>
        <v>5422000.888888889</v>
      </c>
      <c r="AA449" s="39">
        <v>148268.13320369471</v>
      </c>
      <c r="AB449" s="53">
        <v>144</v>
      </c>
      <c r="AC449" s="49">
        <v>293293971</v>
      </c>
      <c r="AD449" s="49">
        <f>AC449/10</f>
        <v>29329397.100000001</v>
      </c>
      <c r="AE449" s="49">
        <f>AC449/13.5</f>
        <v>21725479.333333332</v>
      </c>
      <c r="AF449" s="49">
        <v>140152.3266815758</v>
      </c>
      <c r="AG449" s="263">
        <v>14339927</v>
      </c>
      <c r="AH449" s="52"/>
      <c r="AI449" s="53">
        <v>123</v>
      </c>
      <c r="AJ449" s="39">
        <v>9492.14</v>
      </c>
      <c r="AK449" s="52">
        <v>5601028.3499999996</v>
      </c>
      <c r="AL449" s="39">
        <v>5610520.4899999993</v>
      </c>
      <c r="AM449" s="51">
        <v>115442.80843621398</v>
      </c>
      <c r="AN449" s="260">
        <v>123</v>
      </c>
      <c r="AO449" s="52">
        <v>15671753</v>
      </c>
      <c r="AP449" s="39">
        <v>794092357.09000003</v>
      </c>
      <c r="AQ449" s="53">
        <v>196</v>
      </c>
      <c r="AR449" s="52"/>
      <c r="AS449" s="52"/>
      <c r="AT449" s="57">
        <v>7138420027</v>
      </c>
      <c r="AU449" s="57">
        <v>28693.49</v>
      </c>
      <c r="AV449" s="39">
        <f>AR449+AT449</f>
        <v>7138420027</v>
      </c>
      <c r="AW449" s="39">
        <f>AS449+AU449</f>
        <v>28693.49</v>
      </c>
      <c r="AX449" s="54"/>
      <c r="AY449" s="52"/>
      <c r="AZ449" s="52"/>
      <c r="BA449" s="39">
        <v>794092357.09000003</v>
      </c>
      <c r="BB449" s="39">
        <v>794092357.09000003</v>
      </c>
      <c r="BC449" s="52"/>
      <c r="BD449" s="52"/>
      <c r="BE449" s="39">
        <v>794092357.09000003</v>
      </c>
      <c r="BF449" s="39">
        <v>794092357.09000003</v>
      </c>
      <c r="BG449" s="52"/>
      <c r="BH449" s="52"/>
      <c r="BI449" s="39">
        <v>794092357.09000003</v>
      </c>
      <c r="BJ449" s="39">
        <v>794092357.09000003</v>
      </c>
      <c r="BK449" s="265" t="s">
        <v>3825</v>
      </c>
      <c r="BL449" s="257"/>
      <c r="BM449" s="257" t="s">
        <v>118</v>
      </c>
      <c r="BN449" s="257" t="s">
        <v>180</v>
      </c>
      <c r="BO449" s="257" t="s">
        <v>180</v>
      </c>
      <c r="BP449" s="265" t="s">
        <v>3826</v>
      </c>
      <c r="BQ449" s="265" t="s">
        <v>102</v>
      </c>
      <c r="BR449" s="265"/>
      <c r="BS449" s="265" t="s">
        <v>3827</v>
      </c>
      <c r="BT449" s="265"/>
      <c r="BU449" s="257"/>
      <c r="BV449" s="265"/>
      <c r="BW449" s="84"/>
      <c r="BX449" s="257" t="s">
        <v>3828</v>
      </c>
      <c r="BY449" s="257"/>
      <c r="BZ449" s="216"/>
    </row>
    <row r="450" spans="1:78" s="217" customFormat="1" ht="99.75" customHeight="1">
      <c r="A450" s="257">
        <v>449</v>
      </c>
      <c r="B450" s="10" t="s">
        <v>8215</v>
      </c>
      <c r="C450" s="257" t="s">
        <v>92</v>
      </c>
      <c r="D450" s="257" t="s">
        <v>3347</v>
      </c>
      <c r="E450" s="257" t="s">
        <v>3348</v>
      </c>
      <c r="F450" s="257" t="s">
        <v>3829</v>
      </c>
      <c r="G450" s="257" t="s">
        <v>3830</v>
      </c>
      <c r="H450" s="257" t="s">
        <v>81</v>
      </c>
      <c r="I450" s="32"/>
      <c r="J450" s="158" t="s">
        <v>96</v>
      </c>
      <c r="K450" s="257" t="s">
        <v>96</v>
      </c>
      <c r="L450" s="257" t="s">
        <v>3831</v>
      </c>
      <c r="M450" s="258"/>
      <c r="N450" s="257"/>
      <c r="O450" s="260"/>
      <c r="P450" s="260"/>
      <c r="Q450" s="257" t="s">
        <v>114</v>
      </c>
      <c r="R450" s="257" t="s">
        <v>98</v>
      </c>
      <c r="S450" s="267" t="s">
        <v>99</v>
      </c>
      <c r="T450" s="158" t="s">
        <v>100</v>
      </c>
      <c r="U450" s="257" t="s">
        <v>101</v>
      </c>
      <c r="V450" s="266"/>
      <c r="W450" s="266"/>
      <c r="X450" s="263"/>
      <c r="Y450" s="263"/>
      <c r="Z450" s="263"/>
      <c r="AA450" s="263"/>
      <c r="AB450" s="266"/>
      <c r="AC450" s="263"/>
      <c r="AD450" s="263"/>
      <c r="AE450" s="263"/>
      <c r="AF450" s="263"/>
      <c r="AG450" s="263"/>
      <c r="AH450" s="261"/>
      <c r="AI450" s="266"/>
      <c r="AJ450" s="261"/>
      <c r="AK450" s="263"/>
      <c r="AL450" s="263"/>
      <c r="AM450" s="263"/>
      <c r="AN450" s="266"/>
      <c r="AO450" s="263"/>
      <c r="AP450" s="263"/>
      <c r="AQ450" s="266"/>
      <c r="AR450" s="45"/>
      <c r="AS450" s="4"/>
      <c r="AT450" s="4"/>
      <c r="AU450" s="4"/>
      <c r="AV450" s="4"/>
      <c r="AW450" s="4"/>
      <c r="AX450" s="34"/>
      <c r="AY450" s="4"/>
      <c r="AZ450" s="4"/>
      <c r="BA450" s="263"/>
      <c r="BB450" s="263"/>
      <c r="BC450" s="4"/>
      <c r="BD450" s="4"/>
      <c r="BE450" s="263"/>
      <c r="BF450" s="263"/>
      <c r="BG450" s="4"/>
      <c r="BH450" s="4"/>
      <c r="BI450" s="263"/>
      <c r="BJ450" s="263"/>
      <c r="BK450" s="257"/>
      <c r="BL450" s="266"/>
      <c r="BM450" s="266"/>
      <c r="BN450" s="266"/>
      <c r="BO450" s="266"/>
      <c r="BP450" s="266"/>
      <c r="BQ450" s="265" t="s">
        <v>102</v>
      </c>
      <c r="BR450" s="266"/>
      <c r="BS450" s="257" t="s">
        <v>100</v>
      </c>
      <c r="BT450" s="266"/>
      <c r="BU450" s="257"/>
      <c r="BV450" s="266"/>
      <c r="BW450" s="34"/>
      <c r="BX450" s="257" t="s">
        <v>3832</v>
      </c>
      <c r="BY450" s="34"/>
      <c r="BZ450" s="216"/>
    </row>
    <row r="451" spans="1:78" s="217" customFormat="1" ht="99.75" customHeight="1">
      <c r="A451" s="257">
        <v>450</v>
      </c>
      <c r="B451" s="10" t="s">
        <v>3833</v>
      </c>
      <c r="C451" s="257" t="s">
        <v>92</v>
      </c>
      <c r="D451" s="257" t="s">
        <v>3347</v>
      </c>
      <c r="E451" s="257" t="s">
        <v>3348</v>
      </c>
      <c r="F451" s="257"/>
      <c r="G451" s="257" t="s">
        <v>3834</v>
      </c>
      <c r="H451" s="257" t="s">
        <v>81</v>
      </c>
      <c r="I451" s="35"/>
      <c r="J451" s="158" t="s">
        <v>96</v>
      </c>
      <c r="K451" s="257" t="s">
        <v>96</v>
      </c>
      <c r="L451" s="257" t="s">
        <v>3835</v>
      </c>
      <c r="M451" s="46"/>
      <c r="N451" s="266"/>
      <c r="O451" s="48"/>
      <c r="P451" s="48"/>
      <c r="Q451" s="257" t="s">
        <v>114</v>
      </c>
      <c r="R451" s="257" t="s">
        <v>3495</v>
      </c>
      <c r="S451" s="267" t="s">
        <v>1536</v>
      </c>
      <c r="T451" s="158" t="s">
        <v>3396</v>
      </c>
      <c r="U451" s="267" t="s">
        <v>116</v>
      </c>
      <c r="V451" s="266"/>
      <c r="W451" s="266"/>
      <c r="X451" s="263"/>
      <c r="Y451" s="263"/>
      <c r="Z451" s="263"/>
      <c r="AA451" s="263"/>
      <c r="AB451" s="266"/>
      <c r="AC451" s="263"/>
      <c r="AD451" s="263"/>
      <c r="AE451" s="263"/>
      <c r="AF451" s="263"/>
      <c r="AG451" s="263"/>
      <c r="AH451" s="263"/>
      <c r="AI451" s="266"/>
      <c r="AJ451" s="263"/>
      <c r="AK451" s="263"/>
      <c r="AL451" s="263"/>
      <c r="AM451" s="263"/>
      <c r="AN451" s="266"/>
      <c r="AO451" s="263"/>
      <c r="AP451" s="263"/>
      <c r="AQ451" s="266"/>
      <c r="AR451" s="45"/>
      <c r="AS451" s="4"/>
      <c r="AT451" s="4"/>
      <c r="AU451" s="4"/>
      <c r="AV451" s="4"/>
      <c r="AW451" s="4"/>
      <c r="AX451" s="34"/>
      <c r="AY451" s="4"/>
      <c r="AZ451" s="4"/>
      <c r="BA451" s="263"/>
      <c r="BB451" s="263"/>
      <c r="BC451" s="4"/>
      <c r="BD451" s="4"/>
      <c r="BE451" s="263"/>
      <c r="BF451" s="263"/>
      <c r="BG451" s="4"/>
      <c r="BH451" s="4"/>
      <c r="BI451" s="263"/>
      <c r="BJ451" s="263"/>
      <c r="BK451" s="257"/>
      <c r="BL451" s="266"/>
      <c r="BM451" s="266"/>
      <c r="BN451" s="266"/>
      <c r="BO451" s="266"/>
      <c r="BP451" s="266"/>
      <c r="BQ451" s="34"/>
      <c r="BR451" s="266"/>
      <c r="BS451" s="257" t="s">
        <v>3496</v>
      </c>
      <c r="BT451" s="266"/>
      <c r="BU451" s="257"/>
      <c r="BV451" s="266"/>
      <c r="BW451" s="34"/>
      <c r="BX451" s="257" t="s">
        <v>3836</v>
      </c>
      <c r="BY451" s="34"/>
      <c r="BZ451" s="218"/>
    </row>
    <row r="452" spans="1:78" s="217" customFormat="1" ht="315">
      <c r="A452" s="257">
        <v>451</v>
      </c>
      <c r="B452" s="207" t="s">
        <v>3837</v>
      </c>
      <c r="C452" s="257" t="s">
        <v>106</v>
      </c>
      <c r="D452" s="257" t="s">
        <v>204</v>
      </c>
      <c r="E452" s="257" t="s">
        <v>3838</v>
      </c>
      <c r="F452" s="265" t="s">
        <v>3839</v>
      </c>
      <c r="G452" s="265" t="s">
        <v>3840</v>
      </c>
      <c r="H452" s="257" t="s">
        <v>81</v>
      </c>
      <c r="I452" s="32" t="s">
        <v>3841</v>
      </c>
      <c r="J452" s="158" t="s">
        <v>96</v>
      </c>
      <c r="K452" s="257" t="s">
        <v>3842</v>
      </c>
      <c r="L452" s="265" t="s">
        <v>3843</v>
      </c>
      <c r="M452" s="77">
        <v>41495</v>
      </c>
      <c r="N452" s="78">
        <v>41495</v>
      </c>
      <c r="O452" s="53">
        <v>317</v>
      </c>
      <c r="P452" s="53">
        <v>40232</v>
      </c>
      <c r="Q452" s="257" t="s">
        <v>114</v>
      </c>
      <c r="R452" s="265" t="s">
        <v>176</v>
      </c>
      <c r="S452" s="144" t="s">
        <v>177</v>
      </c>
      <c r="T452" s="158" t="s">
        <v>914</v>
      </c>
      <c r="U452" s="267" t="s">
        <v>116</v>
      </c>
      <c r="V452" s="32"/>
      <c r="W452" s="80" t="s">
        <v>3844</v>
      </c>
      <c r="X452" s="60">
        <v>333979158</v>
      </c>
      <c r="Y452" s="39">
        <f>X452/10</f>
        <v>33397915.800000001</v>
      </c>
      <c r="Z452" s="39">
        <f>X452/13.5</f>
        <v>24739196.888888888</v>
      </c>
      <c r="AA452" s="39">
        <v>676509.39474963536</v>
      </c>
      <c r="AB452" s="53">
        <v>5</v>
      </c>
      <c r="AC452" s="49">
        <v>1414272886</v>
      </c>
      <c r="AD452" s="49">
        <f>AC452/10</f>
        <v>141427288.59999999</v>
      </c>
      <c r="AE452" s="49">
        <f>AC452/13.5</f>
        <v>104760954.51851852</v>
      </c>
      <c r="AF452" s="49">
        <v>675818.99095896177</v>
      </c>
      <c r="AG452" s="263">
        <v>160762730</v>
      </c>
      <c r="AH452" s="49">
        <v>-40788538</v>
      </c>
      <c r="AI452" s="48">
        <v>21</v>
      </c>
      <c r="AJ452" s="39">
        <v>61106.32</v>
      </c>
      <c r="AK452" s="51"/>
      <c r="AL452" s="39">
        <v>61106.32</v>
      </c>
      <c r="AM452" s="51">
        <v>1257.3316872427984</v>
      </c>
      <c r="AN452" s="260">
        <v>23</v>
      </c>
      <c r="AO452" s="52">
        <v>116448872</v>
      </c>
      <c r="AP452" s="51"/>
      <c r="AQ452" s="53">
        <v>30</v>
      </c>
      <c r="AR452" s="52"/>
      <c r="AS452" s="52"/>
      <c r="AT452" s="52"/>
      <c r="AU452" s="52"/>
      <c r="AV452" s="52"/>
      <c r="AW452" s="52"/>
      <c r="AX452" s="54"/>
      <c r="AY452" s="52"/>
      <c r="AZ452" s="52"/>
      <c r="BA452" s="51"/>
      <c r="BB452" s="51"/>
      <c r="BC452" s="52"/>
      <c r="BD452" s="52"/>
      <c r="BE452" s="51"/>
      <c r="BF452" s="51"/>
      <c r="BG452" s="52"/>
      <c r="BH452" s="52"/>
      <c r="BI452" s="51"/>
      <c r="BJ452" s="51"/>
      <c r="BK452" s="264" t="s">
        <v>8617</v>
      </c>
      <c r="BL452" s="257" t="s">
        <v>118</v>
      </c>
      <c r="BM452" s="257" t="s">
        <v>118</v>
      </c>
      <c r="BN452" s="265" t="s">
        <v>180</v>
      </c>
      <c r="BO452" s="265" t="s">
        <v>180</v>
      </c>
      <c r="BP452" s="264" t="s">
        <v>8618</v>
      </c>
      <c r="BQ452" s="265" t="s">
        <v>102</v>
      </c>
      <c r="BR452" s="265" t="s">
        <v>3845</v>
      </c>
      <c r="BS452" s="265" t="s">
        <v>914</v>
      </c>
      <c r="BT452" s="265"/>
      <c r="BU452" s="257"/>
      <c r="BV452" s="264" t="s">
        <v>8619</v>
      </c>
      <c r="BW452" s="84"/>
      <c r="BX452" s="69" t="s">
        <v>3846</v>
      </c>
      <c r="BY452" s="257"/>
      <c r="BZ452" s="219"/>
    </row>
    <row r="453" spans="1:78" s="217" customFormat="1" ht="284.25" customHeight="1">
      <c r="A453" s="257">
        <v>452</v>
      </c>
      <c r="B453" s="101" t="s">
        <v>3847</v>
      </c>
      <c r="C453" s="257" t="s">
        <v>106</v>
      </c>
      <c r="D453" s="257" t="s">
        <v>274</v>
      </c>
      <c r="E453" s="257" t="s">
        <v>441</v>
      </c>
      <c r="F453" s="257" t="s">
        <v>3848</v>
      </c>
      <c r="G453" s="257" t="s">
        <v>3849</v>
      </c>
      <c r="H453" s="257" t="s">
        <v>81</v>
      </c>
      <c r="I453" s="32" t="s">
        <v>3850</v>
      </c>
      <c r="J453" s="158" t="s">
        <v>96</v>
      </c>
      <c r="K453" s="257" t="s">
        <v>96</v>
      </c>
      <c r="L453" s="257" t="s">
        <v>3851</v>
      </c>
      <c r="M453" s="258">
        <v>44187</v>
      </c>
      <c r="N453" s="257">
        <v>2020</v>
      </c>
      <c r="O453" s="260">
        <v>4393</v>
      </c>
      <c r="P453" s="260">
        <v>42034</v>
      </c>
      <c r="Q453" s="257" t="s">
        <v>114</v>
      </c>
      <c r="R453" s="257" t="s">
        <v>3852</v>
      </c>
      <c r="S453" s="267" t="s">
        <v>8105</v>
      </c>
      <c r="T453" s="158" t="s">
        <v>914</v>
      </c>
      <c r="U453" s="267" t="s">
        <v>116</v>
      </c>
      <c r="V453" s="32" t="s">
        <v>3853</v>
      </c>
      <c r="W453" s="257"/>
      <c r="X453" s="39"/>
      <c r="Y453" s="39"/>
      <c r="Z453" s="39"/>
      <c r="AA453" s="39"/>
      <c r="AB453" s="65"/>
      <c r="AC453" s="39"/>
      <c r="AD453" s="261"/>
      <c r="AE453" s="261"/>
      <c r="AF453" s="261"/>
      <c r="AG453" s="261"/>
      <c r="AH453" s="263"/>
      <c r="AI453" s="266"/>
      <c r="AJ453" s="39"/>
      <c r="AK453" s="39"/>
      <c r="AL453" s="39"/>
      <c r="AM453" s="39"/>
      <c r="AN453" s="65"/>
      <c r="AO453" s="39"/>
      <c r="AP453" s="39"/>
      <c r="AQ453" s="65"/>
      <c r="AR453" s="39"/>
      <c r="AS453" s="39"/>
      <c r="AT453" s="39"/>
      <c r="AU453" s="39"/>
      <c r="AV453" s="39"/>
      <c r="AW453" s="39"/>
      <c r="AX453" s="65"/>
      <c r="AY453" s="39"/>
      <c r="AZ453" s="39"/>
      <c r="BA453" s="39"/>
      <c r="BB453" s="39"/>
      <c r="BC453" s="39"/>
      <c r="BD453" s="39"/>
      <c r="BE453" s="39"/>
      <c r="BF453" s="39"/>
      <c r="BG453" s="39"/>
      <c r="BH453" s="39"/>
      <c r="BI453" s="39"/>
      <c r="BJ453" s="39"/>
      <c r="BK453" s="264" t="s">
        <v>7991</v>
      </c>
      <c r="BL453" s="266" t="s">
        <v>180</v>
      </c>
      <c r="BM453" s="257" t="s">
        <v>118</v>
      </c>
      <c r="BN453" s="265" t="s">
        <v>180</v>
      </c>
      <c r="BO453" s="265" t="s">
        <v>180</v>
      </c>
      <c r="BP453" s="264" t="s">
        <v>7992</v>
      </c>
      <c r="BQ453" s="257" t="s">
        <v>3854</v>
      </c>
      <c r="BR453" s="257"/>
      <c r="BS453" s="257" t="s">
        <v>914</v>
      </c>
      <c r="BT453" s="257"/>
      <c r="BU453" s="257"/>
      <c r="BV453" s="257" t="s">
        <v>3855</v>
      </c>
      <c r="BW453" s="38"/>
      <c r="BX453" s="257" t="s">
        <v>3856</v>
      </c>
      <c r="BY453" s="257"/>
      <c r="BZ453" s="216"/>
    </row>
    <row r="454" spans="1:78" s="217" customFormat="1" ht="99.75" customHeight="1">
      <c r="A454" s="257">
        <v>453</v>
      </c>
      <c r="B454" s="10" t="s">
        <v>3857</v>
      </c>
      <c r="C454" s="257" t="s">
        <v>92</v>
      </c>
      <c r="D454" s="267" t="s">
        <v>402</v>
      </c>
      <c r="E454" s="257" t="s">
        <v>2391</v>
      </c>
      <c r="F454" s="257"/>
      <c r="G454" s="257" t="s">
        <v>3858</v>
      </c>
      <c r="H454" s="257" t="s">
        <v>81</v>
      </c>
      <c r="I454" s="32"/>
      <c r="J454" s="158" t="s">
        <v>96</v>
      </c>
      <c r="K454" s="257" t="s">
        <v>96</v>
      </c>
      <c r="L454" s="257" t="s">
        <v>3859</v>
      </c>
      <c r="M454" s="46"/>
      <c r="N454" s="266">
        <v>2821</v>
      </c>
      <c r="O454" s="48"/>
      <c r="P454" s="48">
        <v>2596</v>
      </c>
      <c r="Q454" s="257" t="s">
        <v>114</v>
      </c>
      <c r="R454" s="257" t="s">
        <v>3495</v>
      </c>
      <c r="S454" s="267" t="s">
        <v>1536</v>
      </c>
      <c r="T454" s="158" t="s">
        <v>3396</v>
      </c>
      <c r="U454" s="196" t="s">
        <v>101</v>
      </c>
      <c r="V454" s="266"/>
      <c r="W454" s="266"/>
      <c r="X454" s="263"/>
      <c r="Y454" s="263"/>
      <c r="Z454" s="263"/>
      <c r="AA454" s="263"/>
      <c r="AB454" s="266"/>
      <c r="AC454" s="263"/>
      <c r="AD454" s="263"/>
      <c r="AE454" s="263"/>
      <c r="AF454" s="263"/>
      <c r="AG454" s="263"/>
      <c r="AH454" s="263"/>
      <c r="AI454" s="266"/>
      <c r="AJ454" s="263"/>
      <c r="AK454" s="263"/>
      <c r="AL454" s="263"/>
      <c r="AM454" s="263"/>
      <c r="AN454" s="266"/>
      <c r="AO454" s="263"/>
      <c r="AP454" s="263"/>
      <c r="AQ454" s="257"/>
      <c r="AR454" s="45"/>
      <c r="AS454" s="4"/>
      <c r="AT454" s="4"/>
      <c r="AU454" s="4"/>
      <c r="AV454" s="4"/>
      <c r="AW454" s="4"/>
      <c r="AX454" s="34"/>
      <c r="AY454" s="4"/>
      <c r="AZ454" s="4"/>
      <c r="BA454" s="263"/>
      <c r="BB454" s="263"/>
      <c r="BC454" s="4"/>
      <c r="BD454" s="4"/>
      <c r="BE454" s="263"/>
      <c r="BF454" s="263"/>
      <c r="BG454" s="4"/>
      <c r="BH454" s="4"/>
      <c r="BI454" s="263"/>
      <c r="BJ454" s="263"/>
      <c r="BK454" s="257"/>
      <c r="BL454" s="266"/>
      <c r="BM454" s="266"/>
      <c r="BN454" s="266"/>
      <c r="BO454" s="266"/>
      <c r="BP454" s="266"/>
      <c r="BQ454" s="34"/>
      <c r="BR454" s="266"/>
      <c r="BS454" s="257" t="s">
        <v>3496</v>
      </c>
      <c r="BT454" s="266"/>
      <c r="BU454" s="257"/>
      <c r="BV454" s="257" t="s">
        <v>3860</v>
      </c>
      <c r="BW454" s="34"/>
      <c r="BX454" s="257" t="s">
        <v>3861</v>
      </c>
      <c r="BY454" s="34"/>
      <c r="BZ454" s="218"/>
    </row>
    <row r="455" spans="1:78" s="217" customFormat="1" ht="381" customHeight="1">
      <c r="A455" s="257">
        <v>454</v>
      </c>
      <c r="B455" s="10" t="s">
        <v>3862</v>
      </c>
      <c r="C455" s="257" t="s">
        <v>106</v>
      </c>
      <c r="D455" s="257" t="s">
        <v>77</v>
      </c>
      <c r="E455" s="257" t="s">
        <v>428</v>
      </c>
      <c r="F455" s="257" t="s">
        <v>3863</v>
      </c>
      <c r="G455" s="257" t="s">
        <v>77</v>
      </c>
      <c r="H455" s="257" t="s">
        <v>81</v>
      </c>
      <c r="I455" s="32" t="s">
        <v>3864</v>
      </c>
      <c r="J455" s="158" t="s">
        <v>96</v>
      </c>
      <c r="K455" s="257" t="s">
        <v>8620</v>
      </c>
      <c r="L455" s="69" t="s">
        <v>8621</v>
      </c>
      <c r="M455" s="258">
        <v>38890</v>
      </c>
      <c r="N455" s="259">
        <v>38890</v>
      </c>
      <c r="O455" s="260">
        <v>4592</v>
      </c>
      <c r="P455" s="260">
        <v>38464</v>
      </c>
      <c r="Q455" s="257" t="s">
        <v>8100</v>
      </c>
      <c r="R455" s="257" t="s">
        <v>1245</v>
      </c>
      <c r="S455" s="267" t="s">
        <v>761</v>
      </c>
      <c r="T455" s="158" t="s">
        <v>86</v>
      </c>
      <c r="U455" s="267" t="s">
        <v>116</v>
      </c>
      <c r="V455" s="32" t="s">
        <v>3865</v>
      </c>
      <c r="W455" s="257" t="s">
        <v>3866</v>
      </c>
      <c r="X455" s="39"/>
      <c r="Y455" s="39"/>
      <c r="Z455" s="39"/>
      <c r="AA455" s="39"/>
      <c r="AB455" s="65"/>
      <c r="AC455" s="39"/>
      <c r="AD455" s="261"/>
      <c r="AE455" s="261"/>
      <c r="AF455" s="261"/>
      <c r="AG455" s="261"/>
      <c r="AH455" s="263"/>
      <c r="AI455" s="266"/>
      <c r="AJ455" s="39"/>
      <c r="AK455" s="39"/>
      <c r="AL455" s="39"/>
      <c r="AM455" s="39"/>
      <c r="AN455" s="65"/>
      <c r="AO455" s="39"/>
      <c r="AP455" s="39"/>
      <c r="AQ455" s="65"/>
      <c r="AR455" s="39"/>
      <c r="AS455" s="39"/>
      <c r="AT455" s="39"/>
      <c r="AU455" s="39"/>
      <c r="AV455" s="39"/>
      <c r="AW455" s="39"/>
      <c r="AX455" s="65"/>
      <c r="AY455" s="39"/>
      <c r="AZ455" s="39"/>
      <c r="BA455" s="39"/>
      <c r="BB455" s="39"/>
      <c r="BC455" s="39"/>
      <c r="BD455" s="39"/>
      <c r="BE455" s="39"/>
      <c r="BF455" s="39"/>
      <c r="BG455" s="39"/>
      <c r="BH455" s="39"/>
      <c r="BI455" s="39"/>
      <c r="BJ455" s="39"/>
      <c r="BK455" s="257"/>
      <c r="BL455" s="257"/>
      <c r="BM455" s="257"/>
      <c r="BN455" s="265"/>
      <c r="BO455" s="265"/>
      <c r="BP455" s="257"/>
      <c r="BQ455" s="69" t="s">
        <v>8622</v>
      </c>
      <c r="BR455" s="257" t="s">
        <v>3867</v>
      </c>
      <c r="BS455" s="257" t="s">
        <v>3868</v>
      </c>
      <c r="BT455" s="257"/>
      <c r="BU455" s="257"/>
      <c r="BV455" s="257" t="s">
        <v>3869</v>
      </c>
      <c r="BW455" s="38"/>
      <c r="BX455" s="257" t="s">
        <v>3870</v>
      </c>
      <c r="BY455" s="69" t="s">
        <v>8623</v>
      </c>
      <c r="BZ455" s="218"/>
    </row>
    <row r="456" spans="1:78" s="217" customFormat="1" ht="387" customHeight="1">
      <c r="A456" s="257">
        <v>455</v>
      </c>
      <c r="B456" s="42" t="s">
        <v>3871</v>
      </c>
      <c r="C456" s="257" t="s">
        <v>106</v>
      </c>
      <c r="D456" s="69" t="s">
        <v>8065</v>
      </c>
      <c r="E456" s="257" t="s">
        <v>3872</v>
      </c>
      <c r="F456" s="257" t="s">
        <v>3873</v>
      </c>
      <c r="G456" s="257" t="s">
        <v>3874</v>
      </c>
      <c r="H456" s="257" t="s">
        <v>81</v>
      </c>
      <c r="I456" s="32" t="s">
        <v>3875</v>
      </c>
      <c r="J456" s="158" t="s">
        <v>96</v>
      </c>
      <c r="K456" s="257" t="s">
        <v>3876</v>
      </c>
      <c r="L456" s="257"/>
      <c r="M456" s="258">
        <v>41737</v>
      </c>
      <c r="N456" s="259">
        <v>41737</v>
      </c>
      <c r="O456" s="260">
        <v>900</v>
      </c>
      <c r="P456" s="53">
        <v>40389</v>
      </c>
      <c r="Q456" s="257" t="s">
        <v>114</v>
      </c>
      <c r="R456" s="257" t="s">
        <v>144</v>
      </c>
      <c r="S456" s="267" t="s">
        <v>195</v>
      </c>
      <c r="T456" s="158" t="s">
        <v>914</v>
      </c>
      <c r="U456" s="267" t="s">
        <v>116</v>
      </c>
      <c r="V456" s="32"/>
      <c r="W456" s="257"/>
      <c r="X456" s="39">
        <v>425288649</v>
      </c>
      <c r="Y456" s="39">
        <f>X456/10</f>
        <v>42528864.899999999</v>
      </c>
      <c r="Z456" s="39">
        <f>X456/13.5</f>
        <v>31502862.888888888</v>
      </c>
      <c r="AA456" s="39">
        <v>861466.23116188624</v>
      </c>
      <c r="AB456" s="260">
        <v>46</v>
      </c>
      <c r="AC456" s="49">
        <v>613906848</v>
      </c>
      <c r="AD456" s="49">
        <f>AC456/10</f>
        <v>61390684.799999997</v>
      </c>
      <c r="AE456" s="49">
        <f>AC456/13.5</f>
        <v>45474581.333333336</v>
      </c>
      <c r="AF456" s="49">
        <v>293359.16050232243</v>
      </c>
      <c r="AG456" s="263">
        <v>82634892</v>
      </c>
      <c r="AH456" s="49">
        <v>30269892</v>
      </c>
      <c r="AI456" s="48">
        <v>90</v>
      </c>
      <c r="AJ456" s="39">
        <v>13222.81</v>
      </c>
      <c r="AK456" s="51"/>
      <c r="AL456" s="39">
        <v>13222.81</v>
      </c>
      <c r="AM456" s="51">
        <v>272.07427983539094</v>
      </c>
      <c r="AN456" s="260">
        <v>27</v>
      </c>
      <c r="AO456" s="52">
        <v>124840129</v>
      </c>
      <c r="AP456" s="51"/>
      <c r="AQ456" s="53">
        <v>22</v>
      </c>
      <c r="AR456" s="52"/>
      <c r="AS456" s="52"/>
      <c r="AT456" s="52"/>
      <c r="AU456" s="52"/>
      <c r="AV456" s="52"/>
      <c r="AW456" s="52"/>
      <c r="AX456" s="54"/>
      <c r="AY456" s="52"/>
      <c r="AZ456" s="52"/>
      <c r="BA456" s="51"/>
      <c r="BB456" s="51"/>
      <c r="BC456" s="52"/>
      <c r="BD456" s="52"/>
      <c r="BE456" s="51"/>
      <c r="BF456" s="51"/>
      <c r="BG456" s="52"/>
      <c r="BH456" s="52"/>
      <c r="BI456" s="51"/>
      <c r="BJ456" s="51"/>
      <c r="BK456" s="264" t="s">
        <v>3877</v>
      </c>
      <c r="BL456" s="257"/>
      <c r="BM456" s="257"/>
      <c r="BN456" s="265" t="s">
        <v>180</v>
      </c>
      <c r="BO456" s="265" t="s">
        <v>180</v>
      </c>
      <c r="BP456" s="257" t="s">
        <v>7875</v>
      </c>
      <c r="BQ456" s="38" t="s">
        <v>3878</v>
      </c>
      <c r="BR456" s="257"/>
      <c r="BS456" s="257" t="s">
        <v>914</v>
      </c>
      <c r="BT456" s="257"/>
      <c r="BU456" s="257"/>
      <c r="BV456" s="257" t="s">
        <v>3879</v>
      </c>
      <c r="BW456" s="38"/>
      <c r="BX456" s="257" t="s">
        <v>3880</v>
      </c>
      <c r="BY456" s="257"/>
      <c r="BZ456" s="218"/>
    </row>
    <row r="457" spans="1:78" s="217" customFormat="1" ht="409.5">
      <c r="A457" s="257">
        <v>456</v>
      </c>
      <c r="B457" s="10" t="s">
        <v>3881</v>
      </c>
      <c r="C457" s="257" t="s">
        <v>106</v>
      </c>
      <c r="D457" s="257" t="s">
        <v>77</v>
      </c>
      <c r="E457" s="257" t="s">
        <v>428</v>
      </c>
      <c r="F457" s="257" t="s">
        <v>3882</v>
      </c>
      <c r="G457" s="257" t="s">
        <v>77</v>
      </c>
      <c r="H457" s="257" t="s">
        <v>81</v>
      </c>
      <c r="I457" s="32" t="s">
        <v>3883</v>
      </c>
      <c r="J457" s="158" t="s">
        <v>96</v>
      </c>
      <c r="K457" s="69" t="s">
        <v>8624</v>
      </c>
      <c r="L457" s="69" t="s">
        <v>8625</v>
      </c>
      <c r="M457" s="258">
        <v>38890</v>
      </c>
      <c r="N457" s="259">
        <v>38890</v>
      </c>
      <c r="O457" s="260">
        <v>4574</v>
      </c>
      <c r="P457" s="260">
        <v>38464</v>
      </c>
      <c r="Q457" s="257" t="s">
        <v>8100</v>
      </c>
      <c r="R457" s="257" t="s">
        <v>385</v>
      </c>
      <c r="S457" s="267" t="s">
        <v>145</v>
      </c>
      <c r="T457" s="158" t="s">
        <v>86</v>
      </c>
      <c r="U457" s="267" t="s">
        <v>116</v>
      </c>
      <c r="V457" s="32" t="s">
        <v>3884</v>
      </c>
      <c r="W457" s="257" t="s">
        <v>3885</v>
      </c>
      <c r="X457" s="39"/>
      <c r="Y457" s="39"/>
      <c r="Z457" s="39"/>
      <c r="AA457" s="39"/>
      <c r="AB457" s="65"/>
      <c r="AC457" s="39"/>
      <c r="AD457" s="261"/>
      <c r="AE457" s="261"/>
      <c r="AF457" s="261"/>
      <c r="AG457" s="261"/>
      <c r="AH457" s="263"/>
      <c r="AI457" s="266"/>
      <c r="AJ457" s="39"/>
      <c r="AK457" s="39"/>
      <c r="AL457" s="39"/>
      <c r="AM457" s="39"/>
      <c r="AN457" s="65"/>
      <c r="AO457" s="39"/>
      <c r="AP457" s="39"/>
      <c r="AQ457" s="65"/>
      <c r="AR457" s="39"/>
      <c r="AS457" s="39"/>
      <c r="AT457" s="39"/>
      <c r="AU457" s="39"/>
      <c r="AV457" s="39"/>
      <c r="AW457" s="39"/>
      <c r="AX457" s="65"/>
      <c r="AY457" s="39"/>
      <c r="AZ457" s="39"/>
      <c r="BA457" s="39"/>
      <c r="BB457" s="39"/>
      <c r="BC457" s="39"/>
      <c r="BD457" s="39"/>
      <c r="BE457" s="39"/>
      <c r="BF457" s="39"/>
      <c r="BG457" s="39"/>
      <c r="BH457" s="39"/>
      <c r="BI457" s="39"/>
      <c r="BJ457" s="39"/>
      <c r="BK457" s="257"/>
      <c r="BL457" s="257"/>
      <c r="BM457" s="257"/>
      <c r="BN457" s="257"/>
      <c r="BO457" s="257"/>
      <c r="BP457" s="257"/>
      <c r="BQ457" s="69" t="s">
        <v>8626</v>
      </c>
      <c r="BR457" s="257"/>
      <c r="BS457" s="257" t="s">
        <v>3868</v>
      </c>
      <c r="BT457" s="257"/>
      <c r="BU457" s="257"/>
      <c r="BV457" s="257" t="s">
        <v>3886</v>
      </c>
      <c r="BW457" s="38"/>
      <c r="BX457" s="257" t="s">
        <v>3887</v>
      </c>
      <c r="BY457" s="69" t="s">
        <v>8627</v>
      </c>
      <c r="BZ457" s="218"/>
    </row>
    <row r="458" spans="1:78" s="217" customFormat="1" ht="99.75" customHeight="1">
      <c r="A458" s="257">
        <v>457</v>
      </c>
      <c r="B458" s="10" t="s">
        <v>3889</v>
      </c>
      <c r="C458" s="257" t="s">
        <v>92</v>
      </c>
      <c r="D458" s="69" t="s">
        <v>2425</v>
      </c>
      <c r="E458" s="257" t="s">
        <v>3890</v>
      </c>
      <c r="F458" s="257"/>
      <c r="G458" s="257" t="s">
        <v>3891</v>
      </c>
      <c r="H458" s="257" t="s">
        <v>81</v>
      </c>
      <c r="I458" s="32"/>
      <c r="J458" s="158" t="s">
        <v>96</v>
      </c>
      <c r="K458" s="257" t="s">
        <v>8058</v>
      </c>
      <c r="L458" s="257"/>
      <c r="M458" s="258"/>
      <c r="N458" s="257"/>
      <c r="O458" s="260"/>
      <c r="P458" s="260"/>
      <c r="Q458" s="257" t="s">
        <v>114</v>
      </c>
      <c r="R458" s="257" t="s">
        <v>1226</v>
      </c>
      <c r="S458" s="267" t="s">
        <v>359</v>
      </c>
      <c r="T458" s="158" t="s">
        <v>2542</v>
      </c>
      <c r="U458" s="267" t="s">
        <v>116</v>
      </c>
      <c r="V458" s="266"/>
      <c r="W458" s="266"/>
      <c r="X458" s="263"/>
      <c r="Y458" s="263"/>
      <c r="Z458" s="263"/>
      <c r="AA458" s="263"/>
      <c r="AB458" s="266"/>
      <c r="AC458" s="263"/>
      <c r="AD458" s="263"/>
      <c r="AE458" s="263"/>
      <c r="AF458" s="263"/>
      <c r="AG458" s="263"/>
      <c r="AH458" s="263"/>
      <c r="AI458" s="266"/>
      <c r="AJ458" s="263"/>
      <c r="AK458" s="263"/>
      <c r="AL458" s="263"/>
      <c r="AM458" s="263"/>
      <c r="AN458" s="266"/>
      <c r="AO458" s="263"/>
      <c r="AP458" s="261"/>
      <c r="AQ458" s="266"/>
      <c r="AR458" s="106"/>
      <c r="AS458" s="4"/>
      <c r="AT458" s="4"/>
      <c r="AU458" s="4"/>
      <c r="AV458" s="4"/>
      <c r="AW458" s="4"/>
      <c r="AX458" s="34"/>
      <c r="AY458" s="4"/>
      <c r="AZ458" s="4"/>
      <c r="BA458" s="261"/>
      <c r="BB458" s="261"/>
      <c r="BC458" s="4"/>
      <c r="BD458" s="4"/>
      <c r="BE458" s="261"/>
      <c r="BF458" s="261"/>
      <c r="BG458" s="4"/>
      <c r="BH458" s="4"/>
      <c r="BI458" s="261"/>
      <c r="BJ458" s="261"/>
      <c r="BK458" s="257"/>
      <c r="BL458" s="266"/>
      <c r="BM458" s="266"/>
      <c r="BN458" s="266"/>
      <c r="BO458" s="266"/>
      <c r="BP458" s="266"/>
      <c r="BQ458" s="34"/>
      <c r="BR458" s="266"/>
      <c r="BS458" s="266"/>
      <c r="BT458" s="266"/>
      <c r="BU458" s="257"/>
      <c r="BV458" s="266"/>
      <c r="BW458" s="34"/>
      <c r="BX458" s="257" t="s">
        <v>3892</v>
      </c>
      <c r="BY458" s="34"/>
      <c r="BZ458" s="218"/>
    </row>
    <row r="459" spans="1:78" s="217" customFormat="1" ht="393" customHeight="1">
      <c r="A459" s="257">
        <v>458</v>
      </c>
      <c r="B459" s="101" t="s">
        <v>3893</v>
      </c>
      <c r="C459" s="257" t="s">
        <v>106</v>
      </c>
      <c r="D459" s="257" t="s">
        <v>93</v>
      </c>
      <c r="E459" s="257" t="s">
        <v>3894</v>
      </c>
      <c r="F459" s="257" t="s">
        <v>3895</v>
      </c>
      <c r="G459" s="257" t="s">
        <v>3896</v>
      </c>
      <c r="H459" s="257" t="s">
        <v>81</v>
      </c>
      <c r="I459" s="32" t="s">
        <v>3897</v>
      </c>
      <c r="J459" s="158" t="s">
        <v>96</v>
      </c>
      <c r="K459" s="257" t="s">
        <v>3898</v>
      </c>
      <c r="L459" s="257"/>
      <c r="M459" s="258">
        <v>40486</v>
      </c>
      <c r="N459" s="259">
        <v>40486</v>
      </c>
      <c r="O459" s="260">
        <v>7790</v>
      </c>
      <c r="P459" s="260">
        <v>39545</v>
      </c>
      <c r="Q459" s="257" t="s">
        <v>8100</v>
      </c>
      <c r="R459" s="257" t="s">
        <v>176</v>
      </c>
      <c r="S459" s="144" t="s">
        <v>177</v>
      </c>
      <c r="T459" s="158" t="s">
        <v>178</v>
      </c>
      <c r="U459" s="267" t="s">
        <v>116</v>
      </c>
      <c r="V459" s="32"/>
      <c r="W459" s="262">
        <v>260000</v>
      </c>
      <c r="X459" s="261">
        <v>401335425</v>
      </c>
      <c r="Y459" s="39">
        <f>X459/10</f>
        <v>40133542.5</v>
      </c>
      <c r="Z459" s="39">
        <f>X459/13.5</f>
        <v>29728550</v>
      </c>
      <c r="AA459" s="39">
        <v>812946.49368011672</v>
      </c>
      <c r="AB459" s="260">
        <v>2</v>
      </c>
      <c r="AC459" s="49">
        <v>221292038</v>
      </c>
      <c r="AD459" s="49">
        <f>AC459/10</f>
        <v>22129203.800000001</v>
      </c>
      <c r="AE459" s="49">
        <f>AC459/13.5</f>
        <v>16392002.814814815</v>
      </c>
      <c r="AF459" s="49">
        <v>105745.76046027105</v>
      </c>
      <c r="AG459" s="263">
        <v>4800000</v>
      </c>
      <c r="AH459" s="49">
        <v>0</v>
      </c>
      <c r="AI459" s="48">
        <v>25</v>
      </c>
      <c r="AJ459" s="39">
        <v>4088.87</v>
      </c>
      <c r="AK459" s="52">
        <v>1755207.92</v>
      </c>
      <c r="AL459" s="39">
        <v>1759296.79</v>
      </c>
      <c r="AM459" s="51">
        <v>36199.522427983538</v>
      </c>
      <c r="AN459" s="260">
        <v>27</v>
      </c>
      <c r="AO459" s="52">
        <v>1920000</v>
      </c>
      <c r="AP459" s="39">
        <v>1459963411.52</v>
      </c>
      <c r="AQ459" s="53">
        <v>27</v>
      </c>
      <c r="AR459" s="52"/>
      <c r="AS459" s="52"/>
      <c r="AT459" s="57">
        <v>30156329301.720001</v>
      </c>
      <c r="AU459" s="57">
        <v>137747.85999999999</v>
      </c>
      <c r="AV459" s="39">
        <f>AR459+AT459</f>
        <v>30156329301.720001</v>
      </c>
      <c r="AW459" s="39">
        <f>AS459+AU459</f>
        <v>137747.85999999999</v>
      </c>
      <c r="AX459" s="70"/>
      <c r="AY459" s="52"/>
      <c r="AZ459" s="52"/>
      <c r="BA459" s="39">
        <v>1459963411.52</v>
      </c>
      <c r="BB459" s="39">
        <v>1459963411.52</v>
      </c>
      <c r="BC459" s="52"/>
      <c r="BD459" s="52"/>
      <c r="BE459" s="39">
        <v>1459963411.52</v>
      </c>
      <c r="BF459" s="39">
        <v>1459963411.52</v>
      </c>
      <c r="BG459" s="52"/>
      <c r="BH459" s="52"/>
      <c r="BI459" s="39">
        <v>1459963411.52</v>
      </c>
      <c r="BJ459" s="39">
        <v>1459963411.52</v>
      </c>
      <c r="BK459" s="257" t="s">
        <v>3899</v>
      </c>
      <c r="BL459" s="257"/>
      <c r="BM459" s="257" t="s">
        <v>118</v>
      </c>
      <c r="BN459" s="265" t="s">
        <v>180</v>
      </c>
      <c r="BO459" s="265" t="s">
        <v>180</v>
      </c>
      <c r="BP459" s="257" t="s">
        <v>3900</v>
      </c>
      <c r="BQ459" s="257" t="s">
        <v>3901</v>
      </c>
      <c r="BR459" s="257" t="s">
        <v>3902</v>
      </c>
      <c r="BS459" s="69" t="s">
        <v>178</v>
      </c>
      <c r="BT459" s="257"/>
      <c r="BU459" s="257"/>
      <c r="BV459" s="257" t="s">
        <v>3903</v>
      </c>
      <c r="BW459" s="38"/>
      <c r="BX459" s="257" t="s">
        <v>3904</v>
      </c>
      <c r="BY459" s="257" t="s">
        <v>3905</v>
      </c>
      <c r="BZ459" s="218"/>
    </row>
    <row r="460" spans="1:78" s="217" customFormat="1" ht="114" customHeight="1">
      <c r="A460" s="257">
        <v>459</v>
      </c>
      <c r="B460" s="10" t="s">
        <v>3906</v>
      </c>
      <c r="C460" s="257" t="s">
        <v>76</v>
      </c>
      <c r="D460" s="257" t="s">
        <v>125</v>
      </c>
      <c r="E460" s="257" t="s">
        <v>219</v>
      </c>
      <c r="F460" s="257" t="s">
        <v>3907</v>
      </c>
      <c r="G460" s="257" t="s">
        <v>3908</v>
      </c>
      <c r="H460" s="257" t="s">
        <v>81</v>
      </c>
      <c r="I460" s="32" t="s">
        <v>3909</v>
      </c>
      <c r="J460" s="158" t="s">
        <v>495</v>
      </c>
      <c r="K460" s="257" t="s">
        <v>495</v>
      </c>
      <c r="L460" s="257" t="s">
        <v>3910</v>
      </c>
      <c r="M460" s="258">
        <v>41367</v>
      </c>
      <c r="N460" s="257">
        <v>2013</v>
      </c>
      <c r="O460" s="260"/>
      <c r="P460" s="260">
        <v>40151</v>
      </c>
      <c r="Q460" s="257" t="s">
        <v>8100</v>
      </c>
      <c r="R460" s="257" t="s">
        <v>3911</v>
      </c>
      <c r="S460" s="267" t="s">
        <v>99</v>
      </c>
      <c r="T460" s="158" t="s">
        <v>312</v>
      </c>
      <c r="U460" s="267" t="s">
        <v>116</v>
      </c>
      <c r="V460" s="32" t="s">
        <v>3912</v>
      </c>
      <c r="W460" s="257" t="s">
        <v>3913</v>
      </c>
      <c r="X460" s="39"/>
      <c r="Y460" s="39"/>
      <c r="Z460" s="39"/>
      <c r="AA460" s="39"/>
      <c r="AB460" s="40"/>
      <c r="AC460" s="39"/>
      <c r="AD460" s="261"/>
      <c r="AE460" s="261"/>
      <c r="AF460" s="261"/>
      <c r="AG460" s="261"/>
      <c r="AH460" s="261"/>
      <c r="AI460" s="257"/>
      <c r="AJ460" s="39"/>
      <c r="AK460" s="39"/>
      <c r="AL460" s="39"/>
      <c r="AM460" s="39"/>
      <c r="AN460" s="40"/>
      <c r="AO460" s="39"/>
      <c r="AP460" s="39"/>
      <c r="AQ460" s="40"/>
      <c r="AR460" s="39"/>
      <c r="AS460" s="39"/>
      <c r="AT460" s="39"/>
      <c r="AU460" s="39"/>
      <c r="AV460" s="39"/>
      <c r="AW460" s="39"/>
      <c r="AX460" s="40"/>
      <c r="AY460" s="39"/>
      <c r="AZ460" s="39"/>
      <c r="BA460" s="39"/>
      <c r="BB460" s="39"/>
      <c r="BC460" s="39"/>
      <c r="BD460" s="39"/>
      <c r="BE460" s="39"/>
      <c r="BF460" s="39"/>
      <c r="BG460" s="39"/>
      <c r="BH460" s="39"/>
      <c r="BI460" s="39"/>
      <c r="BJ460" s="39"/>
      <c r="BK460" s="257" t="s">
        <v>3914</v>
      </c>
      <c r="BL460" s="266" t="s">
        <v>180</v>
      </c>
      <c r="BM460" s="265" t="s">
        <v>118</v>
      </c>
      <c r="BN460" s="257"/>
      <c r="BO460" s="257"/>
      <c r="BP460" s="257"/>
      <c r="BQ460" s="257" t="s">
        <v>3915</v>
      </c>
      <c r="BR460" s="257" t="s">
        <v>3916</v>
      </c>
      <c r="BS460" s="257" t="s">
        <v>3917</v>
      </c>
      <c r="BT460" s="257"/>
      <c r="BU460" s="257"/>
      <c r="BV460" s="257"/>
      <c r="BW460" s="38"/>
      <c r="BX460" s="257" t="s">
        <v>2212</v>
      </c>
      <c r="BY460" s="257" t="s">
        <v>3888</v>
      </c>
      <c r="BZ460" s="218"/>
    </row>
    <row r="461" spans="1:78" s="217" customFormat="1" ht="352.5" customHeight="1">
      <c r="A461" s="257">
        <v>460</v>
      </c>
      <c r="B461" s="10" t="s">
        <v>3918</v>
      </c>
      <c r="C461" s="257" t="s">
        <v>106</v>
      </c>
      <c r="D461" s="267" t="s">
        <v>402</v>
      </c>
      <c r="E461" s="257" t="s">
        <v>1582</v>
      </c>
      <c r="F461" s="257" t="s">
        <v>3919</v>
      </c>
      <c r="G461" s="257" t="s">
        <v>3920</v>
      </c>
      <c r="H461" s="257" t="s">
        <v>81</v>
      </c>
      <c r="I461" s="32" t="s">
        <v>3921</v>
      </c>
      <c r="J461" s="158" t="s">
        <v>96</v>
      </c>
      <c r="K461" s="265" t="s">
        <v>3922</v>
      </c>
      <c r="L461" s="257" t="s">
        <v>3923</v>
      </c>
      <c r="M461" s="258">
        <v>42642</v>
      </c>
      <c r="N461" s="259">
        <v>42642</v>
      </c>
      <c r="O461" s="260">
        <v>2465</v>
      </c>
      <c r="P461" s="260">
        <v>41000</v>
      </c>
      <c r="Q461" s="257" t="s">
        <v>8100</v>
      </c>
      <c r="R461" s="257" t="s">
        <v>3924</v>
      </c>
      <c r="S461" s="267" t="s">
        <v>8103</v>
      </c>
      <c r="T461" s="247" t="s">
        <v>8489</v>
      </c>
      <c r="U461" s="267" t="s">
        <v>116</v>
      </c>
      <c r="V461" s="32" t="s">
        <v>3925</v>
      </c>
      <c r="W461" s="257" t="s">
        <v>3926</v>
      </c>
      <c r="X461" s="39"/>
      <c r="Y461" s="39"/>
      <c r="Z461" s="39"/>
      <c r="AA461" s="39"/>
      <c r="AB461" s="40"/>
      <c r="AC461" s="39"/>
      <c r="AD461" s="261"/>
      <c r="AE461" s="261"/>
      <c r="AF461" s="261"/>
      <c r="AG461" s="261"/>
      <c r="AH461" s="261"/>
      <c r="AI461" s="257"/>
      <c r="AJ461" s="39"/>
      <c r="AK461" s="39"/>
      <c r="AL461" s="39"/>
      <c r="AM461" s="39"/>
      <c r="AN461" s="40"/>
      <c r="AO461" s="39"/>
      <c r="AP461" s="39"/>
      <c r="AQ461" s="40"/>
      <c r="AR461" s="39"/>
      <c r="AS461" s="39"/>
      <c r="AT461" s="39"/>
      <c r="AU461" s="39"/>
      <c r="AV461" s="39"/>
      <c r="AW461" s="39"/>
      <c r="AX461" s="40"/>
      <c r="AY461" s="39"/>
      <c r="AZ461" s="39"/>
      <c r="BA461" s="39"/>
      <c r="BB461" s="39"/>
      <c r="BC461" s="39"/>
      <c r="BD461" s="39"/>
      <c r="BE461" s="39"/>
      <c r="BF461" s="39"/>
      <c r="BG461" s="39"/>
      <c r="BH461" s="39"/>
      <c r="BI461" s="39"/>
      <c r="BJ461" s="39"/>
      <c r="BK461" s="257" t="s">
        <v>3927</v>
      </c>
      <c r="BL461" s="266" t="s">
        <v>180</v>
      </c>
      <c r="BM461" s="265" t="s">
        <v>118</v>
      </c>
      <c r="BN461" s="257"/>
      <c r="BO461" s="257" t="s">
        <v>118</v>
      </c>
      <c r="BP461" s="257" t="s">
        <v>3928</v>
      </c>
      <c r="BQ461" s="257" t="s">
        <v>3929</v>
      </c>
      <c r="BR461" s="257"/>
      <c r="BS461" s="257" t="s">
        <v>8499</v>
      </c>
      <c r="BT461" s="257" t="s">
        <v>3930</v>
      </c>
      <c r="BU461" s="257" t="s">
        <v>3931</v>
      </c>
      <c r="BV461" s="257" t="s">
        <v>3932</v>
      </c>
      <c r="BW461" s="38"/>
      <c r="BX461" s="257" t="s">
        <v>3933</v>
      </c>
      <c r="BY461" s="257" t="s">
        <v>3934</v>
      </c>
      <c r="BZ461" s="218"/>
    </row>
    <row r="462" spans="1:78" s="217" customFormat="1" ht="409.6" customHeight="1">
      <c r="A462" s="257">
        <v>461</v>
      </c>
      <c r="B462" s="10" t="s">
        <v>3935</v>
      </c>
      <c r="C462" s="257" t="s">
        <v>106</v>
      </c>
      <c r="D462" s="257" t="s">
        <v>77</v>
      </c>
      <c r="E462" s="257" t="s">
        <v>428</v>
      </c>
      <c r="F462" s="257" t="s">
        <v>3936</v>
      </c>
      <c r="G462" s="257" t="s">
        <v>77</v>
      </c>
      <c r="H462" s="257" t="s">
        <v>81</v>
      </c>
      <c r="I462" s="32" t="s">
        <v>3937</v>
      </c>
      <c r="J462" s="158" t="s">
        <v>96</v>
      </c>
      <c r="K462" s="69" t="s">
        <v>8628</v>
      </c>
      <c r="L462" s="69" t="s">
        <v>8629</v>
      </c>
      <c r="M462" s="258">
        <v>39357</v>
      </c>
      <c r="N462" s="259">
        <v>39357</v>
      </c>
      <c r="O462" s="260">
        <v>4581</v>
      </c>
      <c r="P462" s="260">
        <v>38781</v>
      </c>
      <c r="Q462" s="257" t="s">
        <v>8100</v>
      </c>
      <c r="R462" s="257" t="s">
        <v>1245</v>
      </c>
      <c r="S462" s="267" t="s">
        <v>761</v>
      </c>
      <c r="T462" s="158" t="s">
        <v>86</v>
      </c>
      <c r="U462" s="267" t="s">
        <v>116</v>
      </c>
      <c r="V462" s="32"/>
      <c r="W462" s="257"/>
      <c r="X462" s="39"/>
      <c r="Y462" s="39"/>
      <c r="Z462" s="39"/>
      <c r="AA462" s="39"/>
      <c r="AB462" s="65"/>
      <c r="AC462" s="39"/>
      <c r="AD462" s="261"/>
      <c r="AE462" s="261"/>
      <c r="AF462" s="261"/>
      <c r="AG462" s="261"/>
      <c r="AH462" s="261"/>
      <c r="AI462" s="257"/>
      <c r="AJ462" s="39"/>
      <c r="AK462" s="39"/>
      <c r="AL462" s="39"/>
      <c r="AM462" s="39"/>
      <c r="AN462" s="65"/>
      <c r="AO462" s="39"/>
      <c r="AP462" s="39"/>
      <c r="AQ462" s="65"/>
      <c r="AR462" s="39"/>
      <c r="AS462" s="39"/>
      <c r="AT462" s="39"/>
      <c r="AU462" s="39"/>
      <c r="AV462" s="39"/>
      <c r="AW462" s="39"/>
      <c r="AX462" s="65"/>
      <c r="AY462" s="39"/>
      <c r="AZ462" s="39"/>
      <c r="BA462" s="39"/>
      <c r="BB462" s="39"/>
      <c r="BC462" s="39"/>
      <c r="BD462" s="39"/>
      <c r="BE462" s="39"/>
      <c r="BF462" s="39"/>
      <c r="BG462" s="39"/>
      <c r="BH462" s="39"/>
      <c r="BI462" s="39"/>
      <c r="BJ462" s="39"/>
      <c r="BK462" s="257"/>
      <c r="BL462" s="257"/>
      <c r="BM462" s="257"/>
      <c r="BN462" s="257"/>
      <c r="BO462" s="257"/>
      <c r="BP462" s="257"/>
      <c r="BQ462" s="69" t="s">
        <v>8630</v>
      </c>
      <c r="BR462" s="257"/>
      <c r="BS462" s="257" t="s">
        <v>3868</v>
      </c>
      <c r="BT462" s="257" t="s">
        <v>194</v>
      </c>
      <c r="BU462" s="257"/>
      <c r="BV462" s="257"/>
      <c r="BW462" s="38"/>
      <c r="BX462" s="257" t="s">
        <v>3938</v>
      </c>
      <c r="BY462" s="69" t="s">
        <v>499</v>
      </c>
      <c r="BZ462" s="218"/>
    </row>
    <row r="463" spans="1:78" s="217" customFormat="1" ht="99.75" customHeight="1">
      <c r="A463" s="257">
        <v>462</v>
      </c>
      <c r="B463" s="42" t="s">
        <v>3939</v>
      </c>
      <c r="C463" s="257" t="s">
        <v>106</v>
      </c>
      <c r="D463" s="257" t="s">
        <v>436</v>
      </c>
      <c r="E463" s="257" t="s">
        <v>3940</v>
      </c>
      <c r="F463" s="265" t="s">
        <v>3941</v>
      </c>
      <c r="G463" s="265" t="s">
        <v>3942</v>
      </c>
      <c r="H463" s="257" t="s">
        <v>189</v>
      </c>
      <c r="I463" s="76" t="s">
        <v>3943</v>
      </c>
      <c r="J463" s="158" t="s">
        <v>96</v>
      </c>
      <c r="K463" s="257" t="s">
        <v>96</v>
      </c>
      <c r="L463" s="265" t="s">
        <v>3944</v>
      </c>
      <c r="M463" s="77">
        <v>38353</v>
      </c>
      <c r="N463" s="78">
        <v>42005</v>
      </c>
      <c r="O463" s="53"/>
      <c r="P463" s="53"/>
      <c r="Q463" s="257" t="s">
        <v>8100</v>
      </c>
      <c r="R463" s="265" t="s">
        <v>144</v>
      </c>
      <c r="S463" s="267" t="s">
        <v>195</v>
      </c>
      <c r="T463" s="158" t="s">
        <v>914</v>
      </c>
      <c r="U463" s="267" t="s">
        <v>116</v>
      </c>
      <c r="V463" s="32"/>
      <c r="W463" s="265"/>
      <c r="X463" s="52"/>
      <c r="Y463" s="52"/>
      <c r="Z463" s="52"/>
      <c r="AA463" s="52"/>
      <c r="AB463" s="75"/>
      <c r="AC463" s="52"/>
      <c r="AD463" s="60"/>
      <c r="AE463" s="60"/>
      <c r="AF463" s="60"/>
      <c r="AG463" s="60"/>
      <c r="AH463" s="60"/>
      <c r="AI463" s="265"/>
      <c r="AJ463" s="52"/>
      <c r="AK463" s="52"/>
      <c r="AL463" s="52"/>
      <c r="AM463" s="52"/>
      <c r="AN463" s="75"/>
      <c r="AO463" s="52"/>
      <c r="AP463" s="52"/>
      <c r="AQ463" s="75"/>
      <c r="AR463" s="52"/>
      <c r="AS463" s="52"/>
      <c r="AT463" s="52"/>
      <c r="AU463" s="52"/>
      <c r="AV463" s="52"/>
      <c r="AW463" s="52"/>
      <c r="AX463" s="75"/>
      <c r="AY463" s="52"/>
      <c r="AZ463" s="52"/>
      <c r="BA463" s="52"/>
      <c r="BB463" s="52"/>
      <c r="BC463" s="52"/>
      <c r="BD463" s="52"/>
      <c r="BE463" s="52"/>
      <c r="BF463" s="52"/>
      <c r="BG463" s="52"/>
      <c r="BH463" s="52"/>
      <c r="BI463" s="52"/>
      <c r="BJ463" s="52"/>
      <c r="BK463" s="265" t="s">
        <v>3945</v>
      </c>
      <c r="BL463" s="265"/>
      <c r="BM463" s="265" t="s">
        <v>118</v>
      </c>
      <c r="BN463" s="257"/>
      <c r="BO463" s="257"/>
      <c r="BP463" s="265"/>
      <c r="BQ463" s="265" t="s">
        <v>102</v>
      </c>
      <c r="BR463" s="265"/>
      <c r="BS463" s="265" t="s">
        <v>3946</v>
      </c>
      <c r="BT463" s="265"/>
      <c r="BU463" s="257"/>
      <c r="BV463" s="265"/>
      <c r="BW463" s="84"/>
      <c r="BX463" s="257" t="s">
        <v>3947</v>
      </c>
      <c r="BY463" s="257"/>
      <c r="BZ463" s="218"/>
    </row>
    <row r="464" spans="1:78" s="217" customFormat="1" ht="256.5" customHeight="1">
      <c r="A464" s="257">
        <v>463</v>
      </c>
      <c r="B464" s="10" t="s">
        <v>3948</v>
      </c>
      <c r="C464" s="257" t="s">
        <v>106</v>
      </c>
      <c r="D464" s="267" t="s">
        <v>402</v>
      </c>
      <c r="E464" s="257" t="s">
        <v>3949</v>
      </c>
      <c r="F464" s="265" t="s">
        <v>3950</v>
      </c>
      <c r="G464" s="257" t="s">
        <v>3951</v>
      </c>
      <c r="H464" s="257" t="s">
        <v>81</v>
      </c>
      <c r="I464" s="76" t="s">
        <v>3952</v>
      </c>
      <c r="J464" s="158" t="s">
        <v>96</v>
      </c>
      <c r="K464" s="257" t="s">
        <v>96</v>
      </c>
      <c r="L464" s="257" t="s">
        <v>3953</v>
      </c>
      <c r="M464" s="258">
        <v>42684</v>
      </c>
      <c r="N464" s="259">
        <v>42682</v>
      </c>
      <c r="O464" s="260">
        <v>2540</v>
      </c>
      <c r="P464" s="260">
        <v>41028</v>
      </c>
      <c r="Q464" s="257" t="s">
        <v>8100</v>
      </c>
      <c r="R464" s="257" t="s">
        <v>226</v>
      </c>
      <c r="S464" s="144" t="s">
        <v>177</v>
      </c>
      <c r="T464" s="247" t="s">
        <v>8489</v>
      </c>
      <c r="U464" s="267" t="s">
        <v>116</v>
      </c>
      <c r="V464" s="32"/>
      <c r="W464" s="257"/>
      <c r="X464" s="39"/>
      <c r="Y464" s="39"/>
      <c r="Z464" s="39"/>
      <c r="AA464" s="39"/>
      <c r="AB464" s="40"/>
      <c r="AC464" s="39"/>
      <c r="AD464" s="261"/>
      <c r="AE464" s="261"/>
      <c r="AF464" s="261"/>
      <c r="AG464" s="261"/>
      <c r="AH464" s="261"/>
      <c r="AI464" s="257"/>
      <c r="AJ464" s="39"/>
      <c r="AK464" s="39"/>
      <c r="AL464" s="39"/>
      <c r="AM464" s="39"/>
      <c r="AN464" s="40"/>
      <c r="AO464" s="39"/>
      <c r="AP464" s="39"/>
      <c r="AQ464" s="40"/>
      <c r="AR464" s="39"/>
      <c r="AS464" s="39"/>
      <c r="AT464" s="39"/>
      <c r="AU464" s="39"/>
      <c r="AV464" s="39"/>
      <c r="AW464" s="39"/>
      <c r="AX464" s="40"/>
      <c r="AY464" s="39"/>
      <c r="AZ464" s="39"/>
      <c r="BA464" s="39"/>
      <c r="BB464" s="39"/>
      <c r="BC464" s="39"/>
      <c r="BD464" s="39"/>
      <c r="BE464" s="39"/>
      <c r="BF464" s="39"/>
      <c r="BG464" s="39"/>
      <c r="BH464" s="39"/>
      <c r="BI464" s="39"/>
      <c r="BJ464" s="39"/>
      <c r="BK464" s="265" t="s">
        <v>3954</v>
      </c>
      <c r="BL464" s="266" t="s">
        <v>180</v>
      </c>
      <c r="BM464" s="265" t="s">
        <v>118</v>
      </c>
      <c r="BN464" s="265" t="s">
        <v>180</v>
      </c>
      <c r="BO464" s="265" t="s">
        <v>180</v>
      </c>
      <c r="BP464" s="257" t="s">
        <v>3955</v>
      </c>
      <c r="BQ464" s="257" t="s">
        <v>3956</v>
      </c>
      <c r="BR464" s="257"/>
      <c r="BS464" s="257" t="s">
        <v>8508</v>
      </c>
      <c r="BT464" s="257" t="s">
        <v>3957</v>
      </c>
      <c r="BU464" s="257"/>
      <c r="BV464" s="265" t="s">
        <v>3958</v>
      </c>
      <c r="BW464" s="38"/>
      <c r="BX464" s="257" t="s">
        <v>3959</v>
      </c>
      <c r="BY464" s="257"/>
      <c r="BZ464" s="218"/>
    </row>
    <row r="465" spans="1:78" s="217" customFormat="1" ht="271.5" customHeight="1">
      <c r="A465" s="257">
        <v>464</v>
      </c>
      <c r="B465" s="42" t="s">
        <v>3960</v>
      </c>
      <c r="C465" s="257" t="s">
        <v>106</v>
      </c>
      <c r="D465" s="267" t="s">
        <v>402</v>
      </c>
      <c r="E465" s="257" t="s">
        <v>3949</v>
      </c>
      <c r="F465" s="265" t="s">
        <v>3950</v>
      </c>
      <c r="G465" s="257" t="s">
        <v>3951</v>
      </c>
      <c r="H465" s="257" t="s">
        <v>81</v>
      </c>
      <c r="I465" s="32" t="s">
        <v>3961</v>
      </c>
      <c r="J465" s="158" t="s">
        <v>96</v>
      </c>
      <c r="K465" s="265" t="s">
        <v>3922</v>
      </c>
      <c r="L465" s="257" t="s">
        <v>3953</v>
      </c>
      <c r="M465" s="258">
        <v>42682</v>
      </c>
      <c r="N465" s="259">
        <v>42682</v>
      </c>
      <c r="O465" s="260">
        <v>2539</v>
      </c>
      <c r="P465" s="260">
        <v>41026</v>
      </c>
      <c r="Q465" s="257" t="s">
        <v>8100</v>
      </c>
      <c r="R465" s="257" t="s">
        <v>226</v>
      </c>
      <c r="S465" s="144" t="s">
        <v>177</v>
      </c>
      <c r="T465" s="247" t="s">
        <v>8489</v>
      </c>
      <c r="U465" s="267" t="s">
        <v>116</v>
      </c>
      <c r="V465" s="32"/>
      <c r="W465" s="257"/>
      <c r="X465" s="39"/>
      <c r="Y465" s="39"/>
      <c r="Z465" s="39"/>
      <c r="AA465" s="39"/>
      <c r="AB465" s="260"/>
      <c r="AC465" s="39"/>
      <c r="AD465" s="39"/>
      <c r="AE465" s="39"/>
      <c r="AF465" s="261"/>
      <c r="AG465" s="261"/>
      <c r="AH465" s="39"/>
      <c r="AI465" s="260"/>
      <c r="AJ465" s="39">
        <v>3602470.86</v>
      </c>
      <c r="AK465" s="52">
        <v>59400</v>
      </c>
      <c r="AL465" s="39">
        <v>3661870.86</v>
      </c>
      <c r="AM465" s="51">
        <v>75347.137037037028</v>
      </c>
      <c r="AN465" s="53">
        <v>268</v>
      </c>
      <c r="AO465" s="52">
        <v>538682292</v>
      </c>
      <c r="AP465" s="51"/>
      <c r="AQ465" s="53">
        <v>265</v>
      </c>
      <c r="AR465" s="52"/>
      <c r="AS465" s="52"/>
      <c r="AT465" s="52"/>
      <c r="AU465" s="52"/>
      <c r="AV465" s="52"/>
      <c r="AW465" s="52"/>
      <c r="AX465" s="54"/>
      <c r="AY465" s="52"/>
      <c r="AZ465" s="52"/>
      <c r="BA465" s="51"/>
      <c r="BB465" s="51"/>
      <c r="BC465" s="52"/>
      <c r="BD465" s="52"/>
      <c r="BE465" s="51"/>
      <c r="BF465" s="51"/>
      <c r="BG465" s="52"/>
      <c r="BH465" s="52"/>
      <c r="BI465" s="51"/>
      <c r="BJ465" s="51"/>
      <c r="BK465" s="265" t="s">
        <v>3962</v>
      </c>
      <c r="BL465" s="266" t="s">
        <v>180</v>
      </c>
      <c r="BM465" s="265" t="s">
        <v>118</v>
      </c>
      <c r="BN465" s="265" t="s">
        <v>180</v>
      </c>
      <c r="BO465" s="265" t="s">
        <v>180</v>
      </c>
      <c r="BP465" s="257" t="s">
        <v>3963</v>
      </c>
      <c r="BQ465" s="257" t="s">
        <v>3964</v>
      </c>
      <c r="BR465" s="257"/>
      <c r="BS465" s="257" t="s">
        <v>8508</v>
      </c>
      <c r="BT465" s="257" t="s">
        <v>3957</v>
      </c>
      <c r="BU465" s="257"/>
      <c r="BV465" s="257" t="s">
        <v>3965</v>
      </c>
      <c r="BW465" s="38"/>
      <c r="BX465" s="257" t="s">
        <v>3966</v>
      </c>
      <c r="BY465" s="257"/>
      <c r="BZ465" s="218"/>
    </row>
    <row r="466" spans="1:78" s="217" customFormat="1" ht="99.75" customHeight="1">
      <c r="A466" s="257">
        <v>465</v>
      </c>
      <c r="B466" s="10" t="s">
        <v>3967</v>
      </c>
      <c r="C466" s="257" t="s">
        <v>106</v>
      </c>
      <c r="D466" s="267" t="s">
        <v>402</v>
      </c>
      <c r="E466" s="257" t="s">
        <v>3968</v>
      </c>
      <c r="F466" s="257" t="s">
        <v>3969</v>
      </c>
      <c r="G466" s="257" t="s">
        <v>3970</v>
      </c>
      <c r="H466" s="257" t="s">
        <v>81</v>
      </c>
      <c r="I466" s="32" t="s">
        <v>3971</v>
      </c>
      <c r="J466" s="158" t="s">
        <v>96</v>
      </c>
      <c r="K466" s="265" t="s">
        <v>3922</v>
      </c>
      <c r="L466" s="257" t="s">
        <v>3972</v>
      </c>
      <c r="M466" s="258">
        <v>42682</v>
      </c>
      <c r="N466" s="259">
        <v>42682</v>
      </c>
      <c r="O466" s="260">
        <v>2538</v>
      </c>
      <c r="P466" s="260">
        <v>41026</v>
      </c>
      <c r="Q466" s="257" t="s">
        <v>8100</v>
      </c>
      <c r="R466" s="257" t="s">
        <v>226</v>
      </c>
      <c r="S466" s="144" t="s">
        <v>177</v>
      </c>
      <c r="T466" s="247" t="s">
        <v>8489</v>
      </c>
      <c r="U466" s="267" t="s">
        <v>116</v>
      </c>
      <c r="V466" s="32"/>
      <c r="W466" s="257"/>
      <c r="X466" s="39"/>
      <c r="Y466" s="39"/>
      <c r="Z466" s="39"/>
      <c r="AA466" s="39"/>
      <c r="AB466" s="40"/>
      <c r="AC466" s="39"/>
      <c r="AD466" s="261"/>
      <c r="AE466" s="261"/>
      <c r="AF466" s="261"/>
      <c r="AG466" s="261"/>
      <c r="AH466" s="261"/>
      <c r="AI466" s="257"/>
      <c r="AJ466" s="39"/>
      <c r="AK466" s="39"/>
      <c r="AL466" s="39"/>
      <c r="AM466" s="39"/>
      <c r="AN466" s="40"/>
      <c r="AO466" s="39"/>
      <c r="AP466" s="39"/>
      <c r="AQ466" s="40"/>
      <c r="AR466" s="39"/>
      <c r="AS466" s="39"/>
      <c r="AT466" s="39"/>
      <c r="AU466" s="39"/>
      <c r="AV466" s="39"/>
      <c r="AW466" s="39"/>
      <c r="AX466" s="40"/>
      <c r="AY466" s="39"/>
      <c r="AZ466" s="39"/>
      <c r="BA466" s="39"/>
      <c r="BB466" s="39"/>
      <c r="BC466" s="39"/>
      <c r="BD466" s="39"/>
      <c r="BE466" s="39"/>
      <c r="BF466" s="39"/>
      <c r="BG466" s="39"/>
      <c r="BH466" s="39"/>
      <c r="BI466" s="39"/>
      <c r="BJ466" s="39"/>
      <c r="BK466" s="257" t="s">
        <v>3973</v>
      </c>
      <c r="BL466" s="257"/>
      <c r="BM466" s="257"/>
      <c r="BN466" s="257"/>
      <c r="BO466" s="257"/>
      <c r="BP466" s="257"/>
      <c r="BQ466" s="257" t="s">
        <v>3974</v>
      </c>
      <c r="BR466" s="257"/>
      <c r="BS466" s="257"/>
      <c r="BT466" s="257" t="s">
        <v>3957</v>
      </c>
      <c r="BU466" s="257"/>
      <c r="BV466" s="257" t="s">
        <v>3975</v>
      </c>
      <c r="BW466" s="38"/>
      <c r="BX466" s="257" t="s">
        <v>3976</v>
      </c>
      <c r="BY466" s="257"/>
      <c r="BZ466" s="218"/>
    </row>
    <row r="467" spans="1:78" s="217" customFormat="1" ht="99.75" customHeight="1">
      <c r="A467" s="257">
        <v>466</v>
      </c>
      <c r="B467" s="10" t="s">
        <v>3977</v>
      </c>
      <c r="C467" s="257" t="s">
        <v>106</v>
      </c>
      <c r="D467" s="267" t="s">
        <v>402</v>
      </c>
      <c r="E467" s="257" t="s">
        <v>402</v>
      </c>
      <c r="F467" s="257" t="s">
        <v>3978</v>
      </c>
      <c r="G467" s="257" t="s">
        <v>3979</v>
      </c>
      <c r="H467" s="257" t="s">
        <v>81</v>
      </c>
      <c r="I467" s="32" t="s">
        <v>3980</v>
      </c>
      <c r="J467" s="158" t="s">
        <v>96</v>
      </c>
      <c r="K467" s="265" t="s">
        <v>3981</v>
      </c>
      <c r="L467" s="257" t="s">
        <v>4280</v>
      </c>
      <c r="M467" s="258">
        <v>40597</v>
      </c>
      <c r="N467" s="259">
        <v>40597</v>
      </c>
      <c r="O467" s="260"/>
      <c r="P467" s="260">
        <v>39621</v>
      </c>
      <c r="Q467" s="257" t="s">
        <v>8100</v>
      </c>
      <c r="R467" s="257" t="s">
        <v>1071</v>
      </c>
      <c r="S467" s="267" t="s">
        <v>287</v>
      </c>
      <c r="T467" s="158" t="s">
        <v>86</v>
      </c>
      <c r="U467" s="267" t="s">
        <v>116</v>
      </c>
      <c r="V467" s="32"/>
      <c r="W467" s="262">
        <v>20000</v>
      </c>
      <c r="X467" s="39"/>
      <c r="Y467" s="39"/>
      <c r="Z467" s="39"/>
      <c r="AA467" s="39"/>
      <c r="AB467" s="40"/>
      <c r="AC467" s="39"/>
      <c r="AD467" s="261"/>
      <c r="AE467" s="261"/>
      <c r="AF467" s="261"/>
      <c r="AG467" s="261"/>
      <c r="AH467" s="261"/>
      <c r="AI467" s="257"/>
      <c r="AJ467" s="39"/>
      <c r="AK467" s="39"/>
      <c r="AL467" s="39"/>
      <c r="AM467" s="39"/>
      <c r="AN467" s="40"/>
      <c r="AO467" s="39"/>
      <c r="AP467" s="39"/>
      <c r="AQ467" s="40"/>
      <c r="AR467" s="39"/>
      <c r="AS467" s="39"/>
      <c r="AT467" s="39"/>
      <c r="AU467" s="39"/>
      <c r="AV467" s="39"/>
      <c r="AW467" s="39"/>
      <c r="AX467" s="40"/>
      <c r="AY467" s="39"/>
      <c r="AZ467" s="39"/>
      <c r="BA467" s="39"/>
      <c r="BB467" s="39"/>
      <c r="BC467" s="39"/>
      <c r="BD467" s="39"/>
      <c r="BE467" s="39"/>
      <c r="BF467" s="39"/>
      <c r="BG467" s="39"/>
      <c r="BH467" s="39"/>
      <c r="BI467" s="39"/>
      <c r="BJ467" s="39"/>
      <c r="BK467" s="257"/>
      <c r="BL467" s="257"/>
      <c r="BM467" s="257"/>
      <c r="BN467" s="257"/>
      <c r="BO467" s="257"/>
      <c r="BP467" s="257"/>
      <c r="BQ467" s="257" t="s">
        <v>3982</v>
      </c>
      <c r="BR467" s="257"/>
      <c r="BS467" s="257" t="s">
        <v>3983</v>
      </c>
      <c r="BT467" s="257"/>
      <c r="BU467" s="257"/>
      <c r="BV467" s="257" t="s">
        <v>3984</v>
      </c>
      <c r="BW467" s="38"/>
      <c r="BX467" s="257" t="s">
        <v>3985</v>
      </c>
      <c r="BY467" s="257" t="s">
        <v>155</v>
      </c>
      <c r="BZ467" s="218"/>
    </row>
    <row r="468" spans="1:78" s="217" customFormat="1" ht="99.75" customHeight="1">
      <c r="A468" s="257">
        <v>467</v>
      </c>
      <c r="B468" s="10" t="s">
        <v>3986</v>
      </c>
      <c r="C468" s="257" t="s">
        <v>76</v>
      </c>
      <c r="D468" s="257" t="s">
        <v>274</v>
      </c>
      <c r="E468" s="257" t="s">
        <v>283</v>
      </c>
      <c r="F468" s="257" t="s">
        <v>3987</v>
      </c>
      <c r="G468" s="257" t="s">
        <v>3988</v>
      </c>
      <c r="H468" s="257" t="s">
        <v>81</v>
      </c>
      <c r="I468" s="32" t="s">
        <v>3989</v>
      </c>
      <c r="J468" s="158" t="s">
        <v>495</v>
      </c>
      <c r="K468" s="257" t="s">
        <v>495</v>
      </c>
      <c r="L468" s="257"/>
      <c r="M468" s="258">
        <v>40823</v>
      </c>
      <c r="N468" s="257">
        <v>2011</v>
      </c>
      <c r="O468" s="260">
        <v>8502</v>
      </c>
      <c r="P468" s="53">
        <v>6045</v>
      </c>
      <c r="Q468" s="257" t="s">
        <v>8100</v>
      </c>
      <c r="R468" s="257" t="s">
        <v>3990</v>
      </c>
      <c r="S468" s="267" t="s">
        <v>761</v>
      </c>
      <c r="T468" s="158" t="s">
        <v>312</v>
      </c>
      <c r="U468" s="267" t="s">
        <v>116</v>
      </c>
      <c r="V468" s="32" t="s">
        <v>3991</v>
      </c>
      <c r="W468" s="257" t="s">
        <v>3992</v>
      </c>
      <c r="X468" s="39"/>
      <c r="Y468" s="39"/>
      <c r="Z468" s="39"/>
      <c r="AA468" s="39"/>
      <c r="AB468" s="65"/>
      <c r="AC468" s="39"/>
      <c r="AD468" s="261"/>
      <c r="AE468" s="261"/>
      <c r="AF468" s="261"/>
      <c r="AG468" s="261"/>
      <c r="AH468" s="261"/>
      <c r="AI468" s="257"/>
      <c r="AJ468" s="39"/>
      <c r="AK468" s="39"/>
      <c r="AL468" s="39"/>
      <c r="AM468" s="39"/>
      <c r="AN468" s="65"/>
      <c r="AO468" s="39"/>
      <c r="AP468" s="39"/>
      <c r="AQ468" s="65"/>
      <c r="AR468" s="39"/>
      <c r="AS468" s="39"/>
      <c r="AT468" s="39"/>
      <c r="AU468" s="39"/>
      <c r="AV468" s="39"/>
      <c r="AW468" s="39"/>
      <c r="AX468" s="65"/>
      <c r="AY468" s="39"/>
      <c r="AZ468" s="39"/>
      <c r="BA468" s="39"/>
      <c r="BB468" s="39"/>
      <c r="BC468" s="39"/>
      <c r="BD468" s="39"/>
      <c r="BE468" s="39"/>
      <c r="BF468" s="39"/>
      <c r="BG468" s="39"/>
      <c r="BH468" s="39"/>
      <c r="BI468" s="39"/>
      <c r="BJ468" s="39"/>
      <c r="BK468" s="257"/>
      <c r="BL468" s="257"/>
      <c r="BM468" s="257"/>
      <c r="BN468" s="257"/>
      <c r="BO468" s="257"/>
      <c r="BP468" s="257"/>
      <c r="BQ468" s="257" t="s">
        <v>3993</v>
      </c>
      <c r="BR468" s="257"/>
      <c r="BS468" s="257" t="s">
        <v>3994</v>
      </c>
      <c r="BT468" s="257"/>
      <c r="BU468" s="257"/>
      <c r="BV468" s="257"/>
      <c r="BW468" s="257"/>
      <c r="BX468" s="5" t="s">
        <v>3995</v>
      </c>
      <c r="BY468" s="257" t="s">
        <v>3888</v>
      </c>
      <c r="BZ468" s="218"/>
    </row>
    <row r="469" spans="1:78" s="217" customFormat="1" ht="339" customHeight="1">
      <c r="A469" s="257">
        <v>468</v>
      </c>
      <c r="B469" s="10" t="s">
        <v>3996</v>
      </c>
      <c r="C469" s="257" t="s">
        <v>106</v>
      </c>
      <c r="D469" s="257" t="s">
        <v>77</v>
      </c>
      <c r="E469" s="257" t="s">
        <v>3997</v>
      </c>
      <c r="F469" s="257" t="s">
        <v>3998</v>
      </c>
      <c r="G469" s="257" t="s">
        <v>77</v>
      </c>
      <c r="H469" s="257" t="s">
        <v>81</v>
      </c>
      <c r="I469" s="32" t="s">
        <v>3999</v>
      </c>
      <c r="J469" s="158" t="s">
        <v>96</v>
      </c>
      <c r="K469" s="69" t="s">
        <v>8631</v>
      </c>
      <c r="L469" s="69" t="s">
        <v>8632</v>
      </c>
      <c r="M469" s="258">
        <v>38890</v>
      </c>
      <c r="N469" s="259">
        <v>38890</v>
      </c>
      <c r="O469" s="260">
        <v>4577</v>
      </c>
      <c r="P469" s="53">
        <v>38464</v>
      </c>
      <c r="Q469" s="257" t="s">
        <v>8100</v>
      </c>
      <c r="R469" s="257" t="s">
        <v>1245</v>
      </c>
      <c r="S469" s="267" t="s">
        <v>761</v>
      </c>
      <c r="T469" s="158" t="s">
        <v>86</v>
      </c>
      <c r="U469" s="267" t="s">
        <v>116</v>
      </c>
      <c r="V469" s="32"/>
      <c r="W469" s="257"/>
      <c r="X469" s="39"/>
      <c r="Y469" s="39"/>
      <c r="Z469" s="39"/>
      <c r="AA469" s="39"/>
      <c r="AB469" s="65"/>
      <c r="AC469" s="39"/>
      <c r="AD469" s="261"/>
      <c r="AE469" s="261"/>
      <c r="AF469" s="261"/>
      <c r="AG469" s="261"/>
      <c r="AH469" s="261"/>
      <c r="AI469" s="257"/>
      <c r="AJ469" s="39"/>
      <c r="AK469" s="39"/>
      <c r="AL469" s="39"/>
      <c r="AM469" s="39"/>
      <c r="AN469" s="65"/>
      <c r="AO469" s="39"/>
      <c r="AP469" s="39"/>
      <c r="AQ469" s="65"/>
      <c r="AR469" s="39"/>
      <c r="AS469" s="39"/>
      <c r="AT469" s="39"/>
      <c r="AU469" s="39"/>
      <c r="AV469" s="39"/>
      <c r="AW469" s="39"/>
      <c r="AX469" s="65"/>
      <c r="AY469" s="39"/>
      <c r="AZ469" s="39"/>
      <c r="BA469" s="39"/>
      <c r="BB469" s="39"/>
      <c r="BC469" s="39"/>
      <c r="BD469" s="39"/>
      <c r="BE469" s="39"/>
      <c r="BF469" s="39"/>
      <c r="BG469" s="39"/>
      <c r="BH469" s="39"/>
      <c r="BI469" s="39"/>
      <c r="BJ469" s="39"/>
      <c r="BK469" s="257" t="s">
        <v>4000</v>
      </c>
      <c r="BL469" s="257"/>
      <c r="BM469" s="257" t="s">
        <v>118</v>
      </c>
      <c r="BN469" s="257"/>
      <c r="BO469" s="257"/>
      <c r="BP469" s="257" t="s">
        <v>4001</v>
      </c>
      <c r="BQ469" s="69" t="s">
        <v>8633</v>
      </c>
      <c r="BR469" s="257" t="s">
        <v>4002</v>
      </c>
      <c r="BS469" s="257" t="s">
        <v>3868</v>
      </c>
      <c r="BT469" s="257"/>
      <c r="BU469" s="257"/>
      <c r="BV469" s="257" t="s">
        <v>4003</v>
      </c>
      <c r="BW469" s="257" t="s">
        <v>194</v>
      </c>
      <c r="BX469" s="257" t="s">
        <v>4004</v>
      </c>
      <c r="BY469" s="257" t="s">
        <v>1371</v>
      </c>
      <c r="BZ469" s="218"/>
    </row>
    <row r="470" spans="1:78" s="217" customFormat="1" ht="272.25" customHeight="1">
      <c r="A470" s="257">
        <v>469</v>
      </c>
      <c r="B470" s="42" t="s">
        <v>4005</v>
      </c>
      <c r="C470" s="257" t="s">
        <v>106</v>
      </c>
      <c r="D470" s="257" t="s">
        <v>77</v>
      </c>
      <c r="E470" s="257" t="s">
        <v>3997</v>
      </c>
      <c r="F470" s="257" t="s">
        <v>3998</v>
      </c>
      <c r="G470" s="265" t="s">
        <v>78</v>
      </c>
      <c r="H470" s="257" t="s">
        <v>81</v>
      </c>
      <c r="I470" s="76" t="s">
        <v>4006</v>
      </c>
      <c r="J470" s="158" t="s">
        <v>96</v>
      </c>
      <c r="K470" s="264" t="s">
        <v>8634</v>
      </c>
      <c r="L470" s="264" t="s">
        <v>8635</v>
      </c>
      <c r="M470" s="77">
        <v>38890</v>
      </c>
      <c r="N470" s="78">
        <v>38890</v>
      </c>
      <c r="O470" s="53">
        <v>4591</v>
      </c>
      <c r="P470" s="53">
        <v>38464</v>
      </c>
      <c r="Q470" s="257" t="s">
        <v>8100</v>
      </c>
      <c r="R470" s="265" t="s">
        <v>770</v>
      </c>
      <c r="S470" s="267" t="s">
        <v>761</v>
      </c>
      <c r="T470" s="158" t="s">
        <v>86</v>
      </c>
      <c r="U470" s="267" t="s">
        <v>116</v>
      </c>
      <c r="V470" s="32"/>
      <c r="W470" s="265"/>
      <c r="X470" s="52"/>
      <c r="Y470" s="52"/>
      <c r="Z470" s="52"/>
      <c r="AA470" s="52"/>
      <c r="AB470" s="75"/>
      <c r="AC470" s="52"/>
      <c r="AD470" s="60"/>
      <c r="AE470" s="60"/>
      <c r="AF470" s="60"/>
      <c r="AG470" s="60"/>
      <c r="AH470" s="60"/>
      <c r="AI470" s="265"/>
      <c r="AJ470" s="52"/>
      <c r="AK470" s="52"/>
      <c r="AL470" s="52"/>
      <c r="AM470" s="52"/>
      <c r="AN470" s="75"/>
      <c r="AO470" s="52"/>
      <c r="AP470" s="52"/>
      <c r="AQ470" s="75"/>
      <c r="AR470" s="52"/>
      <c r="AS470" s="52"/>
      <c r="AT470" s="52"/>
      <c r="AU470" s="52"/>
      <c r="AV470" s="52"/>
      <c r="AW470" s="52"/>
      <c r="AX470" s="75"/>
      <c r="AY470" s="52"/>
      <c r="AZ470" s="52"/>
      <c r="BA470" s="52"/>
      <c r="BB470" s="52"/>
      <c r="BC470" s="52"/>
      <c r="BD470" s="52"/>
      <c r="BE470" s="52"/>
      <c r="BF470" s="52"/>
      <c r="BG470" s="52"/>
      <c r="BH470" s="52"/>
      <c r="BI470" s="52"/>
      <c r="BJ470" s="52"/>
      <c r="BK470" s="257" t="s">
        <v>4007</v>
      </c>
      <c r="BL470" s="265"/>
      <c r="BM470" s="265" t="s">
        <v>118</v>
      </c>
      <c r="BN470" s="257"/>
      <c r="BO470" s="257"/>
      <c r="BP470" s="265"/>
      <c r="BQ470" s="69" t="s">
        <v>8636</v>
      </c>
      <c r="BR470" s="265" t="s">
        <v>4008</v>
      </c>
      <c r="BS470" s="257" t="s">
        <v>3868</v>
      </c>
      <c r="BT470" s="265"/>
      <c r="BU470" s="257"/>
      <c r="BV470" s="265" t="s">
        <v>4009</v>
      </c>
      <c r="BW470" s="257"/>
      <c r="BX470" s="257" t="s">
        <v>4010</v>
      </c>
      <c r="BY470" s="257"/>
      <c r="BZ470" s="218"/>
    </row>
    <row r="471" spans="1:78" s="217" customFormat="1" ht="409.6" customHeight="1">
      <c r="A471" s="257">
        <v>470</v>
      </c>
      <c r="B471" s="10" t="s">
        <v>4011</v>
      </c>
      <c r="C471" s="257" t="s">
        <v>106</v>
      </c>
      <c r="D471" s="257" t="s">
        <v>77</v>
      </c>
      <c r="E471" s="257" t="s">
        <v>3997</v>
      </c>
      <c r="F471" s="257" t="s">
        <v>4012</v>
      </c>
      <c r="G471" s="257" t="s">
        <v>4013</v>
      </c>
      <c r="H471" s="257" t="s">
        <v>81</v>
      </c>
      <c r="I471" s="32" t="s">
        <v>8637</v>
      </c>
      <c r="J471" s="158" t="s">
        <v>96</v>
      </c>
      <c r="K471" s="265" t="s">
        <v>8638</v>
      </c>
      <c r="L471" s="257" t="s">
        <v>8639</v>
      </c>
      <c r="M471" s="258">
        <v>39457</v>
      </c>
      <c r="N471" s="259">
        <v>39457</v>
      </c>
      <c r="O471" s="260">
        <v>5806</v>
      </c>
      <c r="P471" s="260">
        <v>38847</v>
      </c>
      <c r="Q471" s="257" t="s">
        <v>8100</v>
      </c>
      <c r="R471" s="257" t="s">
        <v>2541</v>
      </c>
      <c r="S471" s="267" t="s">
        <v>359</v>
      </c>
      <c r="T471" s="158" t="s">
        <v>86</v>
      </c>
      <c r="U471" s="267" t="s">
        <v>116</v>
      </c>
      <c r="V471" s="32"/>
      <c r="W471" s="257"/>
      <c r="X471" s="39"/>
      <c r="Y471" s="39"/>
      <c r="Z471" s="39"/>
      <c r="AA471" s="39"/>
      <c r="AB471" s="65"/>
      <c r="AC471" s="39"/>
      <c r="AD471" s="261"/>
      <c r="AE471" s="261"/>
      <c r="AF471" s="261"/>
      <c r="AG471" s="261"/>
      <c r="AH471" s="261"/>
      <c r="AI471" s="257"/>
      <c r="AJ471" s="39"/>
      <c r="AK471" s="39"/>
      <c r="AL471" s="39"/>
      <c r="AM471" s="39"/>
      <c r="AN471" s="65"/>
      <c r="AO471" s="39"/>
      <c r="AP471" s="39"/>
      <c r="AQ471" s="65"/>
      <c r="AR471" s="39"/>
      <c r="AS471" s="39"/>
      <c r="AT471" s="39"/>
      <c r="AU471" s="39"/>
      <c r="AV471" s="39"/>
      <c r="AW471" s="39"/>
      <c r="AX471" s="65"/>
      <c r="AY471" s="39"/>
      <c r="AZ471" s="39"/>
      <c r="BA471" s="39"/>
      <c r="BB471" s="39"/>
      <c r="BC471" s="39"/>
      <c r="BD471" s="39"/>
      <c r="BE471" s="39"/>
      <c r="BF471" s="39"/>
      <c r="BG471" s="39"/>
      <c r="BH471" s="39"/>
      <c r="BI471" s="39"/>
      <c r="BJ471" s="39"/>
      <c r="BK471" s="257" t="s">
        <v>4014</v>
      </c>
      <c r="BL471" s="257"/>
      <c r="BM471" s="257" t="s">
        <v>118</v>
      </c>
      <c r="BN471" s="257"/>
      <c r="BO471" s="257"/>
      <c r="BP471" s="257"/>
      <c r="BQ471" s="257" t="s">
        <v>8640</v>
      </c>
      <c r="BR471" s="257" t="s">
        <v>4015</v>
      </c>
      <c r="BS471" s="257" t="s">
        <v>3868</v>
      </c>
      <c r="BT471" s="257"/>
      <c r="BU471" s="257"/>
      <c r="BV471" s="265" t="s">
        <v>8057</v>
      </c>
      <c r="BW471" s="257" t="s">
        <v>194</v>
      </c>
      <c r="BX471" s="257" t="s">
        <v>4016</v>
      </c>
      <c r="BY471" s="257"/>
      <c r="BZ471" s="218"/>
    </row>
    <row r="472" spans="1:78" s="217" customFormat="1" ht="409.5">
      <c r="A472" s="257">
        <v>471</v>
      </c>
      <c r="B472" s="10" t="s">
        <v>4017</v>
      </c>
      <c r="C472" s="257" t="s">
        <v>106</v>
      </c>
      <c r="D472" s="257" t="s">
        <v>77</v>
      </c>
      <c r="E472" s="257" t="s">
        <v>428</v>
      </c>
      <c r="F472" s="257" t="s">
        <v>4018</v>
      </c>
      <c r="G472" s="257" t="s">
        <v>4019</v>
      </c>
      <c r="H472" s="257" t="s">
        <v>81</v>
      </c>
      <c r="I472" s="32" t="s">
        <v>8641</v>
      </c>
      <c r="J472" s="158" t="s">
        <v>96</v>
      </c>
      <c r="K472" s="265" t="s">
        <v>8642</v>
      </c>
      <c r="L472" s="257" t="s">
        <v>8643</v>
      </c>
      <c r="M472" s="258">
        <v>38919</v>
      </c>
      <c r="N472" s="259">
        <v>38919</v>
      </c>
      <c r="O472" s="260">
        <v>4594</v>
      </c>
      <c r="P472" s="260">
        <v>38484</v>
      </c>
      <c r="Q472" s="257" t="s">
        <v>8100</v>
      </c>
      <c r="R472" s="257" t="s">
        <v>177</v>
      </c>
      <c r="S472" s="267" t="s">
        <v>132</v>
      </c>
      <c r="T472" s="158" t="s">
        <v>86</v>
      </c>
      <c r="U472" s="267" t="s">
        <v>116</v>
      </c>
      <c r="V472" s="32"/>
      <c r="W472" s="257"/>
      <c r="X472" s="39"/>
      <c r="Y472" s="39"/>
      <c r="Z472" s="39"/>
      <c r="AA472" s="39"/>
      <c r="AB472" s="65"/>
      <c r="AC472" s="39"/>
      <c r="AD472" s="261"/>
      <c r="AE472" s="261"/>
      <c r="AF472" s="261"/>
      <c r="AG472" s="261"/>
      <c r="AH472" s="261"/>
      <c r="AI472" s="257"/>
      <c r="AJ472" s="39"/>
      <c r="AK472" s="39"/>
      <c r="AL472" s="39"/>
      <c r="AM472" s="39"/>
      <c r="AN472" s="65"/>
      <c r="AO472" s="39"/>
      <c r="AP472" s="39"/>
      <c r="AQ472" s="65"/>
      <c r="AR472" s="39"/>
      <c r="AS472" s="39"/>
      <c r="AT472" s="39"/>
      <c r="AU472" s="39"/>
      <c r="AV472" s="39"/>
      <c r="AW472" s="39"/>
      <c r="AX472" s="65"/>
      <c r="AY472" s="39"/>
      <c r="AZ472" s="39"/>
      <c r="BA472" s="39"/>
      <c r="BB472" s="39"/>
      <c r="BC472" s="39"/>
      <c r="BD472" s="39"/>
      <c r="BE472" s="39"/>
      <c r="BF472" s="39"/>
      <c r="BG472" s="39"/>
      <c r="BH472" s="39"/>
      <c r="BI472" s="39"/>
      <c r="BJ472" s="39"/>
      <c r="BK472" s="257"/>
      <c r="BL472" s="257"/>
      <c r="BM472" s="257"/>
      <c r="BN472" s="265"/>
      <c r="BO472" s="265"/>
      <c r="BP472" s="257"/>
      <c r="BQ472" s="69" t="s">
        <v>8644</v>
      </c>
      <c r="BR472" s="257"/>
      <c r="BS472" s="257" t="s">
        <v>3868</v>
      </c>
      <c r="BT472" s="257"/>
      <c r="BU472" s="257" t="s">
        <v>2697</v>
      </c>
      <c r="BV472" s="257"/>
      <c r="BW472" s="257"/>
      <c r="BX472" s="257" t="s">
        <v>4020</v>
      </c>
      <c r="BY472" s="257"/>
      <c r="BZ472" s="218"/>
    </row>
    <row r="473" spans="1:78" s="217" customFormat="1" ht="409.5">
      <c r="A473" s="257">
        <v>472</v>
      </c>
      <c r="B473" s="10" t="s">
        <v>4021</v>
      </c>
      <c r="C473" s="257" t="s">
        <v>106</v>
      </c>
      <c r="D473" s="257" t="s">
        <v>77</v>
      </c>
      <c r="E473" s="257" t="s">
        <v>428</v>
      </c>
      <c r="F473" s="257" t="s">
        <v>3998</v>
      </c>
      <c r="G473" s="257" t="s">
        <v>77</v>
      </c>
      <c r="H473" s="257" t="s">
        <v>81</v>
      </c>
      <c r="I473" s="32" t="s">
        <v>4022</v>
      </c>
      <c r="J473" s="158" t="s">
        <v>96</v>
      </c>
      <c r="K473" s="264" t="s">
        <v>8645</v>
      </c>
      <c r="L473" s="69" t="s">
        <v>8646</v>
      </c>
      <c r="M473" s="258">
        <v>38890</v>
      </c>
      <c r="N473" s="259">
        <v>38890</v>
      </c>
      <c r="O473" s="260">
        <v>4583</v>
      </c>
      <c r="P473" s="260">
        <v>38464</v>
      </c>
      <c r="Q473" s="257" t="s">
        <v>8100</v>
      </c>
      <c r="R473" s="257" t="s">
        <v>385</v>
      </c>
      <c r="S473" s="267" t="s">
        <v>145</v>
      </c>
      <c r="T473" s="158" t="s">
        <v>86</v>
      </c>
      <c r="U473" s="267" t="s">
        <v>116</v>
      </c>
      <c r="V473" s="32"/>
      <c r="W473" s="257"/>
      <c r="X473" s="39"/>
      <c r="Y473" s="39"/>
      <c r="Z473" s="39"/>
      <c r="AA473" s="39"/>
      <c r="AB473" s="65"/>
      <c r="AC473" s="39"/>
      <c r="AD473" s="261"/>
      <c r="AE473" s="261"/>
      <c r="AF473" s="261"/>
      <c r="AG473" s="261"/>
      <c r="AH473" s="261"/>
      <c r="AI473" s="257"/>
      <c r="AJ473" s="39"/>
      <c r="AK473" s="39"/>
      <c r="AL473" s="39"/>
      <c r="AM473" s="39"/>
      <c r="AN473" s="65"/>
      <c r="AO473" s="39"/>
      <c r="AP473" s="39"/>
      <c r="AQ473" s="65"/>
      <c r="AR473" s="39"/>
      <c r="AS473" s="39"/>
      <c r="AT473" s="39"/>
      <c r="AU473" s="39"/>
      <c r="AV473" s="39"/>
      <c r="AW473" s="39"/>
      <c r="AX473" s="65"/>
      <c r="AY473" s="39"/>
      <c r="AZ473" s="39"/>
      <c r="BA473" s="39"/>
      <c r="BB473" s="39"/>
      <c r="BC473" s="39"/>
      <c r="BD473" s="39"/>
      <c r="BE473" s="39"/>
      <c r="BF473" s="39"/>
      <c r="BG473" s="39"/>
      <c r="BH473" s="39"/>
      <c r="BI473" s="39"/>
      <c r="BJ473" s="39"/>
      <c r="BK473" s="257" t="s">
        <v>4023</v>
      </c>
      <c r="BL473" s="257"/>
      <c r="BM473" s="257" t="s">
        <v>118</v>
      </c>
      <c r="BN473" s="257"/>
      <c r="BO473" s="257"/>
      <c r="BP473" s="257"/>
      <c r="BQ473" s="69" t="s">
        <v>8647</v>
      </c>
      <c r="BR473" s="257"/>
      <c r="BS473" s="257" t="s">
        <v>3868</v>
      </c>
      <c r="BT473" s="257"/>
      <c r="BU473" s="257"/>
      <c r="BV473" s="257"/>
      <c r="BW473" s="257"/>
      <c r="BX473" s="257" t="s">
        <v>4024</v>
      </c>
      <c r="BY473" s="257"/>
      <c r="BZ473" s="216"/>
    </row>
    <row r="474" spans="1:78" s="217" customFormat="1" ht="380.25" customHeight="1">
      <c r="A474" s="257">
        <v>473</v>
      </c>
      <c r="B474" s="10" t="s">
        <v>4025</v>
      </c>
      <c r="C474" s="257" t="s">
        <v>106</v>
      </c>
      <c r="D474" s="257" t="s">
        <v>77</v>
      </c>
      <c r="E474" s="257" t="s">
        <v>428</v>
      </c>
      <c r="F474" s="257" t="s">
        <v>3998</v>
      </c>
      <c r="G474" s="257" t="s">
        <v>77</v>
      </c>
      <c r="H474" s="257" t="s">
        <v>81</v>
      </c>
      <c r="I474" s="32" t="s">
        <v>4026</v>
      </c>
      <c r="J474" s="158" t="s">
        <v>96</v>
      </c>
      <c r="K474" s="264" t="s">
        <v>8648</v>
      </c>
      <c r="L474" s="69" t="s">
        <v>8649</v>
      </c>
      <c r="M474" s="258">
        <v>38919</v>
      </c>
      <c r="N474" s="259">
        <v>38919</v>
      </c>
      <c r="O474" s="260">
        <v>4580</v>
      </c>
      <c r="P474" s="260">
        <v>38484</v>
      </c>
      <c r="Q474" s="257" t="s">
        <v>8100</v>
      </c>
      <c r="R474" s="257" t="s">
        <v>385</v>
      </c>
      <c r="S474" s="267" t="s">
        <v>145</v>
      </c>
      <c r="T474" s="158" t="s">
        <v>86</v>
      </c>
      <c r="U474" s="267" t="s">
        <v>116</v>
      </c>
      <c r="V474" s="32"/>
      <c r="W474" s="257"/>
      <c r="X474" s="39"/>
      <c r="Y474" s="39"/>
      <c r="Z474" s="39"/>
      <c r="AA474" s="39"/>
      <c r="AB474" s="65"/>
      <c r="AC474" s="39"/>
      <c r="AD474" s="261"/>
      <c r="AE474" s="261"/>
      <c r="AF474" s="261"/>
      <c r="AG474" s="261"/>
      <c r="AH474" s="261"/>
      <c r="AI474" s="257"/>
      <c r="AJ474" s="39"/>
      <c r="AK474" s="39"/>
      <c r="AL474" s="39"/>
      <c r="AM474" s="39"/>
      <c r="AN474" s="65"/>
      <c r="AO474" s="39"/>
      <c r="AP474" s="39"/>
      <c r="AQ474" s="65"/>
      <c r="AR474" s="39"/>
      <c r="AS474" s="39"/>
      <c r="AT474" s="39"/>
      <c r="AU474" s="39"/>
      <c r="AV474" s="39"/>
      <c r="AW474" s="39"/>
      <c r="AX474" s="65"/>
      <c r="AY474" s="39"/>
      <c r="AZ474" s="39"/>
      <c r="BA474" s="39"/>
      <c r="BB474" s="39"/>
      <c r="BC474" s="39"/>
      <c r="BD474" s="39"/>
      <c r="BE474" s="39"/>
      <c r="BF474" s="39"/>
      <c r="BG474" s="39"/>
      <c r="BH474" s="39"/>
      <c r="BI474" s="39"/>
      <c r="BJ474" s="39"/>
      <c r="BK474" s="257" t="s">
        <v>4027</v>
      </c>
      <c r="BL474" s="257"/>
      <c r="BM474" s="257" t="s">
        <v>118</v>
      </c>
      <c r="BN474" s="257"/>
      <c r="BO474" s="257"/>
      <c r="BP474" s="257"/>
      <c r="BQ474" s="69" t="s">
        <v>8650</v>
      </c>
      <c r="BR474" s="257" t="s">
        <v>4028</v>
      </c>
      <c r="BS474" s="257" t="s">
        <v>3868</v>
      </c>
      <c r="BT474" s="257"/>
      <c r="BU474" s="257" t="s">
        <v>4029</v>
      </c>
      <c r="BV474" s="257" t="s">
        <v>4030</v>
      </c>
      <c r="BW474" s="257" t="s">
        <v>194</v>
      </c>
      <c r="BX474" s="257" t="s">
        <v>4031</v>
      </c>
      <c r="BY474" s="257" t="s">
        <v>1371</v>
      </c>
      <c r="BZ474" s="218"/>
    </row>
    <row r="475" spans="1:78" s="217" customFormat="1" ht="259.5" customHeight="1">
      <c r="A475" s="257">
        <v>474</v>
      </c>
      <c r="B475" s="10" t="s">
        <v>4032</v>
      </c>
      <c r="C475" s="257" t="s">
        <v>106</v>
      </c>
      <c r="D475" s="257" t="s">
        <v>77</v>
      </c>
      <c r="E475" s="257" t="s">
        <v>428</v>
      </c>
      <c r="F475" s="257" t="s">
        <v>3998</v>
      </c>
      <c r="G475" s="257" t="s">
        <v>77</v>
      </c>
      <c r="H475" s="257" t="s">
        <v>81</v>
      </c>
      <c r="I475" s="32" t="s">
        <v>4033</v>
      </c>
      <c r="J475" s="158" t="s">
        <v>96</v>
      </c>
      <c r="K475" s="264" t="s">
        <v>8651</v>
      </c>
      <c r="L475" s="69" t="s">
        <v>8652</v>
      </c>
      <c r="M475" s="258">
        <v>38890</v>
      </c>
      <c r="N475" s="259">
        <v>38890</v>
      </c>
      <c r="O475" s="260">
        <v>4592</v>
      </c>
      <c r="P475" s="260">
        <v>38464</v>
      </c>
      <c r="Q475" s="257" t="s">
        <v>8100</v>
      </c>
      <c r="R475" s="257" t="s">
        <v>4034</v>
      </c>
      <c r="S475" s="267" t="s">
        <v>277</v>
      </c>
      <c r="T475" s="158" t="s">
        <v>86</v>
      </c>
      <c r="U475" s="267" t="s">
        <v>116</v>
      </c>
      <c r="V475" s="32"/>
      <c r="W475" s="257"/>
      <c r="X475" s="39"/>
      <c r="Y475" s="39"/>
      <c r="Z475" s="39"/>
      <c r="AA475" s="39"/>
      <c r="AB475" s="65"/>
      <c r="AC475" s="39"/>
      <c r="AD475" s="261"/>
      <c r="AE475" s="261"/>
      <c r="AF475" s="261"/>
      <c r="AG475" s="261"/>
      <c r="AH475" s="261"/>
      <c r="AI475" s="257"/>
      <c r="AJ475" s="39"/>
      <c r="AK475" s="39"/>
      <c r="AL475" s="39"/>
      <c r="AM475" s="39"/>
      <c r="AN475" s="65"/>
      <c r="AO475" s="39"/>
      <c r="AP475" s="39"/>
      <c r="AQ475" s="65"/>
      <c r="AR475" s="39"/>
      <c r="AS475" s="39"/>
      <c r="AT475" s="39"/>
      <c r="AU475" s="39"/>
      <c r="AV475" s="39"/>
      <c r="AW475" s="39"/>
      <c r="AX475" s="65"/>
      <c r="AY475" s="39"/>
      <c r="AZ475" s="39"/>
      <c r="BA475" s="39"/>
      <c r="BB475" s="39"/>
      <c r="BC475" s="39"/>
      <c r="BD475" s="39"/>
      <c r="BE475" s="39"/>
      <c r="BF475" s="39"/>
      <c r="BG475" s="39"/>
      <c r="BH475" s="39"/>
      <c r="BI475" s="39"/>
      <c r="BJ475" s="39"/>
      <c r="BK475" s="257"/>
      <c r="BL475" s="257"/>
      <c r="BM475" s="257"/>
      <c r="BN475" s="257"/>
      <c r="BO475" s="257"/>
      <c r="BP475" s="257"/>
      <c r="BQ475" s="69" t="s">
        <v>8653</v>
      </c>
      <c r="BR475" s="257"/>
      <c r="BS475" s="257" t="s">
        <v>3868</v>
      </c>
      <c r="BT475" s="257"/>
      <c r="BU475" s="257" t="s">
        <v>4029</v>
      </c>
      <c r="BV475" s="257"/>
      <c r="BW475" s="257" t="s">
        <v>194</v>
      </c>
      <c r="BX475" s="94" t="s">
        <v>4035</v>
      </c>
      <c r="BY475" s="94" t="s">
        <v>3260</v>
      </c>
      <c r="BZ475" s="218"/>
    </row>
    <row r="476" spans="1:78" s="217" customFormat="1" ht="200.25" customHeight="1">
      <c r="A476" s="257">
        <v>475</v>
      </c>
      <c r="B476" s="10" t="s">
        <v>4036</v>
      </c>
      <c r="C476" s="257" t="s">
        <v>106</v>
      </c>
      <c r="D476" s="257" t="s">
        <v>77</v>
      </c>
      <c r="E476" s="257" t="s">
        <v>428</v>
      </c>
      <c r="F476" s="257" t="s">
        <v>3998</v>
      </c>
      <c r="G476" s="257" t="s">
        <v>77</v>
      </c>
      <c r="H476" s="257" t="s">
        <v>81</v>
      </c>
      <c r="I476" s="32" t="s">
        <v>4037</v>
      </c>
      <c r="J476" s="158" t="s">
        <v>96</v>
      </c>
      <c r="K476" s="264" t="s">
        <v>8654</v>
      </c>
      <c r="L476" s="69" t="s">
        <v>8655</v>
      </c>
      <c r="M476" s="258">
        <v>38890</v>
      </c>
      <c r="N476" s="259">
        <v>38890</v>
      </c>
      <c r="O476" s="260">
        <v>4578</v>
      </c>
      <c r="P476" s="260">
        <v>38464</v>
      </c>
      <c r="Q476" s="257" t="s">
        <v>8100</v>
      </c>
      <c r="R476" s="257" t="s">
        <v>1245</v>
      </c>
      <c r="S476" s="267" t="s">
        <v>761</v>
      </c>
      <c r="T476" s="158" t="s">
        <v>86</v>
      </c>
      <c r="U476" s="267" t="s">
        <v>116</v>
      </c>
      <c r="V476" s="32"/>
      <c r="W476" s="257"/>
      <c r="X476" s="39"/>
      <c r="Y476" s="39"/>
      <c r="Z476" s="39"/>
      <c r="AA476" s="39"/>
      <c r="AB476" s="65"/>
      <c r="AC476" s="39"/>
      <c r="AD476" s="261"/>
      <c r="AE476" s="261"/>
      <c r="AF476" s="261"/>
      <c r="AG476" s="261"/>
      <c r="AH476" s="261"/>
      <c r="AI476" s="257"/>
      <c r="AJ476" s="39"/>
      <c r="AK476" s="39"/>
      <c r="AL476" s="39"/>
      <c r="AM476" s="39"/>
      <c r="AN476" s="65"/>
      <c r="AO476" s="39"/>
      <c r="AP476" s="39"/>
      <c r="AQ476" s="65"/>
      <c r="AR476" s="39"/>
      <c r="AS476" s="39"/>
      <c r="AT476" s="39"/>
      <c r="AU476" s="39"/>
      <c r="AV476" s="39"/>
      <c r="AW476" s="39"/>
      <c r="AX476" s="65"/>
      <c r="AY476" s="39"/>
      <c r="AZ476" s="39"/>
      <c r="BA476" s="39"/>
      <c r="BB476" s="39"/>
      <c r="BC476" s="39"/>
      <c r="BD476" s="39"/>
      <c r="BE476" s="39"/>
      <c r="BF476" s="39"/>
      <c r="BG476" s="39"/>
      <c r="BH476" s="39"/>
      <c r="BI476" s="39"/>
      <c r="BJ476" s="39"/>
      <c r="BK476" s="257"/>
      <c r="BL476" s="257"/>
      <c r="BM476" s="257"/>
      <c r="BN476" s="257"/>
      <c r="BO476" s="257"/>
      <c r="BP476" s="257"/>
      <c r="BQ476" s="69" t="s">
        <v>8656</v>
      </c>
      <c r="BR476" s="257"/>
      <c r="BS476" s="257" t="s">
        <v>3868</v>
      </c>
      <c r="BT476" s="257"/>
      <c r="BU476" s="257" t="s">
        <v>4038</v>
      </c>
      <c r="BV476" s="257" t="s">
        <v>4039</v>
      </c>
      <c r="BW476" s="257" t="s">
        <v>194</v>
      </c>
      <c r="BX476" s="257" t="s">
        <v>4040</v>
      </c>
      <c r="BY476" s="257" t="s">
        <v>1371</v>
      </c>
      <c r="BZ476" s="218"/>
    </row>
    <row r="477" spans="1:78" s="217" customFormat="1" ht="326.25" customHeight="1">
      <c r="A477" s="257">
        <v>476</v>
      </c>
      <c r="B477" s="10" t="s">
        <v>4041</v>
      </c>
      <c r="C477" s="257" t="s">
        <v>106</v>
      </c>
      <c r="D477" s="257" t="s">
        <v>77</v>
      </c>
      <c r="E477" s="257" t="s">
        <v>428</v>
      </c>
      <c r="F477" s="257" t="s">
        <v>3998</v>
      </c>
      <c r="G477" s="257" t="s">
        <v>77</v>
      </c>
      <c r="H477" s="257" t="s">
        <v>81</v>
      </c>
      <c r="I477" s="32" t="s">
        <v>8315</v>
      </c>
      <c r="J477" s="158" t="s">
        <v>96</v>
      </c>
      <c r="K477" s="264" t="s">
        <v>8657</v>
      </c>
      <c r="L477" s="69" t="s">
        <v>8658</v>
      </c>
      <c r="M477" s="258">
        <v>38919</v>
      </c>
      <c r="N477" s="259">
        <v>38919</v>
      </c>
      <c r="O477" s="260">
        <v>4587</v>
      </c>
      <c r="P477" s="260">
        <v>38484</v>
      </c>
      <c r="Q477" s="257" t="s">
        <v>8100</v>
      </c>
      <c r="R477" s="257" t="s">
        <v>4042</v>
      </c>
      <c r="S477" s="267" t="s">
        <v>359</v>
      </c>
      <c r="T477" s="158" t="s">
        <v>86</v>
      </c>
      <c r="U477" s="267" t="s">
        <v>116</v>
      </c>
      <c r="V477" s="32"/>
      <c r="W477" s="257"/>
      <c r="X477" s="39"/>
      <c r="Y477" s="39"/>
      <c r="Z477" s="39"/>
      <c r="AA477" s="39"/>
      <c r="AB477" s="65"/>
      <c r="AC477" s="39"/>
      <c r="AD477" s="261"/>
      <c r="AE477" s="261"/>
      <c r="AF477" s="261"/>
      <c r="AG477" s="261"/>
      <c r="AH477" s="261"/>
      <c r="AI477" s="257"/>
      <c r="AJ477" s="39"/>
      <c r="AK477" s="39"/>
      <c r="AL477" s="39"/>
      <c r="AM477" s="39"/>
      <c r="AN477" s="65"/>
      <c r="AO477" s="39"/>
      <c r="AP477" s="39"/>
      <c r="AQ477" s="65"/>
      <c r="AR477" s="39"/>
      <c r="AS477" s="39"/>
      <c r="AT477" s="39"/>
      <c r="AU477" s="39"/>
      <c r="AV477" s="39"/>
      <c r="AW477" s="39"/>
      <c r="AX477" s="65"/>
      <c r="AY477" s="39"/>
      <c r="AZ477" s="39"/>
      <c r="BA477" s="39"/>
      <c r="BB477" s="39"/>
      <c r="BC477" s="39"/>
      <c r="BD477" s="39"/>
      <c r="BE477" s="39"/>
      <c r="BF477" s="39"/>
      <c r="BG477" s="39"/>
      <c r="BH477" s="39"/>
      <c r="BI477" s="39"/>
      <c r="BJ477" s="39"/>
      <c r="BK477" s="257"/>
      <c r="BL477" s="257"/>
      <c r="BM477" s="257"/>
      <c r="BN477" s="257"/>
      <c r="BO477" s="257"/>
      <c r="BP477" s="257"/>
      <c r="BQ477" s="69" t="s">
        <v>8659</v>
      </c>
      <c r="BR477" s="257"/>
      <c r="BS477" s="257" t="s">
        <v>3868</v>
      </c>
      <c r="BT477" s="257"/>
      <c r="BU477" s="257" t="s">
        <v>4043</v>
      </c>
      <c r="BV477" s="257"/>
      <c r="BW477" s="257" t="s">
        <v>194</v>
      </c>
      <c r="BX477" s="257" t="s">
        <v>8312</v>
      </c>
      <c r="BY477" s="69" t="s">
        <v>499</v>
      </c>
      <c r="BZ477" s="218"/>
    </row>
    <row r="478" spans="1:78" s="217" customFormat="1" ht="409.6" customHeight="1">
      <c r="A478" s="257">
        <v>477</v>
      </c>
      <c r="B478" s="101" t="s">
        <v>4044</v>
      </c>
      <c r="C478" s="257" t="s">
        <v>106</v>
      </c>
      <c r="D478" s="257" t="s">
        <v>77</v>
      </c>
      <c r="E478" s="257" t="s">
        <v>428</v>
      </c>
      <c r="F478" s="257" t="s">
        <v>4045</v>
      </c>
      <c r="G478" s="257" t="s">
        <v>4046</v>
      </c>
      <c r="H478" s="257" t="s">
        <v>81</v>
      </c>
      <c r="I478" s="32" t="s">
        <v>4047</v>
      </c>
      <c r="J478" s="158" t="s">
        <v>130</v>
      </c>
      <c r="K478" s="257" t="s">
        <v>8660</v>
      </c>
      <c r="L478" s="257" t="s">
        <v>4048</v>
      </c>
      <c r="M478" s="258">
        <v>41037</v>
      </c>
      <c r="N478" s="259">
        <v>2012</v>
      </c>
      <c r="O478" s="260"/>
      <c r="P478" s="260"/>
      <c r="Q478" s="257" t="s">
        <v>8100</v>
      </c>
      <c r="R478" s="257" t="s">
        <v>4049</v>
      </c>
      <c r="S478" s="267" t="s">
        <v>359</v>
      </c>
      <c r="T478" s="158" t="s">
        <v>86</v>
      </c>
      <c r="U478" s="267" t="s">
        <v>116</v>
      </c>
      <c r="V478" s="32"/>
      <c r="W478" s="257"/>
      <c r="X478" s="39"/>
      <c r="Y478" s="39"/>
      <c r="Z478" s="39"/>
      <c r="AA478" s="39"/>
      <c r="AB478" s="65"/>
      <c r="AC478" s="39"/>
      <c r="AD478" s="261"/>
      <c r="AE478" s="261"/>
      <c r="AF478" s="261"/>
      <c r="AG478" s="261"/>
      <c r="AH478" s="261"/>
      <c r="AI478" s="257"/>
      <c r="AJ478" s="39"/>
      <c r="AK478" s="39"/>
      <c r="AL478" s="39"/>
      <c r="AM478" s="39"/>
      <c r="AN478" s="65"/>
      <c r="AO478" s="39"/>
      <c r="AP478" s="39"/>
      <c r="AQ478" s="65"/>
      <c r="AR478" s="39"/>
      <c r="AS478" s="39"/>
      <c r="AT478" s="39"/>
      <c r="AU478" s="39"/>
      <c r="AV478" s="39"/>
      <c r="AW478" s="39"/>
      <c r="AX478" s="65"/>
      <c r="AY478" s="39"/>
      <c r="AZ478" s="39"/>
      <c r="BA478" s="39"/>
      <c r="BB478" s="39"/>
      <c r="BC478" s="39"/>
      <c r="BD478" s="39"/>
      <c r="BE478" s="39"/>
      <c r="BF478" s="39"/>
      <c r="BG478" s="39"/>
      <c r="BH478" s="39"/>
      <c r="BI478" s="39"/>
      <c r="BJ478" s="39"/>
      <c r="BK478" s="257"/>
      <c r="BL478" s="257"/>
      <c r="BM478" s="257"/>
      <c r="BN478" s="257"/>
      <c r="BO478" s="257"/>
      <c r="BP478" s="257"/>
      <c r="BQ478" s="257" t="s">
        <v>8661</v>
      </c>
      <c r="BR478" s="257" t="s">
        <v>4050</v>
      </c>
      <c r="BS478" s="257" t="s">
        <v>3868</v>
      </c>
      <c r="BT478" s="257"/>
      <c r="BU478" s="257"/>
      <c r="BV478" s="257" t="s">
        <v>4051</v>
      </c>
      <c r="BW478" s="257"/>
      <c r="BX478" s="257" t="s">
        <v>4052</v>
      </c>
      <c r="BY478" s="257"/>
      <c r="BZ478" s="218"/>
    </row>
    <row r="479" spans="1:78" s="217" customFormat="1" ht="339" customHeight="1">
      <c r="A479" s="257">
        <v>478</v>
      </c>
      <c r="B479" s="42" t="s">
        <v>4053</v>
      </c>
      <c r="C479" s="257" t="s">
        <v>106</v>
      </c>
      <c r="D479" s="257" t="s">
        <v>77</v>
      </c>
      <c r="E479" s="257" t="s">
        <v>428</v>
      </c>
      <c r="F479" s="257" t="s">
        <v>4054</v>
      </c>
      <c r="G479" s="257" t="s">
        <v>4055</v>
      </c>
      <c r="H479" s="257" t="s">
        <v>81</v>
      </c>
      <c r="I479" s="32" t="s">
        <v>8316</v>
      </c>
      <c r="J479" s="158" t="s">
        <v>96</v>
      </c>
      <c r="K479" s="264" t="s">
        <v>8662</v>
      </c>
      <c r="L479" s="69" t="s">
        <v>8663</v>
      </c>
      <c r="M479" s="258">
        <v>39418</v>
      </c>
      <c r="N479" s="259">
        <v>39418</v>
      </c>
      <c r="O479" s="260">
        <v>5714</v>
      </c>
      <c r="P479" s="260">
        <v>38830</v>
      </c>
      <c r="Q479" s="257" t="s">
        <v>8100</v>
      </c>
      <c r="R479" s="257" t="s">
        <v>3814</v>
      </c>
      <c r="S479" s="267" t="s">
        <v>359</v>
      </c>
      <c r="T479" s="158" t="s">
        <v>86</v>
      </c>
      <c r="U479" s="267" t="s">
        <v>116</v>
      </c>
      <c r="V479" s="32"/>
      <c r="W479" s="257"/>
      <c r="X479" s="39"/>
      <c r="Y479" s="39"/>
      <c r="Z479" s="39"/>
      <c r="AA479" s="39"/>
      <c r="AB479" s="65"/>
      <c r="AC479" s="39"/>
      <c r="AD479" s="261"/>
      <c r="AE479" s="261"/>
      <c r="AF479" s="261"/>
      <c r="AG479" s="261"/>
      <c r="AH479" s="261"/>
      <c r="AI479" s="257"/>
      <c r="AJ479" s="39"/>
      <c r="AK479" s="39"/>
      <c r="AL479" s="39"/>
      <c r="AM479" s="39"/>
      <c r="AN479" s="65"/>
      <c r="AO479" s="39"/>
      <c r="AP479" s="39"/>
      <c r="AQ479" s="65"/>
      <c r="AR479" s="39"/>
      <c r="AS479" s="39"/>
      <c r="AT479" s="39"/>
      <c r="AU479" s="39"/>
      <c r="AV479" s="39"/>
      <c r="AW479" s="39"/>
      <c r="AX479" s="65"/>
      <c r="AY479" s="39"/>
      <c r="AZ479" s="39"/>
      <c r="BA479" s="39"/>
      <c r="BB479" s="39"/>
      <c r="BC479" s="39"/>
      <c r="BD479" s="39"/>
      <c r="BE479" s="39"/>
      <c r="BF479" s="39"/>
      <c r="BG479" s="39"/>
      <c r="BH479" s="39"/>
      <c r="BI479" s="39"/>
      <c r="BJ479" s="39"/>
      <c r="BK479" s="257"/>
      <c r="BL479" s="266"/>
      <c r="BM479" s="266"/>
      <c r="BN479" s="257"/>
      <c r="BO479" s="257"/>
      <c r="BP479" s="257"/>
      <c r="BQ479" s="69" t="s">
        <v>8664</v>
      </c>
      <c r="BR479" s="257" t="s">
        <v>4056</v>
      </c>
      <c r="BS479" s="257" t="s">
        <v>3868</v>
      </c>
      <c r="BT479" s="257"/>
      <c r="BU479" s="257" t="s">
        <v>4057</v>
      </c>
      <c r="BV479" s="257"/>
      <c r="BW479" s="257" t="s">
        <v>194</v>
      </c>
      <c r="BX479" s="257" t="s">
        <v>8313</v>
      </c>
      <c r="BY479" s="257" t="s">
        <v>8317</v>
      </c>
      <c r="BZ479" s="218"/>
    </row>
    <row r="480" spans="1:78" s="217" customFormat="1" ht="378.75" customHeight="1">
      <c r="A480" s="257">
        <v>479</v>
      </c>
      <c r="B480" s="42" t="s">
        <v>4058</v>
      </c>
      <c r="C480" s="257" t="s">
        <v>106</v>
      </c>
      <c r="D480" s="257" t="s">
        <v>77</v>
      </c>
      <c r="E480" s="257" t="s">
        <v>428</v>
      </c>
      <c r="F480" s="257" t="s">
        <v>4059</v>
      </c>
      <c r="G480" s="257" t="s">
        <v>77</v>
      </c>
      <c r="H480" s="257" t="s">
        <v>81</v>
      </c>
      <c r="I480" s="32" t="s">
        <v>4060</v>
      </c>
      <c r="J480" s="158" t="s">
        <v>96</v>
      </c>
      <c r="K480" s="264" t="s">
        <v>8665</v>
      </c>
      <c r="L480" s="69" t="s">
        <v>8666</v>
      </c>
      <c r="M480" s="258">
        <v>39387</v>
      </c>
      <c r="N480" s="259">
        <v>39387</v>
      </c>
      <c r="O480" s="260">
        <v>5665</v>
      </c>
      <c r="P480" s="260">
        <v>38801</v>
      </c>
      <c r="Q480" s="257" t="s">
        <v>8100</v>
      </c>
      <c r="R480" s="257" t="s">
        <v>226</v>
      </c>
      <c r="S480" s="267" t="s">
        <v>177</v>
      </c>
      <c r="T480" s="158" t="s">
        <v>86</v>
      </c>
      <c r="U480" s="267" t="s">
        <v>116</v>
      </c>
      <c r="V480" s="32"/>
      <c r="W480" s="257"/>
      <c r="X480" s="39"/>
      <c r="Y480" s="39"/>
      <c r="Z480" s="39"/>
      <c r="AA480" s="39"/>
      <c r="AB480" s="65"/>
      <c r="AC480" s="39"/>
      <c r="AD480" s="261"/>
      <c r="AE480" s="261"/>
      <c r="AF480" s="261"/>
      <c r="AG480" s="261"/>
      <c r="AH480" s="261"/>
      <c r="AI480" s="257"/>
      <c r="AJ480" s="39"/>
      <c r="AK480" s="39"/>
      <c r="AL480" s="39"/>
      <c r="AM480" s="39"/>
      <c r="AN480" s="65"/>
      <c r="AO480" s="39"/>
      <c r="AP480" s="39"/>
      <c r="AQ480" s="65"/>
      <c r="AR480" s="39"/>
      <c r="AS480" s="39"/>
      <c r="AT480" s="39"/>
      <c r="AU480" s="39"/>
      <c r="AV480" s="39"/>
      <c r="AW480" s="39"/>
      <c r="AX480" s="65"/>
      <c r="AY480" s="39"/>
      <c r="AZ480" s="39"/>
      <c r="BA480" s="39"/>
      <c r="BB480" s="39"/>
      <c r="BC480" s="39"/>
      <c r="BD480" s="39"/>
      <c r="BE480" s="39"/>
      <c r="BF480" s="39"/>
      <c r="BG480" s="39"/>
      <c r="BH480" s="39"/>
      <c r="BI480" s="39"/>
      <c r="BJ480" s="39"/>
      <c r="BK480" s="257"/>
      <c r="BL480" s="257"/>
      <c r="BM480" s="257"/>
      <c r="BN480" s="257"/>
      <c r="BO480" s="257"/>
      <c r="BP480" s="257"/>
      <c r="BQ480" s="69" t="s">
        <v>8667</v>
      </c>
      <c r="BR480" s="257"/>
      <c r="BS480" s="257" t="s">
        <v>3868</v>
      </c>
      <c r="BT480" s="257"/>
      <c r="BU480" s="257" t="s">
        <v>4061</v>
      </c>
      <c r="BV480" s="257"/>
      <c r="BW480" s="257" t="s">
        <v>194</v>
      </c>
      <c r="BX480" s="257" t="s">
        <v>4040</v>
      </c>
      <c r="BY480" s="257" t="s">
        <v>4062</v>
      </c>
      <c r="BZ480" s="218"/>
    </row>
    <row r="481" spans="1:78" s="217" customFormat="1" ht="265.5" customHeight="1">
      <c r="A481" s="257">
        <v>480</v>
      </c>
      <c r="B481" s="10" t="s">
        <v>4063</v>
      </c>
      <c r="C481" s="257" t="s">
        <v>106</v>
      </c>
      <c r="D481" s="257" t="s">
        <v>77</v>
      </c>
      <c r="E481" s="257" t="s">
        <v>428</v>
      </c>
      <c r="F481" s="257" t="s">
        <v>4064</v>
      </c>
      <c r="G481" s="257" t="s">
        <v>77</v>
      </c>
      <c r="H481" s="257" t="s">
        <v>81</v>
      </c>
      <c r="I481" s="32" t="s">
        <v>4065</v>
      </c>
      <c r="J481" s="158" t="s">
        <v>96</v>
      </c>
      <c r="K481" s="69" t="s">
        <v>8668</v>
      </c>
      <c r="L481" s="69" t="s">
        <v>8669</v>
      </c>
      <c r="M481" s="258">
        <v>39498</v>
      </c>
      <c r="N481" s="259">
        <v>39498</v>
      </c>
      <c r="O481" s="260">
        <v>5873</v>
      </c>
      <c r="P481" s="260">
        <v>38874</v>
      </c>
      <c r="Q481" s="257" t="s">
        <v>8100</v>
      </c>
      <c r="R481" s="257" t="s">
        <v>3814</v>
      </c>
      <c r="S481" s="267" t="s">
        <v>359</v>
      </c>
      <c r="T481" s="158" t="s">
        <v>86</v>
      </c>
      <c r="U481" s="267" t="s">
        <v>116</v>
      </c>
      <c r="V481" s="32"/>
      <c r="W481" s="257"/>
      <c r="X481" s="39"/>
      <c r="Y481" s="39"/>
      <c r="Z481" s="39"/>
      <c r="AA481" s="39"/>
      <c r="AB481" s="65"/>
      <c r="AC481" s="39"/>
      <c r="AD481" s="261"/>
      <c r="AE481" s="261"/>
      <c r="AF481" s="261"/>
      <c r="AG481" s="261"/>
      <c r="AH481" s="261"/>
      <c r="AI481" s="257"/>
      <c r="AJ481" s="39"/>
      <c r="AK481" s="39"/>
      <c r="AL481" s="39"/>
      <c r="AM481" s="39"/>
      <c r="AN481" s="65"/>
      <c r="AO481" s="39"/>
      <c r="AP481" s="39"/>
      <c r="AQ481" s="65"/>
      <c r="AR481" s="39"/>
      <c r="AS481" s="39"/>
      <c r="AT481" s="39"/>
      <c r="AU481" s="39"/>
      <c r="AV481" s="39"/>
      <c r="AW481" s="39"/>
      <c r="AX481" s="65"/>
      <c r="AY481" s="39"/>
      <c r="AZ481" s="39"/>
      <c r="BA481" s="39"/>
      <c r="BB481" s="39"/>
      <c r="BC481" s="39"/>
      <c r="BD481" s="39"/>
      <c r="BE481" s="39"/>
      <c r="BF481" s="39"/>
      <c r="BG481" s="39"/>
      <c r="BH481" s="39"/>
      <c r="BI481" s="39"/>
      <c r="BJ481" s="39"/>
      <c r="BK481" s="257" t="s">
        <v>4066</v>
      </c>
      <c r="BL481" s="257"/>
      <c r="BM481" s="257"/>
      <c r="BN481" s="266"/>
      <c r="BO481" s="266"/>
      <c r="BP481" s="257"/>
      <c r="BQ481" s="69" t="s">
        <v>8670</v>
      </c>
      <c r="BR481" s="257"/>
      <c r="BS481" s="257" t="s">
        <v>3868</v>
      </c>
      <c r="BT481" s="257"/>
      <c r="BU481" s="257"/>
      <c r="BV481" s="257"/>
      <c r="BW481" s="257" t="s">
        <v>194</v>
      </c>
      <c r="BX481" s="257" t="s">
        <v>4067</v>
      </c>
      <c r="BY481" s="257" t="s">
        <v>4068</v>
      </c>
      <c r="BZ481" s="218"/>
    </row>
    <row r="482" spans="1:78" s="217" customFormat="1" ht="340.5" customHeight="1">
      <c r="A482" s="257">
        <v>481</v>
      </c>
      <c r="B482" s="10" t="s">
        <v>4069</v>
      </c>
      <c r="C482" s="257" t="s">
        <v>106</v>
      </c>
      <c r="D482" s="257" t="s">
        <v>77</v>
      </c>
      <c r="E482" s="257" t="s">
        <v>428</v>
      </c>
      <c r="F482" s="257" t="s">
        <v>4070</v>
      </c>
      <c r="G482" s="257" t="s">
        <v>77</v>
      </c>
      <c r="H482" s="257" t="s">
        <v>81</v>
      </c>
      <c r="I482" s="32" t="s">
        <v>4071</v>
      </c>
      <c r="J482" s="158" t="s">
        <v>96</v>
      </c>
      <c r="K482" s="69" t="s">
        <v>8671</v>
      </c>
      <c r="L482" s="69" t="s">
        <v>8672</v>
      </c>
      <c r="M482" s="258">
        <v>38890</v>
      </c>
      <c r="N482" s="259">
        <v>38890</v>
      </c>
      <c r="O482" s="260">
        <v>4582</v>
      </c>
      <c r="P482" s="260">
        <v>38874</v>
      </c>
      <c r="Q482" s="257" t="s">
        <v>8100</v>
      </c>
      <c r="R482" s="257" t="s">
        <v>3234</v>
      </c>
      <c r="S482" s="267" t="s">
        <v>359</v>
      </c>
      <c r="T482" s="158" t="s">
        <v>86</v>
      </c>
      <c r="U482" s="267" t="s">
        <v>116</v>
      </c>
      <c r="V482" s="32"/>
      <c r="W482" s="257"/>
      <c r="X482" s="39"/>
      <c r="Y482" s="39"/>
      <c r="Z482" s="39"/>
      <c r="AA482" s="39"/>
      <c r="AB482" s="65"/>
      <c r="AC482" s="39"/>
      <c r="AD482" s="261"/>
      <c r="AE482" s="261"/>
      <c r="AF482" s="261"/>
      <c r="AG482" s="261"/>
      <c r="AH482" s="261"/>
      <c r="AI482" s="257"/>
      <c r="AJ482" s="39"/>
      <c r="AK482" s="39"/>
      <c r="AL482" s="39"/>
      <c r="AM482" s="39"/>
      <c r="AN482" s="65"/>
      <c r="AO482" s="39"/>
      <c r="AP482" s="39"/>
      <c r="AQ482" s="65"/>
      <c r="AR482" s="39"/>
      <c r="AS482" s="39"/>
      <c r="AT482" s="39"/>
      <c r="AU482" s="39"/>
      <c r="AV482" s="39"/>
      <c r="AW482" s="39"/>
      <c r="AX482" s="65"/>
      <c r="AY482" s="39"/>
      <c r="AZ482" s="39"/>
      <c r="BA482" s="39"/>
      <c r="BB482" s="39"/>
      <c r="BC482" s="39"/>
      <c r="BD482" s="39"/>
      <c r="BE482" s="39"/>
      <c r="BF482" s="39"/>
      <c r="BG482" s="39"/>
      <c r="BH482" s="39"/>
      <c r="BI482" s="39"/>
      <c r="BJ482" s="39"/>
      <c r="BK482" s="257"/>
      <c r="BL482" s="257"/>
      <c r="BM482" s="257"/>
      <c r="BN482" s="257"/>
      <c r="BO482" s="257"/>
      <c r="BP482" s="257"/>
      <c r="BQ482" s="69" t="s">
        <v>8673</v>
      </c>
      <c r="BR482" s="257"/>
      <c r="BS482" s="257" t="s">
        <v>3868</v>
      </c>
      <c r="BT482" s="257"/>
      <c r="BU482" s="257"/>
      <c r="BV482" s="257"/>
      <c r="BW482" s="257"/>
      <c r="BX482" s="257" t="s">
        <v>4040</v>
      </c>
      <c r="BY482" s="257"/>
      <c r="BZ482" s="218"/>
    </row>
    <row r="483" spans="1:78" s="217" customFormat="1" ht="399" customHeight="1">
      <c r="A483" s="257">
        <v>482</v>
      </c>
      <c r="B483" s="101" t="s">
        <v>4072</v>
      </c>
      <c r="C483" s="257" t="s">
        <v>106</v>
      </c>
      <c r="D483" s="257" t="s">
        <v>77</v>
      </c>
      <c r="E483" s="257" t="s">
        <v>428</v>
      </c>
      <c r="F483" s="257" t="s">
        <v>4070</v>
      </c>
      <c r="G483" s="257" t="s">
        <v>77</v>
      </c>
      <c r="H483" s="257" t="s">
        <v>81</v>
      </c>
      <c r="I483" s="32" t="s">
        <v>8318</v>
      </c>
      <c r="J483" s="158" t="s">
        <v>96</v>
      </c>
      <c r="K483" s="69" t="s">
        <v>8674</v>
      </c>
      <c r="L483" s="69" t="s">
        <v>8675</v>
      </c>
      <c r="M483" s="258">
        <v>39387</v>
      </c>
      <c r="N483" s="259">
        <v>39387</v>
      </c>
      <c r="O483" s="260">
        <v>5666</v>
      </c>
      <c r="P483" s="260">
        <v>38801</v>
      </c>
      <c r="Q483" s="257" t="s">
        <v>8100</v>
      </c>
      <c r="R483" s="257" t="s">
        <v>226</v>
      </c>
      <c r="S483" s="267" t="s">
        <v>177</v>
      </c>
      <c r="T483" s="158" t="s">
        <v>86</v>
      </c>
      <c r="U483" s="267" t="s">
        <v>116</v>
      </c>
      <c r="V483" s="32"/>
      <c r="W483" s="257"/>
      <c r="X483" s="39"/>
      <c r="Y483" s="39"/>
      <c r="Z483" s="39"/>
      <c r="AA483" s="39"/>
      <c r="AB483" s="65"/>
      <c r="AC483" s="39"/>
      <c r="AD483" s="261"/>
      <c r="AE483" s="261"/>
      <c r="AF483" s="261"/>
      <c r="AG483" s="261"/>
      <c r="AH483" s="261"/>
      <c r="AI483" s="257"/>
      <c r="AJ483" s="39"/>
      <c r="AK483" s="39"/>
      <c r="AL483" s="39"/>
      <c r="AM483" s="39"/>
      <c r="AN483" s="65"/>
      <c r="AO483" s="39"/>
      <c r="AP483" s="39"/>
      <c r="AQ483" s="65"/>
      <c r="AR483" s="39"/>
      <c r="AS483" s="39"/>
      <c r="AT483" s="39"/>
      <c r="AU483" s="39"/>
      <c r="AV483" s="39"/>
      <c r="AW483" s="39"/>
      <c r="AX483" s="65"/>
      <c r="AY483" s="39"/>
      <c r="AZ483" s="39"/>
      <c r="BA483" s="39"/>
      <c r="BB483" s="39"/>
      <c r="BC483" s="39"/>
      <c r="BD483" s="39"/>
      <c r="BE483" s="39"/>
      <c r="BF483" s="39"/>
      <c r="BG483" s="39"/>
      <c r="BH483" s="39"/>
      <c r="BI483" s="39"/>
      <c r="BJ483" s="39"/>
      <c r="BK483" s="257"/>
      <c r="BL483" s="257"/>
      <c r="BM483" s="257"/>
      <c r="BN483" s="257"/>
      <c r="BO483" s="257"/>
      <c r="BP483" s="257"/>
      <c r="BQ483" s="69" t="s">
        <v>8676</v>
      </c>
      <c r="BR483" s="257" t="s">
        <v>4073</v>
      </c>
      <c r="BS483" s="257" t="s">
        <v>3868</v>
      </c>
      <c r="BT483" s="257"/>
      <c r="BU483" s="257"/>
      <c r="BV483" s="257"/>
      <c r="BW483" s="257" t="s">
        <v>194</v>
      </c>
      <c r="BX483" s="257" t="s">
        <v>8314</v>
      </c>
      <c r="BY483" s="257" t="s">
        <v>806</v>
      </c>
      <c r="BZ483" s="218"/>
    </row>
    <row r="484" spans="1:78" s="217" customFormat="1" ht="409.5">
      <c r="A484" s="257">
        <v>483</v>
      </c>
      <c r="B484" s="10" t="s">
        <v>4074</v>
      </c>
      <c r="C484" s="257" t="s">
        <v>106</v>
      </c>
      <c r="D484" s="257" t="s">
        <v>77</v>
      </c>
      <c r="E484" s="257" t="s">
        <v>428</v>
      </c>
      <c r="F484" s="257" t="s">
        <v>4075</v>
      </c>
      <c r="G484" s="257" t="s">
        <v>77</v>
      </c>
      <c r="H484" s="257" t="s">
        <v>81</v>
      </c>
      <c r="I484" s="32" t="s">
        <v>4076</v>
      </c>
      <c r="J484" s="158" t="s">
        <v>96</v>
      </c>
      <c r="K484" s="69" t="s">
        <v>8677</v>
      </c>
      <c r="L484" s="69" t="s">
        <v>8678</v>
      </c>
      <c r="M484" s="258">
        <v>39476</v>
      </c>
      <c r="N484" s="259">
        <v>39477</v>
      </c>
      <c r="O484" s="260">
        <v>5842</v>
      </c>
      <c r="P484" s="260">
        <v>38860</v>
      </c>
      <c r="Q484" s="257" t="s">
        <v>8100</v>
      </c>
      <c r="R484" s="257" t="s">
        <v>2541</v>
      </c>
      <c r="S484" s="267" t="s">
        <v>359</v>
      </c>
      <c r="T484" s="158" t="s">
        <v>86</v>
      </c>
      <c r="U484" s="267" t="s">
        <v>116</v>
      </c>
      <c r="V484" s="32" t="s">
        <v>4077</v>
      </c>
      <c r="W484" s="257"/>
      <c r="X484" s="39"/>
      <c r="Y484" s="39"/>
      <c r="Z484" s="39"/>
      <c r="AA484" s="39"/>
      <c r="AB484" s="65"/>
      <c r="AC484" s="39"/>
      <c r="AD484" s="261"/>
      <c r="AE484" s="261"/>
      <c r="AF484" s="261"/>
      <c r="AG484" s="261"/>
      <c r="AH484" s="261"/>
      <c r="AI484" s="257"/>
      <c r="AJ484" s="39"/>
      <c r="AK484" s="39"/>
      <c r="AL484" s="39"/>
      <c r="AM484" s="39"/>
      <c r="AN484" s="65"/>
      <c r="AO484" s="39"/>
      <c r="AP484" s="39"/>
      <c r="AQ484" s="65"/>
      <c r="AR484" s="39"/>
      <c r="AS484" s="39"/>
      <c r="AT484" s="39"/>
      <c r="AU484" s="39"/>
      <c r="AV484" s="39"/>
      <c r="AW484" s="39"/>
      <c r="AX484" s="65"/>
      <c r="AY484" s="39"/>
      <c r="AZ484" s="39"/>
      <c r="BA484" s="39"/>
      <c r="BB484" s="39"/>
      <c r="BC484" s="39"/>
      <c r="BD484" s="39"/>
      <c r="BE484" s="39"/>
      <c r="BF484" s="39"/>
      <c r="BG484" s="39"/>
      <c r="BH484" s="39"/>
      <c r="BI484" s="39"/>
      <c r="BJ484" s="39"/>
      <c r="BK484" s="257"/>
      <c r="BL484" s="257"/>
      <c r="BM484" s="257"/>
      <c r="BN484" s="257"/>
      <c r="BO484" s="257"/>
      <c r="BP484" s="257"/>
      <c r="BQ484" s="69" t="s">
        <v>8679</v>
      </c>
      <c r="BR484" s="257" t="s">
        <v>4078</v>
      </c>
      <c r="BS484" s="257" t="s">
        <v>3868</v>
      </c>
      <c r="BT484" s="257"/>
      <c r="BU484" s="257"/>
      <c r="BV484" s="257" t="s">
        <v>4079</v>
      </c>
      <c r="BW484" s="257" t="s">
        <v>194</v>
      </c>
      <c r="BX484" s="257" t="s">
        <v>4080</v>
      </c>
      <c r="BY484" s="257" t="s">
        <v>806</v>
      </c>
      <c r="BZ484" s="218"/>
    </row>
    <row r="485" spans="1:78" s="217" customFormat="1" ht="363" customHeight="1">
      <c r="A485" s="257">
        <v>484</v>
      </c>
      <c r="B485" s="10" t="s">
        <v>4081</v>
      </c>
      <c r="C485" s="257" t="s">
        <v>106</v>
      </c>
      <c r="D485" s="257" t="s">
        <v>77</v>
      </c>
      <c r="E485" s="257" t="s">
        <v>428</v>
      </c>
      <c r="F485" s="257" t="s">
        <v>4070</v>
      </c>
      <c r="G485" s="257" t="s">
        <v>77</v>
      </c>
      <c r="H485" s="257" t="s">
        <v>81</v>
      </c>
      <c r="I485" s="130" t="s">
        <v>8680</v>
      </c>
      <c r="J485" s="158" t="s">
        <v>96</v>
      </c>
      <c r="K485" s="69" t="s">
        <v>8681</v>
      </c>
      <c r="L485" s="69" t="s">
        <v>8682</v>
      </c>
      <c r="M485" s="258">
        <v>40282</v>
      </c>
      <c r="N485" s="259">
        <v>40282</v>
      </c>
      <c r="O485" s="260">
        <v>7376</v>
      </c>
      <c r="P485" s="260">
        <v>39403</v>
      </c>
      <c r="Q485" s="257" t="s">
        <v>8100</v>
      </c>
      <c r="R485" s="257" t="s">
        <v>3814</v>
      </c>
      <c r="S485" s="267" t="s">
        <v>359</v>
      </c>
      <c r="T485" s="158" t="s">
        <v>86</v>
      </c>
      <c r="U485" s="267" t="s">
        <v>116</v>
      </c>
      <c r="V485" s="32" t="s">
        <v>4082</v>
      </c>
      <c r="W485" s="262">
        <v>1000000</v>
      </c>
      <c r="X485" s="39"/>
      <c r="Y485" s="39"/>
      <c r="Z485" s="39"/>
      <c r="AA485" s="39"/>
      <c r="AB485" s="65"/>
      <c r="AC485" s="39"/>
      <c r="AD485" s="261"/>
      <c r="AE485" s="261"/>
      <c r="AF485" s="261"/>
      <c r="AG485" s="261"/>
      <c r="AH485" s="261"/>
      <c r="AI485" s="257"/>
      <c r="AJ485" s="39"/>
      <c r="AK485" s="39"/>
      <c r="AL485" s="39"/>
      <c r="AM485" s="39"/>
      <c r="AN485" s="65"/>
      <c r="AO485" s="39"/>
      <c r="AP485" s="39"/>
      <c r="AQ485" s="65"/>
      <c r="AR485" s="39"/>
      <c r="AS485" s="39"/>
      <c r="AT485" s="39"/>
      <c r="AU485" s="39"/>
      <c r="AV485" s="39"/>
      <c r="AW485" s="39"/>
      <c r="AX485" s="65"/>
      <c r="AY485" s="39"/>
      <c r="AZ485" s="39"/>
      <c r="BA485" s="39"/>
      <c r="BB485" s="39"/>
      <c r="BC485" s="39"/>
      <c r="BD485" s="39"/>
      <c r="BE485" s="39"/>
      <c r="BF485" s="39"/>
      <c r="BG485" s="39"/>
      <c r="BH485" s="39"/>
      <c r="BI485" s="39"/>
      <c r="BJ485" s="39"/>
      <c r="BK485" s="257"/>
      <c r="BL485" s="257"/>
      <c r="BM485" s="257"/>
      <c r="BN485" s="257"/>
      <c r="BO485" s="257"/>
      <c r="BP485" s="257"/>
      <c r="BQ485" s="69" t="s">
        <v>8683</v>
      </c>
      <c r="BR485" s="257" t="s">
        <v>4083</v>
      </c>
      <c r="BS485" s="257" t="s">
        <v>3868</v>
      </c>
      <c r="BT485" s="257"/>
      <c r="BU485" s="257"/>
      <c r="BV485" s="257" t="s">
        <v>8319</v>
      </c>
      <c r="BW485" s="257" t="s">
        <v>194</v>
      </c>
      <c r="BX485" s="257" t="s">
        <v>4084</v>
      </c>
      <c r="BY485" s="69" t="s">
        <v>8684</v>
      </c>
      <c r="BZ485" s="218"/>
    </row>
    <row r="486" spans="1:78" s="217" customFormat="1" ht="362.25">
      <c r="A486" s="257">
        <v>485</v>
      </c>
      <c r="B486" s="10" t="s">
        <v>4085</v>
      </c>
      <c r="C486" s="257" t="s">
        <v>106</v>
      </c>
      <c r="D486" s="257" t="s">
        <v>77</v>
      </c>
      <c r="E486" s="257" t="s">
        <v>428</v>
      </c>
      <c r="F486" s="257" t="s">
        <v>4086</v>
      </c>
      <c r="G486" s="257" t="s">
        <v>77</v>
      </c>
      <c r="H486" s="257" t="s">
        <v>81</v>
      </c>
      <c r="I486" s="32" t="s">
        <v>8320</v>
      </c>
      <c r="J486" s="158" t="s">
        <v>96</v>
      </c>
      <c r="K486" s="257" t="s">
        <v>8685</v>
      </c>
      <c r="L486" s="257" t="s">
        <v>8686</v>
      </c>
      <c r="M486" s="258">
        <v>39387</v>
      </c>
      <c r="N486" s="259">
        <v>39387</v>
      </c>
      <c r="O486" s="260">
        <v>5667</v>
      </c>
      <c r="P486" s="260">
        <v>38801</v>
      </c>
      <c r="Q486" s="257" t="s">
        <v>8100</v>
      </c>
      <c r="R486" s="257" t="s">
        <v>4087</v>
      </c>
      <c r="S486" s="267" t="s">
        <v>359</v>
      </c>
      <c r="T486" s="158" t="s">
        <v>86</v>
      </c>
      <c r="U486" s="267" t="s">
        <v>116</v>
      </c>
      <c r="V486" s="32"/>
      <c r="W486" s="257"/>
      <c r="X486" s="39"/>
      <c r="Y486" s="39"/>
      <c r="Z486" s="39"/>
      <c r="AA486" s="39"/>
      <c r="AB486" s="65"/>
      <c r="AC486" s="39"/>
      <c r="AD486" s="261"/>
      <c r="AE486" s="261"/>
      <c r="AF486" s="261"/>
      <c r="AG486" s="261"/>
      <c r="AH486" s="261"/>
      <c r="AI486" s="257"/>
      <c r="AJ486" s="39"/>
      <c r="AK486" s="39"/>
      <c r="AL486" s="39"/>
      <c r="AM486" s="39"/>
      <c r="AN486" s="65"/>
      <c r="AO486" s="39"/>
      <c r="AP486" s="39"/>
      <c r="AQ486" s="65"/>
      <c r="AR486" s="39"/>
      <c r="AS486" s="39"/>
      <c r="AT486" s="39"/>
      <c r="AU486" s="39"/>
      <c r="AV486" s="39"/>
      <c r="AW486" s="39"/>
      <c r="AX486" s="65"/>
      <c r="AY486" s="39"/>
      <c r="AZ486" s="39"/>
      <c r="BA486" s="39"/>
      <c r="BB486" s="39"/>
      <c r="BC486" s="39"/>
      <c r="BD486" s="39"/>
      <c r="BE486" s="39"/>
      <c r="BF486" s="39"/>
      <c r="BG486" s="39"/>
      <c r="BH486" s="39"/>
      <c r="BI486" s="39"/>
      <c r="BJ486" s="39"/>
      <c r="BK486" s="257" t="s">
        <v>4088</v>
      </c>
      <c r="BL486" s="257"/>
      <c r="BM486" s="257"/>
      <c r="BN486" s="257"/>
      <c r="BO486" s="257"/>
      <c r="BP486" s="257"/>
      <c r="BQ486" s="69" t="s">
        <v>8687</v>
      </c>
      <c r="BR486" s="257"/>
      <c r="BS486" s="257" t="s">
        <v>3868</v>
      </c>
      <c r="BT486" s="257"/>
      <c r="BU486" s="257"/>
      <c r="BV486" s="257" t="s">
        <v>8321</v>
      </c>
      <c r="BW486" s="257" t="s">
        <v>194</v>
      </c>
      <c r="BX486" s="257" t="s">
        <v>8322</v>
      </c>
      <c r="BY486" s="69" t="s">
        <v>3888</v>
      </c>
      <c r="BZ486" s="218"/>
    </row>
    <row r="487" spans="1:78" s="217" customFormat="1" ht="409.5">
      <c r="A487" s="257">
        <v>486</v>
      </c>
      <c r="B487" s="10" t="s">
        <v>4089</v>
      </c>
      <c r="C487" s="257" t="s">
        <v>106</v>
      </c>
      <c r="D487" s="257" t="s">
        <v>77</v>
      </c>
      <c r="E487" s="257" t="s">
        <v>428</v>
      </c>
      <c r="F487" s="257" t="s">
        <v>4070</v>
      </c>
      <c r="G487" s="257" t="s">
        <v>77</v>
      </c>
      <c r="H487" s="257" t="s">
        <v>81</v>
      </c>
      <c r="I487" s="32" t="s">
        <v>8688</v>
      </c>
      <c r="J487" s="158" t="s">
        <v>96</v>
      </c>
      <c r="K487" s="257" t="s">
        <v>8689</v>
      </c>
      <c r="L487" s="257" t="s">
        <v>8690</v>
      </c>
      <c r="M487" s="258">
        <v>38890</v>
      </c>
      <c r="N487" s="259">
        <v>38890</v>
      </c>
      <c r="O487" s="260">
        <v>4576</v>
      </c>
      <c r="P487" s="260">
        <v>38464</v>
      </c>
      <c r="Q487" s="257" t="s">
        <v>8100</v>
      </c>
      <c r="R487" s="257" t="s">
        <v>385</v>
      </c>
      <c r="S487" s="267" t="s">
        <v>145</v>
      </c>
      <c r="T487" s="158" t="s">
        <v>86</v>
      </c>
      <c r="U487" s="267" t="s">
        <v>116</v>
      </c>
      <c r="V487" s="32"/>
      <c r="W487" s="257"/>
      <c r="X487" s="39"/>
      <c r="Y487" s="39"/>
      <c r="Z487" s="39"/>
      <c r="AA487" s="39"/>
      <c r="AB487" s="65"/>
      <c r="AC487" s="39"/>
      <c r="AD487" s="261"/>
      <c r="AE487" s="261"/>
      <c r="AF487" s="261"/>
      <c r="AG487" s="261"/>
      <c r="AH487" s="261"/>
      <c r="AI487" s="257"/>
      <c r="AJ487" s="39"/>
      <c r="AK487" s="39"/>
      <c r="AL487" s="39"/>
      <c r="AM487" s="39"/>
      <c r="AN487" s="65"/>
      <c r="AO487" s="39"/>
      <c r="AP487" s="39"/>
      <c r="AQ487" s="65"/>
      <c r="AR487" s="39"/>
      <c r="AS487" s="39"/>
      <c r="AT487" s="39"/>
      <c r="AU487" s="39"/>
      <c r="AV487" s="39"/>
      <c r="AW487" s="39"/>
      <c r="AX487" s="65"/>
      <c r="AY487" s="39"/>
      <c r="AZ487" s="39"/>
      <c r="BA487" s="39"/>
      <c r="BB487" s="39"/>
      <c r="BC487" s="39"/>
      <c r="BD487" s="39"/>
      <c r="BE487" s="39"/>
      <c r="BF487" s="39"/>
      <c r="BG487" s="39"/>
      <c r="BH487" s="39"/>
      <c r="BI487" s="39"/>
      <c r="BJ487" s="39"/>
      <c r="BK487" s="257"/>
      <c r="BL487" s="257"/>
      <c r="BM487" s="257"/>
      <c r="BN487" s="257"/>
      <c r="BO487" s="257"/>
      <c r="BP487" s="257"/>
      <c r="BQ487" s="69" t="s">
        <v>8691</v>
      </c>
      <c r="BR487" s="257" t="s">
        <v>4090</v>
      </c>
      <c r="BS487" s="257" t="s">
        <v>3868</v>
      </c>
      <c r="BT487" s="257"/>
      <c r="BU487" s="257"/>
      <c r="BV487" s="257" t="s">
        <v>4091</v>
      </c>
      <c r="BW487" s="257" t="s">
        <v>194</v>
      </c>
      <c r="BX487" s="257" t="s">
        <v>4092</v>
      </c>
      <c r="BY487" s="257" t="s">
        <v>4093</v>
      </c>
      <c r="BZ487" s="218"/>
    </row>
    <row r="488" spans="1:78" s="217" customFormat="1" ht="353.25" customHeight="1">
      <c r="A488" s="257">
        <v>487</v>
      </c>
      <c r="B488" s="10" t="s">
        <v>4094</v>
      </c>
      <c r="C488" s="257" t="s">
        <v>106</v>
      </c>
      <c r="D488" s="257" t="s">
        <v>77</v>
      </c>
      <c r="E488" s="257" t="s">
        <v>428</v>
      </c>
      <c r="F488" s="257" t="s">
        <v>4070</v>
      </c>
      <c r="G488" s="257" t="s">
        <v>77</v>
      </c>
      <c r="H488" s="257" t="s">
        <v>81</v>
      </c>
      <c r="I488" s="32" t="s">
        <v>8323</v>
      </c>
      <c r="J488" s="158" t="s">
        <v>96</v>
      </c>
      <c r="K488" s="69" t="s">
        <v>8692</v>
      </c>
      <c r="L488" s="69" t="s">
        <v>8693</v>
      </c>
      <c r="M488" s="258">
        <v>38890</v>
      </c>
      <c r="N488" s="259">
        <v>38890</v>
      </c>
      <c r="O488" s="260">
        <v>4575</v>
      </c>
      <c r="P488" s="260">
        <v>38464</v>
      </c>
      <c r="Q488" s="257" t="s">
        <v>8100</v>
      </c>
      <c r="R488" s="257" t="s">
        <v>1245</v>
      </c>
      <c r="S488" s="267" t="s">
        <v>761</v>
      </c>
      <c r="T488" s="158" t="s">
        <v>86</v>
      </c>
      <c r="U488" s="267" t="s">
        <v>116</v>
      </c>
      <c r="V488" s="32"/>
      <c r="W488" s="257"/>
      <c r="X488" s="39"/>
      <c r="Y488" s="39"/>
      <c r="Z488" s="39"/>
      <c r="AA488" s="39"/>
      <c r="AB488" s="65"/>
      <c r="AC488" s="39"/>
      <c r="AD488" s="261"/>
      <c r="AE488" s="261"/>
      <c r="AF488" s="261"/>
      <c r="AG488" s="261"/>
      <c r="AH488" s="261"/>
      <c r="AI488" s="257"/>
      <c r="AJ488" s="39"/>
      <c r="AK488" s="39"/>
      <c r="AL488" s="39"/>
      <c r="AM488" s="39"/>
      <c r="AN488" s="65"/>
      <c r="AO488" s="39"/>
      <c r="AP488" s="39"/>
      <c r="AQ488" s="65"/>
      <c r="AR488" s="39"/>
      <c r="AS488" s="39"/>
      <c r="AT488" s="39"/>
      <c r="AU488" s="39"/>
      <c r="AV488" s="39"/>
      <c r="AW488" s="39"/>
      <c r="AX488" s="65"/>
      <c r="AY488" s="39"/>
      <c r="AZ488" s="39"/>
      <c r="BA488" s="39"/>
      <c r="BB488" s="39"/>
      <c r="BC488" s="39"/>
      <c r="BD488" s="39"/>
      <c r="BE488" s="39"/>
      <c r="BF488" s="39"/>
      <c r="BG488" s="39"/>
      <c r="BH488" s="39"/>
      <c r="BI488" s="39"/>
      <c r="BJ488" s="39"/>
      <c r="BK488" s="257" t="s">
        <v>4095</v>
      </c>
      <c r="BL488" s="257"/>
      <c r="BM488" s="257" t="s">
        <v>118</v>
      </c>
      <c r="BN488" s="257"/>
      <c r="BO488" s="257"/>
      <c r="BP488" s="257" t="s">
        <v>4096</v>
      </c>
      <c r="BQ488" s="69" t="s">
        <v>8694</v>
      </c>
      <c r="BR488" s="257"/>
      <c r="BS488" s="257" t="s">
        <v>3868</v>
      </c>
      <c r="BT488" s="257"/>
      <c r="BU488" s="257"/>
      <c r="BV488" s="257" t="s">
        <v>8324</v>
      </c>
      <c r="BW488" s="257" t="s">
        <v>194</v>
      </c>
      <c r="BX488" s="257" t="s">
        <v>8325</v>
      </c>
      <c r="BY488" s="257" t="s">
        <v>3888</v>
      </c>
      <c r="BZ488" s="218"/>
    </row>
    <row r="489" spans="1:78" s="217" customFormat="1" ht="204.75" customHeight="1">
      <c r="A489" s="257">
        <v>488</v>
      </c>
      <c r="B489" s="10" t="s">
        <v>4097</v>
      </c>
      <c r="C489" s="257" t="s">
        <v>106</v>
      </c>
      <c r="D489" s="257" t="s">
        <v>77</v>
      </c>
      <c r="E489" s="257" t="s">
        <v>428</v>
      </c>
      <c r="F489" s="257" t="s">
        <v>4098</v>
      </c>
      <c r="G489" s="257" t="s">
        <v>3997</v>
      </c>
      <c r="H489" s="257" t="s">
        <v>81</v>
      </c>
      <c r="I489" s="32" t="s">
        <v>4099</v>
      </c>
      <c r="J489" s="158" t="s">
        <v>96</v>
      </c>
      <c r="K489" s="69" t="s">
        <v>8695</v>
      </c>
      <c r="L489" s="69" t="s">
        <v>8696</v>
      </c>
      <c r="M489" s="258">
        <v>39387</v>
      </c>
      <c r="N489" s="259">
        <v>39387</v>
      </c>
      <c r="O489" s="260">
        <v>5668</v>
      </c>
      <c r="P489" s="260">
        <v>38801</v>
      </c>
      <c r="Q489" s="257" t="s">
        <v>8100</v>
      </c>
      <c r="R489" s="257" t="s">
        <v>2541</v>
      </c>
      <c r="S489" s="267" t="s">
        <v>359</v>
      </c>
      <c r="T489" s="158" t="s">
        <v>86</v>
      </c>
      <c r="U489" s="267" t="s">
        <v>116</v>
      </c>
      <c r="V489" s="32"/>
      <c r="W489" s="257"/>
      <c r="X489" s="39"/>
      <c r="Y489" s="39"/>
      <c r="Z489" s="39"/>
      <c r="AA489" s="39"/>
      <c r="AB489" s="65"/>
      <c r="AC489" s="39"/>
      <c r="AD489" s="261"/>
      <c r="AE489" s="261"/>
      <c r="AF489" s="261"/>
      <c r="AG489" s="261"/>
      <c r="AH489" s="261"/>
      <c r="AI489" s="257"/>
      <c r="AJ489" s="39"/>
      <c r="AK489" s="39"/>
      <c r="AL489" s="39"/>
      <c r="AM489" s="39"/>
      <c r="AN489" s="65"/>
      <c r="AO489" s="39"/>
      <c r="AP489" s="39"/>
      <c r="AQ489" s="65"/>
      <c r="AR489" s="39"/>
      <c r="AS489" s="39"/>
      <c r="AT489" s="39"/>
      <c r="AU489" s="39"/>
      <c r="AV489" s="39"/>
      <c r="AW489" s="39"/>
      <c r="AX489" s="65"/>
      <c r="AY489" s="39"/>
      <c r="AZ489" s="39"/>
      <c r="BA489" s="39"/>
      <c r="BB489" s="39"/>
      <c r="BC489" s="39"/>
      <c r="BD489" s="39"/>
      <c r="BE489" s="39"/>
      <c r="BF489" s="39"/>
      <c r="BG489" s="39"/>
      <c r="BH489" s="39"/>
      <c r="BI489" s="39"/>
      <c r="BJ489" s="39"/>
      <c r="BK489" s="257" t="s">
        <v>4100</v>
      </c>
      <c r="BL489" s="257"/>
      <c r="BM489" s="257" t="s">
        <v>118</v>
      </c>
      <c r="BN489" s="257"/>
      <c r="BO489" s="257"/>
      <c r="BP489" s="257" t="s">
        <v>4101</v>
      </c>
      <c r="BQ489" s="69" t="s">
        <v>8697</v>
      </c>
      <c r="BR489" s="257" t="s">
        <v>4102</v>
      </c>
      <c r="BS489" s="257" t="s">
        <v>3868</v>
      </c>
      <c r="BT489" s="257"/>
      <c r="BU489" s="257"/>
      <c r="BV489" s="257" t="s">
        <v>4103</v>
      </c>
      <c r="BW489" s="257" t="s">
        <v>194</v>
      </c>
      <c r="BX489" s="257" t="s">
        <v>4104</v>
      </c>
      <c r="BY489" s="257" t="s">
        <v>1371</v>
      </c>
      <c r="BZ489" s="218"/>
    </row>
    <row r="490" spans="1:78" s="217" customFormat="1" ht="345" customHeight="1">
      <c r="A490" s="257">
        <v>489</v>
      </c>
      <c r="B490" s="101" t="s">
        <v>4105</v>
      </c>
      <c r="C490" s="257" t="s">
        <v>106</v>
      </c>
      <c r="D490" s="257" t="s">
        <v>77</v>
      </c>
      <c r="E490" s="257" t="s">
        <v>428</v>
      </c>
      <c r="F490" s="257" t="s">
        <v>4106</v>
      </c>
      <c r="G490" s="257" t="s">
        <v>4055</v>
      </c>
      <c r="H490" s="257" t="s">
        <v>81</v>
      </c>
      <c r="I490" s="32" t="s">
        <v>8698</v>
      </c>
      <c r="J490" s="158" t="s">
        <v>96</v>
      </c>
      <c r="K490" s="69" t="s">
        <v>8699</v>
      </c>
      <c r="L490" s="69" t="s">
        <v>8700</v>
      </c>
      <c r="M490" s="258">
        <v>38842</v>
      </c>
      <c r="N490" s="259">
        <v>38890</v>
      </c>
      <c r="O490" s="260">
        <v>4589</v>
      </c>
      <c r="P490" s="260">
        <v>38464</v>
      </c>
      <c r="Q490" s="257" t="s">
        <v>8100</v>
      </c>
      <c r="R490" s="257" t="s">
        <v>385</v>
      </c>
      <c r="S490" s="267" t="s">
        <v>145</v>
      </c>
      <c r="T490" s="158" t="s">
        <v>86</v>
      </c>
      <c r="U490" s="267" t="s">
        <v>116</v>
      </c>
      <c r="V490" s="32"/>
      <c r="W490" s="257" t="s">
        <v>4107</v>
      </c>
      <c r="X490" s="39"/>
      <c r="Y490" s="39"/>
      <c r="Z490" s="39"/>
      <c r="AA490" s="39"/>
      <c r="AB490" s="65"/>
      <c r="AC490" s="39"/>
      <c r="AD490" s="261"/>
      <c r="AE490" s="261"/>
      <c r="AF490" s="261"/>
      <c r="AG490" s="261"/>
      <c r="AH490" s="261"/>
      <c r="AI490" s="257"/>
      <c r="AJ490" s="39"/>
      <c r="AK490" s="39"/>
      <c r="AL490" s="39"/>
      <c r="AM490" s="39"/>
      <c r="AN490" s="65"/>
      <c r="AO490" s="39"/>
      <c r="AP490" s="39"/>
      <c r="AQ490" s="65"/>
      <c r="AR490" s="39"/>
      <c r="AS490" s="39"/>
      <c r="AT490" s="39"/>
      <c r="AU490" s="39"/>
      <c r="AV490" s="39"/>
      <c r="AW490" s="39"/>
      <c r="AX490" s="65"/>
      <c r="AY490" s="39"/>
      <c r="AZ490" s="39"/>
      <c r="BA490" s="39"/>
      <c r="BB490" s="39"/>
      <c r="BC490" s="39"/>
      <c r="BD490" s="39"/>
      <c r="BE490" s="39"/>
      <c r="BF490" s="39"/>
      <c r="BG490" s="39"/>
      <c r="BH490" s="39"/>
      <c r="BI490" s="39"/>
      <c r="BJ490" s="39"/>
      <c r="BK490" s="257" t="s">
        <v>4108</v>
      </c>
      <c r="BL490" s="257"/>
      <c r="BM490" s="257"/>
      <c r="BN490" s="257"/>
      <c r="BO490" s="257"/>
      <c r="BP490" s="257"/>
      <c r="BQ490" s="69" t="s">
        <v>8701</v>
      </c>
      <c r="BR490" s="257" t="s">
        <v>4109</v>
      </c>
      <c r="BS490" s="257" t="s">
        <v>3868</v>
      </c>
      <c r="BT490" s="257"/>
      <c r="BU490" s="257"/>
      <c r="BV490" s="257" t="s">
        <v>4110</v>
      </c>
      <c r="BW490" s="257" t="s">
        <v>194</v>
      </c>
      <c r="BX490" s="257" t="s">
        <v>4111</v>
      </c>
      <c r="BY490" s="257" t="s">
        <v>4112</v>
      </c>
      <c r="BZ490" s="218"/>
    </row>
    <row r="491" spans="1:78" s="217" customFormat="1" ht="282.75" customHeight="1">
      <c r="A491" s="257">
        <v>490</v>
      </c>
      <c r="B491" s="10" t="s">
        <v>4113</v>
      </c>
      <c r="C491" s="257" t="s">
        <v>106</v>
      </c>
      <c r="D491" s="257" t="s">
        <v>77</v>
      </c>
      <c r="E491" s="257" t="s">
        <v>428</v>
      </c>
      <c r="F491" s="257" t="s">
        <v>4070</v>
      </c>
      <c r="G491" s="257" t="s">
        <v>77</v>
      </c>
      <c r="H491" s="257" t="s">
        <v>81</v>
      </c>
      <c r="I491" s="32" t="s">
        <v>8326</v>
      </c>
      <c r="J491" s="158" t="s">
        <v>96</v>
      </c>
      <c r="K491" s="69" t="s">
        <v>8702</v>
      </c>
      <c r="L491" s="69" t="s">
        <v>8703</v>
      </c>
      <c r="M491" s="258">
        <v>38890</v>
      </c>
      <c r="N491" s="259">
        <v>38890</v>
      </c>
      <c r="O491" s="260">
        <v>4590</v>
      </c>
      <c r="P491" s="260">
        <v>38464</v>
      </c>
      <c r="Q491" s="257" t="s">
        <v>8100</v>
      </c>
      <c r="R491" s="257" t="s">
        <v>1245</v>
      </c>
      <c r="S491" s="267" t="s">
        <v>761</v>
      </c>
      <c r="T491" s="158" t="s">
        <v>86</v>
      </c>
      <c r="U491" s="267" t="s">
        <v>116</v>
      </c>
      <c r="V491" s="32"/>
      <c r="W491" s="257" t="s">
        <v>4114</v>
      </c>
      <c r="X491" s="39"/>
      <c r="Y491" s="39"/>
      <c r="Z491" s="39"/>
      <c r="AA491" s="39"/>
      <c r="AB491" s="65"/>
      <c r="AC491" s="39"/>
      <c r="AD491" s="261"/>
      <c r="AE491" s="261"/>
      <c r="AF491" s="261"/>
      <c r="AG491" s="261"/>
      <c r="AH491" s="261"/>
      <c r="AI491" s="257"/>
      <c r="AJ491" s="39"/>
      <c r="AK491" s="39"/>
      <c r="AL491" s="39"/>
      <c r="AM491" s="39"/>
      <c r="AN491" s="65"/>
      <c r="AO491" s="39"/>
      <c r="AP491" s="39"/>
      <c r="AQ491" s="65"/>
      <c r="AR491" s="39"/>
      <c r="AS491" s="39"/>
      <c r="AT491" s="39"/>
      <c r="AU491" s="39"/>
      <c r="AV491" s="39"/>
      <c r="AW491" s="39"/>
      <c r="AX491" s="65"/>
      <c r="AY491" s="39"/>
      <c r="AZ491" s="39"/>
      <c r="BA491" s="39"/>
      <c r="BB491" s="39"/>
      <c r="BC491" s="39"/>
      <c r="BD491" s="39"/>
      <c r="BE491" s="39"/>
      <c r="BF491" s="39"/>
      <c r="BG491" s="39"/>
      <c r="BH491" s="39"/>
      <c r="BI491" s="39"/>
      <c r="BJ491" s="39"/>
      <c r="BK491" s="257" t="s">
        <v>4115</v>
      </c>
      <c r="BL491" s="257"/>
      <c r="BM491" s="257" t="s">
        <v>118</v>
      </c>
      <c r="BN491" s="257"/>
      <c r="BO491" s="257"/>
      <c r="BP491" s="257" t="s">
        <v>4116</v>
      </c>
      <c r="BQ491" s="69" t="s">
        <v>8704</v>
      </c>
      <c r="BR491" s="257" t="s">
        <v>4117</v>
      </c>
      <c r="BS491" s="257" t="s">
        <v>3868</v>
      </c>
      <c r="BT491" s="257"/>
      <c r="BU491" s="257"/>
      <c r="BV491" s="257" t="s">
        <v>8327</v>
      </c>
      <c r="BW491" s="257" t="s">
        <v>194</v>
      </c>
      <c r="BX491" s="257" t="s">
        <v>8328</v>
      </c>
      <c r="BY491" s="257" t="s">
        <v>8329</v>
      </c>
      <c r="BZ491" s="218"/>
    </row>
    <row r="492" spans="1:78" s="217" customFormat="1" ht="409.6" customHeight="1">
      <c r="A492" s="257">
        <v>491</v>
      </c>
      <c r="B492" s="10" t="s">
        <v>4119</v>
      </c>
      <c r="C492" s="257" t="s">
        <v>106</v>
      </c>
      <c r="D492" s="257" t="s">
        <v>77</v>
      </c>
      <c r="E492" s="257" t="s">
        <v>428</v>
      </c>
      <c r="F492" s="257" t="s">
        <v>4070</v>
      </c>
      <c r="G492" s="257" t="s">
        <v>77</v>
      </c>
      <c r="H492" s="257" t="s">
        <v>81</v>
      </c>
      <c r="I492" s="32" t="s">
        <v>4120</v>
      </c>
      <c r="J492" s="158" t="s">
        <v>96</v>
      </c>
      <c r="K492" s="69" t="s">
        <v>8705</v>
      </c>
      <c r="L492" s="69" t="s">
        <v>8706</v>
      </c>
      <c r="M492" s="258">
        <v>38890</v>
      </c>
      <c r="N492" s="259">
        <v>38890</v>
      </c>
      <c r="O492" s="260">
        <v>4588</v>
      </c>
      <c r="P492" s="260">
        <v>38464</v>
      </c>
      <c r="Q492" s="257" t="s">
        <v>8100</v>
      </c>
      <c r="R492" s="257" t="s">
        <v>8707</v>
      </c>
      <c r="S492" s="267" t="s">
        <v>359</v>
      </c>
      <c r="T492" s="158" t="s">
        <v>86</v>
      </c>
      <c r="U492" s="267" t="s">
        <v>116</v>
      </c>
      <c r="V492" s="32"/>
      <c r="W492" s="257"/>
      <c r="X492" s="39"/>
      <c r="Y492" s="39"/>
      <c r="Z492" s="39"/>
      <c r="AA492" s="39"/>
      <c r="AB492" s="65"/>
      <c r="AC492" s="39"/>
      <c r="AD492" s="261"/>
      <c r="AE492" s="261"/>
      <c r="AF492" s="261"/>
      <c r="AG492" s="261"/>
      <c r="AH492" s="261"/>
      <c r="AI492" s="257"/>
      <c r="AJ492" s="39"/>
      <c r="AK492" s="39"/>
      <c r="AL492" s="39"/>
      <c r="AM492" s="39"/>
      <c r="AN492" s="65"/>
      <c r="AO492" s="39"/>
      <c r="AP492" s="39"/>
      <c r="AQ492" s="65"/>
      <c r="AR492" s="39"/>
      <c r="AS492" s="39"/>
      <c r="AT492" s="39"/>
      <c r="AU492" s="39"/>
      <c r="AV492" s="39"/>
      <c r="AW492" s="39"/>
      <c r="AX492" s="65"/>
      <c r="AY492" s="39"/>
      <c r="AZ492" s="39"/>
      <c r="BA492" s="39"/>
      <c r="BB492" s="39"/>
      <c r="BC492" s="39"/>
      <c r="BD492" s="39"/>
      <c r="BE492" s="39"/>
      <c r="BF492" s="39"/>
      <c r="BG492" s="39"/>
      <c r="BH492" s="39"/>
      <c r="BI492" s="39"/>
      <c r="BJ492" s="39"/>
      <c r="BK492" s="257"/>
      <c r="BL492" s="257"/>
      <c r="BM492" s="257"/>
      <c r="BN492" s="257"/>
      <c r="BO492" s="257"/>
      <c r="BP492" s="257"/>
      <c r="BQ492" s="69" t="s">
        <v>8708</v>
      </c>
      <c r="BR492" s="257"/>
      <c r="BS492" s="257" t="s">
        <v>3868</v>
      </c>
      <c r="BT492" s="257"/>
      <c r="BU492" s="257"/>
      <c r="BV492" s="257"/>
      <c r="BW492" s="257" t="s">
        <v>194</v>
      </c>
      <c r="BX492" s="257" t="s">
        <v>4121</v>
      </c>
      <c r="BY492" s="69" t="s">
        <v>8709</v>
      </c>
      <c r="BZ492" s="218"/>
    </row>
    <row r="493" spans="1:78" s="217" customFormat="1" ht="283.5">
      <c r="A493" s="257">
        <v>492</v>
      </c>
      <c r="B493" s="101" t="s">
        <v>4122</v>
      </c>
      <c r="C493" s="257" t="s">
        <v>106</v>
      </c>
      <c r="D493" s="257" t="s">
        <v>77</v>
      </c>
      <c r="E493" s="257" t="s">
        <v>428</v>
      </c>
      <c r="F493" s="257" t="s">
        <v>4070</v>
      </c>
      <c r="G493" s="257" t="s">
        <v>77</v>
      </c>
      <c r="H493" s="257" t="s">
        <v>81</v>
      </c>
      <c r="I493" s="32" t="s">
        <v>4123</v>
      </c>
      <c r="J493" s="158" t="s">
        <v>96</v>
      </c>
      <c r="K493" s="69" t="s">
        <v>8710</v>
      </c>
      <c r="L493" s="69" t="s">
        <v>8711</v>
      </c>
      <c r="M493" s="258">
        <v>39387</v>
      </c>
      <c r="N493" s="259">
        <v>39387</v>
      </c>
      <c r="O493" s="260">
        <v>5669</v>
      </c>
      <c r="P493" s="260">
        <v>38801</v>
      </c>
      <c r="Q493" s="257" t="s">
        <v>8100</v>
      </c>
      <c r="R493" s="257" t="s">
        <v>4124</v>
      </c>
      <c r="S493" s="267" t="s">
        <v>359</v>
      </c>
      <c r="T493" s="158" t="s">
        <v>86</v>
      </c>
      <c r="U493" s="267" t="s">
        <v>116</v>
      </c>
      <c r="V493" s="32"/>
      <c r="W493" s="257"/>
      <c r="X493" s="39"/>
      <c r="Y493" s="39"/>
      <c r="Z493" s="39"/>
      <c r="AA493" s="39"/>
      <c r="AB493" s="65"/>
      <c r="AC493" s="39"/>
      <c r="AD493" s="261"/>
      <c r="AE493" s="261"/>
      <c r="AF493" s="261"/>
      <c r="AG493" s="261"/>
      <c r="AH493" s="261"/>
      <c r="AI493" s="257"/>
      <c r="AJ493" s="39"/>
      <c r="AK493" s="39"/>
      <c r="AL493" s="39"/>
      <c r="AM493" s="39"/>
      <c r="AN493" s="65"/>
      <c r="AO493" s="39"/>
      <c r="AP493" s="39"/>
      <c r="AQ493" s="65"/>
      <c r="AR493" s="39"/>
      <c r="AS493" s="39"/>
      <c r="AT493" s="39"/>
      <c r="AU493" s="39"/>
      <c r="AV493" s="39"/>
      <c r="AW493" s="39"/>
      <c r="AX493" s="65"/>
      <c r="AY493" s="39"/>
      <c r="AZ493" s="39"/>
      <c r="BA493" s="39"/>
      <c r="BB493" s="39"/>
      <c r="BC493" s="39"/>
      <c r="BD493" s="39"/>
      <c r="BE493" s="39"/>
      <c r="BF493" s="39"/>
      <c r="BG493" s="39"/>
      <c r="BH493" s="39"/>
      <c r="BI493" s="39"/>
      <c r="BJ493" s="39"/>
      <c r="BK493" s="257" t="s">
        <v>4125</v>
      </c>
      <c r="BL493" s="266" t="s">
        <v>180</v>
      </c>
      <c r="BM493" s="257" t="s">
        <v>180</v>
      </c>
      <c r="BN493" s="257"/>
      <c r="BO493" s="257"/>
      <c r="BP493" s="257" t="s">
        <v>4126</v>
      </c>
      <c r="BQ493" s="69" t="s">
        <v>8712</v>
      </c>
      <c r="BR493" s="257" t="s">
        <v>4127</v>
      </c>
      <c r="BS493" s="257" t="s">
        <v>3868</v>
      </c>
      <c r="BT493" s="257"/>
      <c r="BU493" s="257"/>
      <c r="BV493" s="257" t="s">
        <v>4128</v>
      </c>
      <c r="BW493" s="257" t="s">
        <v>194</v>
      </c>
      <c r="BX493" s="257" t="s">
        <v>4129</v>
      </c>
      <c r="BY493" s="257" t="s">
        <v>4062</v>
      </c>
      <c r="BZ493" s="218"/>
    </row>
    <row r="494" spans="1:78" s="217" customFormat="1" ht="409.6" customHeight="1">
      <c r="A494" s="257">
        <v>493</v>
      </c>
      <c r="B494" s="42" t="s">
        <v>4130</v>
      </c>
      <c r="C494" s="257" t="s">
        <v>106</v>
      </c>
      <c r="D494" s="257" t="s">
        <v>77</v>
      </c>
      <c r="E494" s="265" t="s">
        <v>78</v>
      </c>
      <c r="F494" s="265" t="s">
        <v>4131</v>
      </c>
      <c r="G494" s="265" t="s">
        <v>78</v>
      </c>
      <c r="H494" s="257" t="s">
        <v>81</v>
      </c>
      <c r="I494" s="32"/>
      <c r="J494" s="158" t="s">
        <v>96</v>
      </c>
      <c r="K494" s="69" t="s">
        <v>8713</v>
      </c>
      <c r="L494" s="264" t="s">
        <v>8714</v>
      </c>
      <c r="M494" s="77">
        <v>43336</v>
      </c>
      <c r="N494" s="265">
        <v>2018</v>
      </c>
      <c r="O494" s="53">
        <v>3591</v>
      </c>
      <c r="P494" s="53">
        <v>6398</v>
      </c>
      <c r="Q494" s="257" t="s">
        <v>8100</v>
      </c>
      <c r="R494" s="265" t="s">
        <v>144</v>
      </c>
      <c r="S494" s="267" t="s">
        <v>195</v>
      </c>
      <c r="T494" s="158" t="s">
        <v>86</v>
      </c>
      <c r="U494" s="267" t="s">
        <v>116</v>
      </c>
      <c r="V494" s="76" t="s">
        <v>4132</v>
      </c>
      <c r="W494" s="265" t="s">
        <v>4133</v>
      </c>
      <c r="X494" s="39"/>
      <c r="Y494" s="39"/>
      <c r="Z494" s="39"/>
      <c r="AA494" s="39"/>
      <c r="AB494" s="65"/>
      <c r="AC494" s="39"/>
      <c r="AD494" s="261"/>
      <c r="AE494" s="261"/>
      <c r="AF494" s="261"/>
      <c r="AG494" s="261"/>
      <c r="AH494" s="261"/>
      <c r="AI494" s="257"/>
      <c r="AJ494" s="39"/>
      <c r="AK494" s="39"/>
      <c r="AL494" s="39"/>
      <c r="AM494" s="39"/>
      <c r="AN494" s="65"/>
      <c r="AO494" s="39"/>
      <c r="AP494" s="39"/>
      <c r="AQ494" s="65"/>
      <c r="AR494" s="39"/>
      <c r="AS494" s="39"/>
      <c r="AT494" s="39"/>
      <c r="AU494" s="39"/>
      <c r="AV494" s="39"/>
      <c r="AW494" s="39"/>
      <c r="AX494" s="65"/>
      <c r="AY494" s="39"/>
      <c r="AZ494" s="39"/>
      <c r="BA494" s="39"/>
      <c r="BB494" s="39"/>
      <c r="BC494" s="39"/>
      <c r="BD494" s="39"/>
      <c r="BE494" s="39"/>
      <c r="BF494" s="39"/>
      <c r="BG494" s="39"/>
      <c r="BH494" s="39"/>
      <c r="BI494" s="39"/>
      <c r="BJ494" s="39"/>
      <c r="BK494" s="265" t="s">
        <v>4134</v>
      </c>
      <c r="BL494" s="265" t="s">
        <v>118</v>
      </c>
      <c r="BM494" s="265" t="s">
        <v>118</v>
      </c>
      <c r="BN494" s="257"/>
      <c r="BO494" s="265" t="s">
        <v>118</v>
      </c>
      <c r="BP494" s="257"/>
      <c r="BQ494" s="264" t="s">
        <v>8715</v>
      </c>
      <c r="BR494" s="265" t="s">
        <v>4135</v>
      </c>
      <c r="BS494" s="265" t="s">
        <v>4136</v>
      </c>
      <c r="BT494" s="257"/>
      <c r="BU494" s="257"/>
      <c r="BV494" s="257" t="s">
        <v>4137</v>
      </c>
      <c r="BW494" s="257"/>
      <c r="BX494" s="257" t="s">
        <v>4138</v>
      </c>
      <c r="BY494" s="69" t="s">
        <v>3260</v>
      </c>
      <c r="BZ494" s="218"/>
    </row>
    <row r="495" spans="1:78" s="217" customFormat="1" ht="393" customHeight="1">
      <c r="A495" s="257">
        <v>494</v>
      </c>
      <c r="B495" s="10" t="s">
        <v>4139</v>
      </c>
      <c r="C495" s="257" t="s">
        <v>106</v>
      </c>
      <c r="D495" s="257" t="s">
        <v>77</v>
      </c>
      <c r="E495" s="257" t="s">
        <v>428</v>
      </c>
      <c r="F495" s="257" t="s">
        <v>4070</v>
      </c>
      <c r="G495" s="257" t="s">
        <v>78</v>
      </c>
      <c r="H495" s="257" t="s">
        <v>81</v>
      </c>
      <c r="I495" s="32" t="s">
        <v>8330</v>
      </c>
      <c r="J495" s="158" t="s">
        <v>96</v>
      </c>
      <c r="K495" s="69" t="s">
        <v>8716</v>
      </c>
      <c r="L495" s="69" t="s">
        <v>8717</v>
      </c>
      <c r="M495" s="258">
        <v>40817</v>
      </c>
      <c r="N495" s="259">
        <v>40817</v>
      </c>
      <c r="O495" s="260">
        <v>8527</v>
      </c>
      <c r="P495" s="260">
        <v>39781</v>
      </c>
      <c r="Q495" s="257" t="s">
        <v>8100</v>
      </c>
      <c r="R495" s="257" t="s">
        <v>8718</v>
      </c>
      <c r="S495" s="267" t="s">
        <v>761</v>
      </c>
      <c r="T495" s="158" t="s">
        <v>86</v>
      </c>
      <c r="U495" s="267" t="s">
        <v>116</v>
      </c>
      <c r="V495" s="32" t="s">
        <v>4140</v>
      </c>
      <c r="W495" s="257" t="s">
        <v>4141</v>
      </c>
      <c r="X495" s="39"/>
      <c r="Y495" s="39"/>
      <c r="Z495" s="39"/>
      <c r="AA495" s="39"/>
      <c r="AB495" s="65"/>
      <c r="AC495" s="39"/>
      <c r="AD495" s="261"/>
      <c r="AE495" s="261"/>
      <c r="AF495" s="261"/>
      <c r="AG495" s="261"/>
      <c r="AH495" s="261"/>
      <c r="AI495" s="257"/>
      <c r="AJ495" s="39"/>
      <c r="AK495" s="39"/>
      <c r="AL495" s="39"/>
      <c r="AM495" s="39"/>
      <c r="AN495" s="65"/>
      <c r="AO495" s="39"/>
      <c r="AP495" s="39"/>
      <c r="AQ495" s="65"/>
      <c r="AR495" s="39"/>
      <c r="AS495" s="39"/>
      <c r="AT495" s="39"/>
      <c r="AU495" s="39"/>
      <c r="AV495" s="39"/>
      <c r="AW495" s="39"/>
      <c r="AX495" s="65"/>
      <c r="AY495" s="39"/>
      <c r="AZ495" s="39"/>
      <c r="BA495" s="39"/>
      <c r="BB495" s="39"/>
      <c r="BC495" s="39"/>
      <c r="BD495" s="39"/>
      <c r="BE495" s="39"/>
      <c r="BF495" s="39"/>
      <c r="BG495" s="39"/>
      <c r="BH495" s="39"/>
      <c r="BI495" s="39"/>
      <c r="BJ495" s="39"/>
      <c r="BK495" s="257" t="s">
        <v>4142</v>
      </c>
      <c r="BL495" s="257"/>
      <c r="BM495" s="257"/>
      <c r="BN495" s="257"/>
      <c r="BO495" s="257"/>
      <c r="BP495" s="257"/>
      <c r="BQ495" s="69" t="s">
        <v>8719</v>
      </c>
      <c r="BR495" s="257" t="s">
        <v>4143</v>
      </c>
      <c r="BS495" s="257" t="s">
        <v>3868</v>
      </c>
      <c r="BT495" s="257"/>
      <c r="BU495" s="257"/>
      <c r="BV495" s="257" t="s">
        <v>4144</v>
      </c>
      <c r="BW495" s="257" t="s">
        <v>194</v>
      </c>
      <c r="BX495" s="257" t="s">
        <v>4145</v>
      </c>
      <c r="BY495" s="257" t="s">
        <v>247</v>
      </c>
      <c r="BZ495" s="218"/>
    </row>
    <row r="496" spans="1:78" s="217" customFormat="1" ht="409.6" customHeight="1">
      <c r="A496" s="257">
        <v>495</v>
      </c>
      <c r="B496" s="101" t="s">
        <v>4146</v>
      </c>
      <c r="C496" s="257" t="s">
        <v>106</v>
      </c>
      <c r="D496" s="257" t="s">
        <v>77</v>
      </c>
      <c r="E496" s="257" t="s">
        <v>428</v>
      </c>
      <c r="F496" s="257" t="s">
        <v>4070</v>
      </c>
      <c r="G496" s="257" t="s">
        <v>77</v>
      </c>
      <c r="H496" s="257" t="s">
        <v>81</v>
      </c>
      <c r="I496" s="32" t="s">
        <v>4147</v>
      </c>
      <c r="J496" s="158" t="s">
        <v>96</v>
      </c>
      <c r="K496" s="69" t="s">
        <v>8720</v>
      </c>
      <c r="L496" s="69" t="s">
        <v>8721</v>
      </c>
      <c r="M496" s="258">
        <v>38890</v>
      </c>
      <c r="N496" s="259">
        <v>38890</v>
      </c>
      <c r="O496" s="260">
        <v>4585</v>
      </c>
      <c r="P496" s="260">
        <v>38464</v>
      </c>
      <c r="Q496" s="257" t="s">
        <v>8100</v>
      </c>
      <c r="R496" s="257" t="s">
        <v>4042</v>
      </c>
      <c r="S496" s="267" t="s">
        <v>359</v>
      </c>
      <c r="T496" s="158" t="s">
        <v>86</v>
      </c>
      <c r="U496" s="267" t="s">
        <v>116</v>
      </c>
      <c r="V496" s="32"/>
      <c r="W496" s="257"/>
      <c r="X496" s="39"/>
      <c r="Y496" s="39"/>
      <c r="Z496" s="39"/>
      <c r="AA496" s="39"/>
      <c r="AB496" s="65"/>
      <c r="AC496" s="39"/>
      <c r="AD496" s="261"/>
      <c r="AE496" s="261"/>
      <c r="AF496" s="261"/>
      <c r="AG496" s="261"/>
      <c r="AH496" s="261"/>
      <c r="AI496" s="257"/>
      <c r="AJ496" s="39"/>
      <c r="AK496" s="39"/>
      <c r="AL496" s="39"/>
      <c r="AM496" s="39"/>
      <c r="AN496" s="65"/>
      <c r="AO496" s="39"/>
      <c r="AP496" s="39"/>
      <c r="AQ496" s="65"/>
      <c r="AR496" s="39"/>
      <c r="AS496" s="39"/>
      <c r="AT496" s="39"/>
      <c r="AU496" s="39"/>
      <c r="AV496" s="39"/>
      <c r="AW496" s="39"/>
      <c r="AX496" s="65"/>
      <c r="AY496" s="39"/>
      <c r="AZ496" s="39"/>
      <c r="BA496" s="39"/>
      <c r="BB496" s="39"/>
      <c r="BC496" s="39"/>
      <c r="BD496" s="39"/>
      <c r="BE496" s="39"/>
      <c r="BF496" s="39"/>
      <c r="BG496" s="39"/>
      <c r="BH496" s="39"/>
      <c r="BI496" s="39"/>
      <c r="BJ496" s="39"/>
      <c r="BK496" s="257"/>
      <c r="BL496" s="257"/>
      <c r="BM496" s="257"/>
      <c r="BN496" s="257"/>
      <c r="BO496" s="257"/>
      <c r="BP496" s="257"/>
      <c r="BQ496" s="69" t="s">
        <v>8722</v>
      </c>
      <c r="BR496" s="257"/>
      <c r="BS496" s="257" t="s">
        <v>3868</v>
      </c>
      <c r="BT496" s="257"/>
      <c r="BU496" s="257"/>
      <c r="BV496" s="257" t="s">
        <v>4148</v>
      </c>
      <c r="BW496" s="257" t="s">
        <v>194</v>
      </c>
      <c r="BX496" s="257" t="s">
        <v>4149</v>
      </c>
      <c r="BY496" s="69" t="s">
        <v>499</v>
      </c>
      <c r="BZ496" s="218"/>
    </row>
    <row r="497" spans="1:78" s="217" customFormat="1" ht="336" customHeight="1">
      <c r="A497" s="257">
        <v>496</v>
      </c>
      <c r="B497" s="10" t="s">
        <v>4150</v>
      </c>
      <c r="C497" s="257" t="s">
        <v>106</v>
      </c>
      <c r="D497" s="257" t="s">
        <v>77</v>
      </c>
      <c r="E497" s="257" t="s">
        <v>428</v>
      </c>
      <c r="F497" s="257" t="s">
        <v>4070</v>
      </c>
      <c r="G497" s="257" t="s">
        <v>77</v>
      </c>
      <c r="H497" s="257" t="s">
        <v>81</v>
      </c>
      <c r="I497" s="32" t="s">
        <v>4151</v>
      </c>
      <c r="J497" s="158" t="s">
        <v>96</v>
      </c>
      <c r="K497" s="69" t="s">
        <v>8723</v>
      </c>
      <c r="L497" s="257" t="s">
        <v>8724</v>
      </c>
      <c r="M497" s="258">
        <v>38890</v>
      </c>
      <c r="N497" s="259">
        <v>38890</v>
      </c>
      <c r="O497" s="260">
        <v>4584</v>
      </c>
      <c r="P497" s="260">
        <v>38464</v>
      </c>
      <c r="Q497" s="257" t="s">
        <v>8100</v>
      </c>
      <c r="R497" s="257" t="s">
        <v>8725</v>
      </c>
      <c r="S497" s="267" t="s">
        <v>8726</v>
      </c>
      <c r="T497" s="158" t="s">
        <v>86</v>
      </c>
      <c r="U497" s="267" t="s">
        <v>116</v>
      </c>
      <c r="V497" s="32"/>
      <c r="W497" s="257"/>
      <c r="X497" s="39"/>
      <c r="Y497" s="39"/>
      <c r="Z497" s="39"/>
      <c r="AA497" s="39"/>
      <c r="AB497" s="65"/>
      <c r="AC497" s="39"/>
      <c r="AD497" s="261"/>
      <c r="AE497" s="261"/>
      <c r="AF497" s="261"/>
      <c r="AG497" s="261"/>
      <c r="AH497" s="261"/>
      <c r="AI497" s="257"/>
      <c r="AJ497" s="39"/>
      <c r="AK497" s="39"/>
      <c r="AL497" s="39"/>
      <c r="AM497" s="39"/>
      <c r="AN497" s="65"/>
      <c r="AO497" s="39"/>
      <c r="AP497" s="39"/>
      <c r="AQ497" s="65"/>
      <c r="AR497" s="39"/>
      <c r="AS497" s="39"/>
      <c r="AT497" s="39"/>
      <c r="AU497" s="39"/>
      <c r="AV497" s="39"/>
      <c r="AW497" s="39"/>
      <c r="AX497" s="65"/>
      <c r="AY497" s="39"/>
      <c r="AZ497" s="39"/>
      <c r="BA497" s="39"/>
      <c r="BB497" s="39"/>
      <c r="BC497" s="39"/>
      <c r="BD497" s="39"/>
      <c r="BE497" s="39"/>
      <c r="BF497" s="39"/>
      <c r="BG497" s="39"/>
      <c r="BH497" s="39"/>
      <c r="BI497" s="39"/>
      <c r="BJ497" s="39"/>
      <c r="BK497" s="257" t="s">
        <v>4152</v>
      </c>
      <c r="BL497" s="257"/>
      <c r="BM497" s="257" t="s">
        <v>118</v>
      </c>
      <c r="BN497" s="257"/>
      <c r="BO497" s="257"/>
      <c r="BP497" s="257"/>
      <c r="BQ497" s="69" t="s">
        <v>8727</v>
      </c>
      <c r="BR497" s="257"/>
      <c r="BS497" s="257" t="s">
        <v>3868</v>
      </c>
      <c r="BT497" s="257"/>
      <c r="BU497" s="257"/>
      <c r="BV497" s="257" t="s">
        <v>4153</v>
      </c>
      <c r="BW497" s="257" t="s">
        <v>194</v>
      </c>
      <c r="BX497" s="257" t="s">
        <v>4154</v>
      </c>
      <c r="BY497" s="69" t="s">
        <v>8728</v>
      </c>
      <c r="BZ497" s="218"/>
    </row>
    <row r="498" spans="1:78" s="217" customFormat="1" ht="409.6" customHeight="1">
      <c r="A498" s="257">
        <v>497</v>
      </c>
      <c r="B498" s="10" t="s">
        <v>4156</v>
      </c>
      <c r="C498" s="257" t="s">
        <v>106</v>
      </c>
      <c r="D498" s="257" t="s">
        <v>77</v>
      </c>
      <c r="E498" s="257" t="s">
        <v>428</v>
      </c>
      <c r="F498" s="257" t="s">
        <v>4070</v>
      </c>
      <c r="G498" s="257" t="s">
        <v>77</v>
      </c>
      <c r="H498" s="257" t="s">
        <v>81</v>
      </c>
      <c r="I498" s="32" t="s">
        <v>8331</v>
      </c>
      <c r="J498" s="158" t="s">
        <v>96</v>
      </c>
      <c r="K498" s="69" t="s">
        <v>8729</v>
      </c>
      <c r="L498" s="69" t="s">
        <v>8730</v>
      </c>
      <c r="M498" s="258">
        <v>38890</v>
      </c>
      <c r="N498" s="259">
        <v>38890</v>
      </c>
      <c r="O498" s="260">
        <v>4586</v>
      </c>
      <c r="P498" s="260">
        <v>38464</v>
      </c>
      <c r="Q498" s="257" t="s">
        <v>8100</v>
      </c>
      <c r="R498" s="257" t="s">
        <v>1245</v>
      </c>
      <c r="S498" s="267" t="s">
        <v>761</v>
      </c>
      <c r="T498" s="158" t="s">
        <v>86</v>
      </c>
      <c r="U498" s="267" t="s">
        <v>116</v>
      </c>
      <c r="V498" s="32" t="s">
        <v>4157</v>
      </c>
      <c r="W498" s="257" t="s">
        <v>4158</v>
      </c>
      <c r="X498" s="39"/>
      <c r="Y498" s="39"/>
      <c r="Z498" s="39"/>
      <c r="AA498" s="39"/>
      <c r="AB498" s="65"/>
      <c r="AC498" s="39"/>
      <c r="AD498" s="261"/>
      <c r="AE498" s="261"/>
      <c r="AF498" s="261"/>
      <c r="AG498" s="261"/>
      <c r="AH498" s="261"/>
      <c r="AI498" s="257"/>
      <c r="AJ498" s="39"/>
      <c r="AK498" s="39"/>
      <c r="AL498" s="39"/>
      <c r="AM498" s="39"/>
      <c r="AN498" s="65"/>
      <c r="AO498" s="39"/>
      <c r="AP498" s="39"/>
      <c r="AQ498" s="65"/>
      <c r="AR498" s="39"/>
      <c r="AS498" s="39"/>
      <c r="AT498" s="39"/>
      <c r="AU498" s="39"/>
      <c r="AV498" s="39"/>
      <c r="AW498" s="39"/>
      <c r="AX498" s="65"/>
      <c r="AY498" s="39"/>
      <c r="AZ498" s="39"/>
      <c r="BA498" s="39"/>
      <c r="BB498" s="39"/>
      <c r="BC498" s="39"/>
      <c r="BD498" s="39"/>
      <c r="BE498" s="39"/>
      <c r="BF498" s="39"/>
      <c r="BG498" s="39"/>
      <c r="BH498" s="39"/>
      <c r="BI498" s="39"/>
      <c r="BJ498" s="39"/>
      <c r="BK498" s="257" t="s">
        <v>4159</v>
      </c>
      <c r="BL498" s="257"/>
      <c r="BM498" s="257" t="s">
        <v>118</v>
      </c>
      <c r="BN498" s="257"/>
      <c r="BO498" s="257"/>
      <c r="BP498" s="257" t="s">
        <v>4160</v>
      </c>
      <c r="BQ498" s="69" t="s">
        <v>8731</v>
      </c>
      <c r="BR498" s="69"/>
      <c r="BS498" s="257" t="s">
        <v>3868</v>
      </c>
      <c r="BT498" s="257"/>
      <c r="BU498" s="257"/>
      <c r="BV498" s="257" t="s">
        <v>4161</v>
      </c>
      <c r="BW498" s="257" t="s">
        <v>194</v>
      </c>
      <c r="BX498" s="257" t="s">
        <v>4162</v>
      </c>
      <c r="BY498" s="69" t="s">
        <v>8732</v>
      </c>
      <c r="BZ498" s="218"/>
    </row>
    <row r="499" spans="1:78" s="217" customFormat="1" ht="346.5">
      <c r="A499" s="257">
        <v>498</v>
      </c>
      <c r="B499" s="10" t="s">
        <v>4163</v>
      </c>
      <c r="C499" s="257" t="s">
        <v>106</v>
      </c>
      <c r="D499" s="257" t="s">
        <v>77</v>
      </c>
      <c r="E499" s="257" t="s">
        <v>428</v>
      </c>
      <c r="F499" s="257" t="s">
        <v>4070</v>
      </c>
      <c r="G499" s="257" t="s">
        <v>77</v>
      </c>
      <c r="H499" s="257" t="s">
        <v>81</v>
      </c>
      <c r="I499" s="32" t="s">
        <v>8333</v>
      </c>
      <c r="J499" s="158" t="s">
        <v>96</v>
      </c>
      <c r="K499" s="69" t="s">
        <v>8733</v>
      </c>
      <c r="L499" s="69" t="s">
        <v>8734</v>
      </c>
      <c r="M499" s="258">
        <v>40974</v>
      </c>
      <c r="N499" s="259">
        <v>40974</v>
      </c>
      <c r="O499" s="260">
        <v>8832</v>
      </c>
      <c r="P499" s="260">
        <v>39877</v>
      </c>
      <c r="Q499" s="257" t="s">
        <v>8100</v>
      </c>
      <c r="R499" s="257" t="s">
        <v>4164</v>
      </c>
      <c r="S499" s="267" t="s">
        <v>761</v>
      </c>
      <c r="T499" s="158" t="s">
        <v>86</v>
      </c>
      <c r="U499" s="267" t="s">
        <v>116</v>
      </c>
      <c r="V499" s="32" t="s">
        <v>4165</v>
      </c>
      <c r="W499" s="257" t="s">
        <v>4166</v>
      </c>
      <c r="X499" s="39"/>
      <c r="Y499" s="39"/>
      <c r="Z499" s="39"/>
      <c r="AA499" s="39"/>
      <c r="AB499" s="65"/>
      <c r="AC499" s="39"/>
      <c r="AD499" s="261"/>
      <c r="AE499" s="261"/>
      <c r="AF499" s="261"/>
      <c r="AG499" s="261"/>
      <c r="AH499" s="261"/>
      <c r="AI499" s="257"/>
      <c r="AJ499" s="39"/>
      <c r="AK499" s="39"/>
      <c r="AL499" s="39"/>
      <c r="AM499" s="39"/>
      <c r="AN499" s="65"/>
      <c r="AO499" s="39"/>
      <c r="AP499" s="39"/>
      <c r="AQ499" s="65"/>
      <c r="AR499" s="39"/>
      <c r="AS499" s="39"/>
      <c r="AT499" s="39"/>
      <c r="AU499" s="39"/>
      <c r="AV499" s="39"/>
      <c r="AW499" s="39"/>
      <c r="AX499" s="65"/>
      <c r="AY499" s="39"/>
      <c r="AZ499" s="39"/>
      <c r="BA499" s="39"/>
      <c r="BB499" s="39"/>
      <c r="BC499" s="39"/>
      <c r="BD499" s="39"/>
      <c r="BE499" s="39"/>
      <c r="BF499" s="39"/>
      <c r="BG499" s="39"/>
      <c r="BH499" s="39"/>
      <c r="BI499" s="39"/>
      <c r="BJ499" s="39"/>
      <c r="BK499" s="257" t="s">
        <v>4167</v>
      </c>
      <c r="BL499" s="257"/>
      <c r="BM499" s="265" t="s">
        <v>118</v>
      </c>
      <c r="BN499" s="257"/>
      <c r="BO499" s="257"/>
      <c r="BP499" s="257"/>
      <c r="BQ499" s="69" t="s">
        <v>8735</v>
      </c>
      <c r="BR499" s="257" t="s">
        <v>4168</v>
      </c>
      <c r="BS499" s="257" t="s">
        <v>3868</v>
      </c>
      <c r="BT499" s="257"/>
      <c r="BU499" s="257"/>
      <c r="BV499" s="257" t="s">
        <v>4169</v>
      </c>
      <c r="BW499" s="257" t="s">
        <v>194</v>
      </c>
      <c r="BX499" s="257" t="s">
        <v>8334</v>
      </c>
      <c r="BY499" s="257" t="s">
        <v>8332</v>
      </c>
      <c r="BZ499" s="216"/>
    </row>
    <row r="500" spans="1:78" s="217" customFormat="1" ht="347.25" customHeight="1">
      <c r="A500" s="257">
        <v>499</v>
      </c>
      <c r="B500" s="10" t="s">
        <v>4170</v>
      </c>
      <c r="C500" s="257" t="s">
        <v>106</v>
      </c>
      <c r="D500" s="257" t="s">
        <v>77</v>
      </c>
      <c r="E500" s="257" t="s">
        <v>428</v>
      </c>
      <c r="F500" s="257" t="s">
        <v>4070</v>
      </c>
      <c r="G500" s="257" t="s">
        <v>77</v>
      </c>
      <c r="H500" s="257" t="s">
        <v>81</v>
      </c>
      <c r="I500" s="32" t="s">
        <v>4171</v>
      </c>
      <c r="J500" s="158" t="s">
        <v>96</v>
      </c>
      <c r="K500" s="69" t="s">
        <v>8736</v>
      </c>
      <c r="L500" s="69" t="s">
        <v>8737</v>
      </c>
      <c r="M500" s="258">
        <v>39387</v>
      </c>
      <c r="N500" s="259">
        <v>39387</v>
      </c>
      <c r="O500" s="260">
        <v>5670</v>
      </c>
      <c r="P500" s="260">
        <v>38801</v>
      </c>
      <c r="Q500" s="257" t="s">
        <v>8100</v>
      </c>
      <c r="R500" s="257" t="s">
        <v>3814</v>
      </c>
      <c r="S500" s="267" t="s">
        <v>359</v>
      </c>
      <c r="T500" s="158" t="s">
        <v>86</v>
      </c>
      <c r="U500" s="267" t="s">
        <v>116</v>
      </c>
      <c r="V500" s="32"/>
      <c r="W500" s="257"/>
      <c r="X500" s="39"/>
      <c r="Y500" s="39"/>
      <c r="Z500" s="39"/>
      <c r="AA500" s="39"/>
      <c r="AB500" s="65"/>
      <c r="AC500" s="39"/>
      <c r="AD500" s="261"/>
      <c r="AE500" s="261"/>
      <c r="AF500" s="261"/>
      <c r="AG500" s="261"/>
      <c r="AH500" s="261"/>
      <c r="AI500" s="257"/>
      <c r="AJ500" s="39"/>
      <c r="AK500" s="39"/>
      <c r="AL500" s="39"/>
      <c r="AM500" s="39"/>
      <c r="AN500" s="65"/>
      <c r="AO500" s="39"/>
      <c r="AP500" s="39"/>
      <c r="AQ500" s="65"/>
      <c r="AR500" s="39"/>
      <c r="AS500" s="39"/>
      <c r="AT500" s="39"/>
      <c r="AU500" s="39"/>
      <c r="AV500" s="39"/>
      <c r="AW500" s="39"/>
      <c r="AX500" s="65"/>
      <c r="AY500" s="39"/>
      <c r="AZ500" s="39"/>
      <c r="BA500" s="39"/>
      <c r="BB500" s="39"/>
      <c r="BC500" s="39"/>
      <c r="BD500" s="39"/>
      <c r="BE500" s="39"/>
      <c r="BF500" s="39"/>
      <c r="BG500" s="39"/>
      <c r="BH500" s="39"/>
      <c r="BI500" s="39"/>
      <c r="BJ500" s="39"/>
      <c r="BK500" s="257"/>
      <c r="BL500" s="257"/>
      <c r="BM500" s="257"/>
      <c r="BN500" s="257"/>
      <c r="BO500" s="257"/>
      <c r="BP500" s="257"/>
      <c r="BQ500" s="69" t="s">
        <v>8738</v>
      </c>
      <c r="BR500" s="257"/>
      <c r="BS500" s="257" t="s">
        <v>3868</v>
      </c>
      <c r="BT500" s="257"/>
      <c r="BU500" s="257"/>
      <c r="BV500" s="257"/>
      <c r="BW500" s="257" t="s">
        <v>194</v>
      </c>
      <c r="BX500" s="257" t="s">
        <v>4121</v>
      </c>
      <c r="BY500" s="257" t="s">
        <v>806</v>
      </c>
      <c r="BZ500" s="216"/>
    </row>
    <row r="501" spans="1:78" s="217" customFormat="1" ht="99.75" customHeight="1">
      <c r="A501" s="257">
        <v>500</v>
      </c>
      <c r="B501" s="10" t="s">
        <v>4170</v>
      </c>
      <c r="C501" s="257" t="s">
        <v>106</v>
      </c>
      <c r="D501" s="257" t="s">
        <v>77</v>
      </c>
      <c r="E501" s="257" t="s">
        <v>428</v>
      </c>
      <c r="F501" s="257" t="s">
        <v>4070</v>
      </c>
      <c r="G501" s="257" t="s">
        <v>77</v>
      </c>
      <c r="H501" s="257" t="s">
        <v>81</v>
      </c>
      <c r="I501" s="32" t="s">
        <v>4171</v>
      </c>
      <c r="J501" s="158" t="s">
        <v>96</v>
      </c>
      <c r="K501" s="257" t="s">
        <v>4172</v>
      </c>
      <c r="L501" s="257"/>
      <c r="M501" s="258">
        <v>39387</v>
      </c>
      <c r="N501" s="259">
        <v>39387</v>
      </c>
      <c r="O501" s="260">
        <v>5670</v>
      </c>
      <c r="P501" s="260">
        <v>38801</v>
      </c>
      <c r="Q501" s="257" t="s">
        <v>8100</v>
      </c>
      <c r="R501" s="257" t="s">
        <v>3814</v>
      </c>
      <c r="S501" s="267" t="s">
        <v>359</v>
      </c>
      <c r="T501" s="158" t="s">
        <v>86</v>
      </c>
      <c r="U501" s="267" t="s">
        <v>116</v>
      </c>
      <c r="V501" s="32"/>
      <c r="W501" s="257"/>
      <c r="X501" s="39"/>
      <c r="Y501" s="39"/>
      <c r="Z501" s="39"/>
      <c r="AA501" s="39"/>
      <c r="AB501" s="65"/>
      <c r="AC501" s="39"/>
      <c r="AD501" s="261"/>
      <c r="AE501" s="261"/>
      <c r="AF501" s="261"/>
      <c r="AG501" s="261"/>
      <c r="AH501" s="261"/>
      <c r="AI501" s="257"/>
      <c r="AJ501" s="39"/>
      <c r="AK501" s="39"/>
      <c r="AL501" s="39"/>
      <c r="AM501" s="39"/>
      <c r="AN501" s="65"/>
      <c r="AO501" s="39"/>
      <c r="AP501" s="39"/>
      <c r="AQ501" s="65"/>
      <c r="AR501" s="39"/>
      <c r="AS501" s="39"/>
      <c r="AT501" s="39"/>
      <c r="AU501" s="39"/>
      <c r="AV501" s="39"/>
      <c r="AW501" s="39"/>
      <c r="AX501" s="65"/>
      <c r="AY501" s="39"/>
      <c r="AZ501" s="39"/>
      <c r="BA501" s="39"/>
      <c r="BB501" s="39"/>
      <c r="BC501" s="39"/>
      <c r="BD501" s="39"/>
      <c r="BE501" s="39"/>
      <c r="BF501" s="39"/>
      <c r="BG501" s="39"/>
      <c r="BH501" s="39"/>
      <c r="BI501" s="39"/>
      <c r="BJ501" s="39"/>
      <c r="BK501" s="257"/>
      <c r="BL501" s="257"/>
      <c r="BM501" s="257"/>
      <c r="BN501" s="257"/>
      <c r="BO501" s="257"/>
      <c r="BP501" s="257"/>
      <c r="BQ501" s="257" t="s">
        <v>4173</v>
      </c>
      <c r="BR501" s="257"/>
      <c r="BS501" s="257" t="s">
        <v>3868</v>
      </c>
      <c r="BT501" s="257"/>
      <c r="BU501" s="257"/>
      <c r="BV501" s="257"/>
      <c r="BW501" s="257" t="s">
        <v>194</v>
      </c>
      <c r="BX501" s="257" t="s">
        <v>4121</v>
      </c>
      <c r="BY501" s="257" t="s">
        <v>806</v>
      </c>
      <c r="BZ501" s="216"/>
    </row>
    <row r="502" spans="1:78" s="217" customFormat="1" ht="99.75" customHeight="1">
      <c r="A502" s="257">
        <v>501</v>
      </c>
      <c r="B502" s="10" t="s">
        <v>4174</v>
      </c>
      <c r="C502" s="257" t="s">
        <v>106</v>
      </c>
      <c r="D502" s="257" t="s">
        <v>436</v>
      </c>
      <c r="E502" s="257" t="s">
        <v>419</v>
      </c>
      <c r="F502" s="257" t="s">
        <v>4175</v>
      </c>
      <c r="G502" s="257" t="s">
        <v>4176</v>
      </c>
      <c r="H502" s="257" t="s">
        <v>81</v>
      </c>
      <c r="I502" s="32" t="s">
        <v>4177</v>
      </c>
      <c r="J502" s="158" t="s">
        <v>96</v>
      </c>
      <c r="K502" s="257" t="s">
        <v>4178</v>
      </c>
      <c r="L502" s="257" t="s">
        <v>4179</v>
      </c>
      <c r="M502" s="258"/>
      <c r="N502" s="259"/>
      <c r="O502" s="260"/>
      <c r="P502" s="260"/>
      <c r="Q502" s="257" t="s">
        <v>8100</v>
      </c>
      <c r="R502" s="257" t="s">
        <v>4180</v>
      </c>
      <c r="S502" s="267" t="s">
        <v>761</v>
      </c>
      <c r="T502" s="158" t="s">
        <v>211</v>
      </c>
      <c r="U502" s="196" t="s">
        <v>101</v>
      </c>
      <c r="V502" s="32"/>
      <c r="W502" s="257"/>
      <c r="X502" s="39"/>
      <c r="Y502" s="39"/>
      <c r="Z502" s="39"/>
      <c r="AA502" s="39"/>
      <c r="AB502" s="65"/>
      <c r="AC502" s="39"/>
      <c r="AD502" s="261"/>
      <c r="AE502" s="261"/>
      <c r="AF502" s="261"/>
      <c r="AG502" s="261"/>
      <c r="AH502" s="261"/>
      <c r="AI502" s="257"/>
      <c r="AJ502" s="39"/>
      <c r="AK502" s="39"/>
      <c r="AL502" s="39"/>
      <c r="AM502" s="39"/>
      <c r="AN502" s="65"/>
      <c r="AO502" s="39"/>
      <c r="AP502" s="39"/>
      <c r="AQ502" s="65"/>
      <c r="AR502" s="39"/>
      <c r="AS502" s="39"/>
      <c r="AT502" s="39"/>
      <c r="AU502" s="39"/>
      <c r="AV502" s="39"/>
      <c r="AW502" s="39"/>
      <c r="AX502" s="65"/>
      <c r="AY502" s="39"/>
      <c r="AZ502" s="39"/>
      <c r="BA502" s="39"/>
      <c r="BB502" s="39"/>
      <c r="BC502" s="39"/>
      <c r="BD502" s="39"/>
      <c r="BE502" s="39"/>
      <c r="BF502" s="39"/>
      <c r="BG502" s="39"/>
      <c r="BH502" s="39"/>
      <c r="BI502" s="39"/>
      <c r="BJ502" s="39"/>
      <c r="BK502" s="257" t="s">
        <v>4181</v>
      </c>
      <c r="BL502" s="257"/>
      <c r="BM502" s="257" t="s">
        <v>118</v>
      </c>
      <c r="BN502" s="257"/>
      <c r="BO502" s="257"/>
      <c r="BP502" s="257"/>
      <c r="BQ502" s="257" t="s">
        <v>4182</v>
      </c>
      <c r="BR502" s="257"/>
      <c r="BS502" s="257" t="s">
        <v>4183</v>
      </c>
      <c r="BT502" s="257"/>
      <c r="BU502" s="257" t="s">
        <v>1021</v>
      </c>
      <c r="BV502" s="257"/>
      <c r="BW502" s="38"/>
      <c r="BX502" s="257" t="s">
        <v>4184</v>
      </c>
      <c r="BY502" s="257"/>
      <c r="BZ502" s="218"/>
    </row>
    <row r="503" spans="1:78" s="217" customFormat="1" ht="403.5" customHeight="1">
      <c r="A503" s="257">
        <v>502</v>
      </c>
      <c r="B503" s="101" t="s">
        <v>4185</v>
      </c>
      <c r="C503" s="257" t="s">
        <v>106</v>
      </c>
      <c r="D503" s="257" t="s">
        <v>77</v>
      </c>
      <c r="E503" s="257" t="s">
        <v>78</v>
      </c>
      <c r="F503" s="257" t="s">
        <v>4186</v>
      </c>
      <c r="G503" s="257" t="s">
        <v>78</v>
      </c>
      <c r="H503" s="257" t="s">
        <v>81</v>
      </c>
      <c r="I503" s="32" t="s">
        <v>4187</v>
      </c>
      <c r="J503" s="158" t="s">
        <v>96</v>
      </c>
      <c r="K503" s="69" t="s">
        <v>8739</v>
      </c>
      <c r="L503" s="69" t="s">
        <v>8740</v>
      </c>
      <c r="M503" s="258" t="s">
        <v>4188</v>
      </c>
      <c r="N503" s="259">
        <v>45399</v>
      </c>
      <c r="O503" s="260">
        <v>4939</v>
      </c>
      <c r="P503" s="260">
        <v>6801</v>
      </c>
      <c r="Q503" s="257" t="s">
        <v>8100</v>
      </c>
      <c r="R503" s="257" t="s">
        <v>8741</v>
      </c>
      <c r="S503" s="267" t="s">
        <v>359</v>
      </c>
      <c r="T503" s="158" t="s">
        <v>86</v>
      </c>
      <c r="U503" s="267" t="s">
        <v>116</v>
      </c>
      <c r="V503" s="32"/>
      <c r="W503" s="257"/>
      <c r="X503" s="39"/>
      <c r="Y503" s="39"/>
      <c r="Z503" s="39"/>
      <c r="AA503" s="39"/>
      <c r="AB503" s="65"/>
      <c r="AC503" s="39"/>
      <c r="AD503" s="261"/>
      <c r="AE503" s="261"/>
      <c r="AF503" s="261"/>
      <c r="AG503" s="261"/>
      <c r="AH503" s="261"/>
      <c r="AI503" s="257"/>
      <c r="AJ503" s="39"/>
      <c r="AK503" s="39"/>
      <c r="AL503" s="39"/>
      <c r="AM503" s="39"/>
      <c r="AN503" s="65"/>
      <c r="AO503" s="39"/>
      <c r="AP503" s="39"/>
      <c r="AQ503" s="65"/>
      <c r="AR503" s="39"/>
      <c r="AS503" s="39"/>
      <c r="AT503" s="39"/>
      <c r="AU503" s="39"/>
      <c r="AV503" s="39"/>
      <c r="AW503" s="39"/>
      <c r="AX503" s="65"/>
      <c r="AY503" s="39"/>
      <c r="AZ503" s="39"/>
      <c r="BA503" s="39"/>
      <c r="BB503" s="39"/>
      <c r="BC503" s="39"/>
      <c r="BD503" s="39"/>
      <c r="BE503" s="39"/>
      <c r="BF503" s="39"/>
      <c r="BG503" s="39"/>
      <c r="BH503" s="39"/>
      <c r="BI503" s="39"/>
      <c r="BJ503" s="39"/>
      <c r="BK503" s="257" t="s">
        <v>4189</v>
      </c>
      <c r="BL503" s="257"/>
      <c r="BM503" s="257" t="s">
        <v>118</v>
      </c>
      <c r="BN503" s="257"/>
      <c r="BO503" s="257"/>
      <c r="BP503" s="257" t="s">
        <v>4190</v>
      </c>
      <c r="BQ503" s="69" t="s">
        <v>8742</v>
      </c>
      <c r="BR503" s="257"/>
      <c r="BS503" s="257" t="s">
        <v>4191</v>
      </c>
      <c r="BT503" s="257"/>
      <c r="BU503" s="257"/>
      <c r="BV503" s="257"/>
      <c r="BW503" s="38"/>
      <c r="BX503" s="257" t="s">
        <v>4192</v>
      </c>
      <c r="BY503" s="257"/>
      <c r="BZ503" s="218"/>
    </row>
    <row r="504" spans="1:78" s="217" customFormat="1" ht="144" customHeight="1">
      <c r="A504" s="257">
        <v>503</v>
      </c>
      <c r="B504" s="10" t="s">
        <v>4193</v>
      </c>
      <c r="C504" s="257" t="s">
        <v>106</v>
      </c>
      <c r="D504" s="257" t="s">
        <v>274</v>
      </c>
      <c r="E504" s="257" t="s">
        <v>4194</v>
      </c>
      <c r="F504" s="257" t="s">
        <v>4195</v>
      </c>
      <c r="G504" s="257" t="s">
        <v>4196</v>
      </c>
      <c r="H504" s="257" t="s">
        <v>81</v>
      </c>
      <c r="I504" s="32" t="s">
        <v>4197</v>
      </c>
      <c r="J504" s="158" t="s">
        <v>1493</v>
      </c>
      <c r="K504" s="257" t="s">
        <v>1493</v>
      </c>
      <c r="L504" s="257" t="s">
        <v>4198</v>
      </c>
      <c r="M504" s="258">
        <v>40953</v>
      </c>
      <c r="N504" s="259">
        <v>40953</v>
      </c>
      <c r="O504" s="260">
        <v>8801</v>
      </c>
      <c r="P504" s="260">
        <v>39864</v>
      </c>
      <c r="Q504" s="257" t="s">
        <v>8100</v>
      </c>
      <c r="R504" s="257" t="s">
        <v>144</v>
      </c>
      <c r="S504" s="267" t="s">
        <v>195</v>
      </c>
      <c r="T504" s="158" t="s">
        <v>312</v>
      </c>
      <c r="U504" s="267" t="s">
        <v>116</v>
      </c>
      <c r="V504" s="32" t="s">
        <v>4199</v>
      </c>
      <c r="W504" s="262">
        <v>430000</v>
      </c>
      <c r="X504" s="261">
        <v>43105478</v>
      </c>
      <c r="Y504" s="39">
        <f>X504/10</f>
        <v>4310547.8</v>
      </c>
      <c r="Z504" s="39">
        <f>X504/13.5</f>
        <v>3192998.3703703703</v>
      </c>
      <c r="AA504" s="39">
        <v>87314.612704585961</v>
      </c>
      <c r="AB504" s="262">
        <v>38</v>
      </c>
      <c r="AC504" s="49">
        <v>41241362</v>
      </c>
      <c r="AD504" s="263">
        <f>AC504/10</f>
        <v>4124136.2</v>
      </c>
      <c r="AE504" s="263">
        <f>AC504/13.5</f>
        <v>3054915.7037037038</v>
      </c>
      <c r="AF504" s="49">
        <v>19707.438308771529</v>
      </c>
      <c r="AG504" s="263">
        <v>5051084</v>
      </c>
      <c r="AH504" s="263"/>
      <c r="AI504" s="266">
        <v>38</v>
      </c>
      <c r="AJ504" s="39">
        <v>470.1</v>
      </c>
      <c r="AK504" s="51"/>
      <c r="AL504" s="39">
        <v>470.1</v>
      </c>
      <c r="AM504" s="51">
        <v>9.6728395061728403</v>
      </c>
      <c r="AN504" s="38">
        <v>10</v>
      </c>
      <c r="AO504" s="263"/>
      <c r="AP504" s="263"/>
      <c r="AQ504" s="89"/>
      <c r="AR504" s="263"/>
      <c r="AS504" s="263"/>
      <c r="AT504" s="263"/>
      <c r="AU504" s="263"/>
      <c r="AV504" s="263"/>
      <c r="AW504" s="263"/>
      <c r="AX504" s="89"/>
      <c r="AY504" s="263"/>
      <c r="AZ504" s="263"/>
      <c r="BA504" s="263"/>
      <c r="BB504" s="263"/>
      <c r="BC504" s="263"/>
      <c r="BD504" s="263"/>
      <c r="BE504" s="263"/>
      <c r="BF504" s="263"/>
      <c r="BG504" s="263"/>
      <c r="BH504" s="263"/>
      <c r="BI504" s="263"/>
      <c r="BJ504" s="263"/>
      <c r="BK504" s="257" t="s">
        <v>4200</v>
      </c>
      <c r="BL504" s="257"/>
      <c r="BM504" s="257"/>
      <c r="BN504" s="257"/>
      <c r="BO504" s="257"/>
      <c r="BP504" s="257"/>
      <c r="BQ504" s="257" t="s">
        <v>4201</v>
      </c>
      <c r="BR504" s="257" t="s">
        <v>4202</v>
      </c>
      <c r="BS504" s="257" t="s">
        <v>4203</v>
      </c>
      <c r="BT504" s="257"/>
      <c r="BU504" s="257"/>
      <c r="BV504" s="257" t="s">
        <v>4204</v>
      </c>
      <c r="BW504" s="257" t="s">
        <v>194</v>
      </c>
      <c r="BX504" s="257" t="s">
        <v>4205</v>
      </c>
      <c r="BY504" s="257" t="s">
        <v>3888</v>
      </c>
      <c r="BZ504" s="218"/>
    </row>
    <row r="505" spans="1:78" s="217" customFormat="1" ht="213.75" customHeight="1">
      <c r="A505" s="257">
        <v>504</v>
      </c>
      <c r="B505" s="10" t="s">
        <v>4206</v>
      </c>
      <c r="C505" s="257" t="s">
        <v>106</v>
      </c>
      <c r="D505" s="257" t="s">
        <v>274</v>
      </c>
      <c r="E505" s="257" t="s">
        <v>4207</v>
      </c>
      <c r="F505" s="257" t="s">
        <v>4208</v>
      </c>
      <c r="G505" s="257" t="s">
        <v>4207</v>
      </c>
      <c r="H505" s="257" t="s">
        <v>81</v>
      </c>
      <c r="I505" s="32" t="s">
        <v>4209</v>
      </c>
      <c r="J505" s="158" t="s">
        <v>1028</v>
      </c>
      <c r="K505" s="69" t="s">
        <v>4210</v>
      </c>
      <c r="L505" s="257" t="s">
        <v>4211</v>
      </c>
      <c r="M505" s="258">
        <v>39279</v>
      </c>
      <c r="N505" s="259">
        <v>39279</v>
      </c>
      <c r="O505" s="260">
        <v>5429</v>
      </c>
      <c r="P505" s="260">
        <v>38726</v>
      </c>
      <c r="Q505" s="257" t="s">
        <v>8100</v>
      </c>
      <c r="R505" s="257" t="s">
        <v>4212</v>
      </c>
      <c r="S505" s="267" t="s">
        <v>638</v>
      </c>
      <c r="T505" s="158" t="s">
        <v>1060</v>
      </c>
      <c r="U505" s="267" t="s">
        <v>116</v>
      </c>
      <c r="V505" s="32"/>
      <c r="W505" s="262" t="s">
        <v>4213</v>
      </c>
      <c r="X505" s="261">
        <v>1123264882</v>
      </c>
      <c r="Y505" s="39">
        <f>X505/10</f>
        <v>112326488.2</v>
      </c>
      <c r="Z505" s="39">
        <f>X505/13.5</f>
        <v>83204806.074074075</v>
      </c>
      <c r="AA505" s="39">
        <v>2275289.4222978447</v>
      </c>
      <c r="AB505" s="262">
        <v>568</v>
      </c>
      <c r="AC505" s="49">
        <v>2615594081</v>
      </c>
      <c r="AD505" s="263">
        <f>AC505/10</f>
        <v>261559408.09999999</v>
      </c>
      <c r="AE505" s="263">
        <f>AC505/13.5</f>
        <v>193747709.7037037</v>
      </c>
      <c r="AF505" s="49">
        <v>1249877.7075329244</v>
      </c>
      <c r="AG505" s="263">
        <v>-249682150</v>
      </c>
      <c r="AH505" s="263"/>
      <c r="AI505" s="266">
        <v>511</v>
      </c>
      <c r="AJ505" s="39">
        <v>116955.57</v>
      </c>
      <c r="AK505" s="51"/>
      <c r="AL505" s="39">
        <v>116955.57</v>
      </c>
      <c r="AM505" s="51">
        <v>2406.4932098765435</v>
      </c>
      <c r="AN505" s="38">
        <v>278</v>
      </c>
      <c r="AO505" s="49"/>
      <c r="AP505" s="49"/>
      <c r="AQ505" s="64"/>
      <c r="AR505" s="49"/>
      <c r="AS505" s="49"/>
      <c r="AT505" s="49"/>
      <c r="AU505" s="49"/>
      <c r="AV505" s="49"/>
      <c r="AW505" s="49"/>
      <c r="AX505" s="64"/>
      <c r="AY505" s="49"/>
      <c r="AZ505" s="49"/>
      <c r="BA505" s="49"/>
      <c r="BB505" s="49"/>
      <c r="BC505" s="49"/>
      <c r="BD505" s="49"/>
      <c r="BE505" s="49"/>
      <c r="BF505" s="49"/>
      <c r="BG505" s="49"/>
      <c r="BH505" s="49"/>
      <c r="BI505" s="49"/>
      <c r="BJ505" s="49"/>
      <c r="BK505" s="257" t="s">
        <v>4214</v>
      </c>
      <c r="BL505" s="257"/>
      <c r="BM505" s="257" t="s">
        <v>118</v>
      </c>
      <c r="BN505" s="257"/>
      <c r="BO505" s="257" t="s">
        <v>118</v>
      </c>
      <c r="BP505" s="257" t="s">
        <v>4215</v>
      </c>
      <c r="BQ505" s="257" t="s">
        <v>4216</v>
      </c>
      <c r="BR505" s="257" t="s">
        <v>4217</v>
      </c>
      <c r="BS505" s="257" t="s">
        <v>4218</v>
      </c>
      <c r="BT505" s="257"/>
      <c r="BU505" s="257" t="s">
        <v>103</v>
      </c>
      <c r="BV505" s="257" t="s">
        <v>4219</v>
      </c>
      <c r="BW505" s="257" t="s">
        <v>194</v>
      </c>
      <c r="BX505" s="257" t="s">
        <v>4220</v>
      </c>
      <c r="BY505" s="257"/>
      <c r="BZ505" s="218"/>
    </row>
    <row r="506" spans="1:78" s="217" customFormat="1" ht="237" customHeight="1">
      <c r="A506" s="257">
        <v>505</v>
      </c>
      <c r="B506" s="101" t="s">
        <v>4221</v>
      </c>
      <c r="C506" s="257" t="s">
        <v>106</v>
      </c>
      <c r="D506" s="257" t="s">
        <v>274</v>
      </c>
      <c r="E506" s="257" t="s">
        <v>4222</v>
      </c>
      <c r="F506" s="257" t="s">
        <v>4223</v>
      </c>
      <c r="G506" s="257" t="s">
        <v>2539</v>
      </c>
      <c r="H506" s="257" t="s">
        <v>81</v>
      </c>
      <c r="I506" s="32" t="s">
        <v>4224</v>
      </c>
      <c r="J506" s="158" t="s">
        <v>1028</v>
      </c>
      <c r="K506" s="257" t="s">
        <v>4225</v>
      </c>
      <c r="L506" s="257" t="s">
        <v>4226</v>
      </c>
      <c r="M506" s="258">
        <v>39279</v>
      </c>
      <c r="N506" s="259">
        <v>39279</v>
      </c>
      <c r="O506" s="260">
        <v>5427</v>
      </c>
      <c r="P506" s="260">
        <v>38732</v>
      </c>
      <c r="Q506" s="257" t="s">
        <v>114</v>
      </c>
      <c r="R506" s="257" t="s">
        <v>637</v>
      </c>
      <c r="S506" s="267" t="s">
        <v>638</v>
      </c>
      <c r="T506" s="158" t="s">
        <v>312</v>
      </c>
      <c r="U506" s="267" t="s">
        <v>116</v>
      </c>
      <c r="V506" s="32"/>
      <c r="W506" s="262" t="s">
        <v>4213</v>
      </c>
      <c r="X506" s="261">
        <v>911862235</v>
      </c>
      <c r="Y506" s="39">
        <f>X506/10</f>
        <v>91186223.5</v>
      </c>
      <c r="Z506" s="39">
        <f>X506/13.5</f>
        <v>67545350.740740746</v>
      </c>
      <c r="AA506" s="39">
        <v>1847071.4531680441</v>
      </c>
      <c r="AB506" s="260">
        <v>512</v>
      </c>
      <c r="AC506" s="49">
        <v>1061282384</v>
      </c>
      <c r="AD506" s="49">
        <f>AC506/10</f>
        <v>106128238.40000001</v>
      </c>
      <c r="AE506" s="49">
        <f>AC506/13.5</f>
        <v>78613509.925925925</v>
      </c>
      <c r="AF506" s="49">
        <v>507140.31003306771</v>
      </c>
      <c r="AG506" s="263">
        <v>78482506</v>
      </c>
      <c r="AH506" s="49">
        <v>18557797</v>
      </c>
      <c r="AI506" s="48">
        <v>451</v>
      </c>
      <c r="AJ506" s="39">
        <v>254585.58</v>
      </c>
      <c r="AK506" s="52">
        <v>17748907.739999998</v>
      </c>
      <c r="AL506" s="39">
        <v>18003493.319999997</v>
      </c>
      <c r="AM506" s="51">
        <v>370442.24938271596</v>
      </c>
      <c r="AN506" s="260">
        <v>390</v>
      </c>
      <c r="AO506" s="52">
        <v>453830866</v>
      </c>
      <c r="AP506" s="39">
        <v>1666679332</v>
      </c>
      <c r="AQ506" s="53">
        <v>293</v>
      </c>
      <c r="AR506" s="52"/>
      <c r="AS506" s="52"/>
      <c r="AT506" s="57">
        <v>14891973537</v>
      </c>
      <c r="AU506" s="57">
        <v>59918.07</v>
      </c>
      <c r="AV506" s="39">
        <f>AR506+AT506</f>
        <v>14891973537</v>
      </c>
      <c r="AW506" s="39">
        <f>AS506+AU506</f>
        <v>59918.07</v>
      </c>
      <c r="AX506" s="54"/>
      <c r="AY506" s="52"/>
      <c r="AZ506" s="52"/>
      <c r="BA506" s="39">
        <v>1666679332</v>
      </c>
      <c r="BB506" s="39">
        <v>1666679332</v>
      </c>
      <c r="BC506" s="52"/>
      <c r="BD506" s="52"/>
      <c r="BE506" s="39">
        <v>1666679332</v>
      </c>
      <c r="BF506" s="39">
        <v>1666679332</v>
      </c>
      <c r="BG506" s="52"/>
      <c r="BH506" s="52"/>
      <c r="BI506" s="39">
        <v>1666679332</v>
      </c>
      <c r="BJ506" s="39">
        <v>1666679332</v>
      </c>
      <c r="BK506" s="69" t="s">
        <v>8017</v>
      </c>
      <c r="BL506" s="266" t="s">
        <v>180</v>
      </c>
      <c r="BM506" s="257" t="s">
        <v>180</v>
      </c>
      <c r="BN506" s="257"/>
      <c r="BO506" s="257" t="s">
        <v>118</v>
      </c>
      <c r="BP506" s="69" t="s">
        <v>8008</v>
      </c>
      <c r="BQ506" s="38"/>
      <c r="BR506" s="257" t="s">
        <v>4227</v>
      </c>
      <c r="BS506" s="257" t="s">
        <v>4228</v>
      </c>
      <c r="BT506" s="257"/>
      <c r="BU506" s="257" t="s">
        <v>103</v>
      </c>
      <c r="BV506" s="257" t="s">
        <v>4229</v>
      </c>
      <c r="BW506" s="257" t="s">
        <v>194</v>
      </c>
      <c r="BX506" s="257" t="s">
        <v>4230</v>
      </c>
      <c r="BY506" s="257"/>
      <c r="BZ506" s="218"/>
    </row>
    <row r="507" spans="1:78" s="217" customFormat="1" ht="99.75" customHeight="1">
      <c r="A507" s="257">
        <v>506</v>
      </c>
      <c r="B507" s="10" t="s">
        <v>4231</v>
      </c>
      <c r="C507" s="257" t="s">
        <v>106</v>
      </c>
      <c r="D507" s="257" t="s">
        <v>274</v>
      </c>
      <c r="E507" s="257" t="s">
        <v>1513</v>
      </c>
      <c r="F507" s="257" t="s">
        <v>4232</v>
      </c>
      <c r="G507" s="257" t="s">
        <v>1513</v>
      </c>
      <c r="H507" s="257" t="s">
        <v>81</v>
      </c>
      <c r="I507" s="32" t="s">
        <v>4233</v>
      </c>
      <c r="J507" s="158" t="s">
        <v>96</v>
      </c>
      <c r="K507" s="257" t="s">
        <v>4234</v>
      </c>
      <c r="L507" s="257" t="s">
        <v>4235</v>
      </c>
      <c r="M507" s="258">
        <v>40294</v>
      </c>
      <c r="N507" s="259">
        <v>40294</v>
      </c>
      <c r="O507" s="260">
        <v>7352</v>
      </c>
      <c r="P507" s="260">
        <v>39410</v>
      </c>
      <c r="Q507" s="257" t="s">
        <v>8100</v>
      </c>
      <c r="R507" s="257" t="s">
        <v>4236</v>
      </c>
      <c r="S507" s="267" t="s">
        <v>828</v>
      </c>
      <c r="T507" s="158" t="s">
        <v>312</v>
      </c>
      <c r="U507" s="267" t="s">
        <v>116</v>
      </c>
      <c r="V507" s="32"/>
      <c r="W507" s="43" t="s">
        <v>4237</v>
      </c>
      <c r="X507" s="39"/>
      <c r="Y507" s="39"/>
      <c r="Z507" s="39"/>
      <c r="AA507" s="39"/>
      <c r="AB507" s="65"/>
      <c r="AC507" s="49"/>
      <c r="AD507" s="263"/>
      <c r="AE507" s="263"/>
      <c r="AF507" s="263"/>
      <c r="AG507" s="263"/>
      <c r="AH507" s="263"/>
      <c r="AI507" s="266"/>
      <c r="AJ507" s="49"/>
      <c r="AK507" s="49"/>
      <c r="AL507" s="49"/>
      <c r="AM507" s="49"/>
      <c r="AN507" s="64"/>
      <c r="AO507" s="49"/>
      <c r="AP507" s="49"/>
      <c r="AQ507" s="64"/>
      <c r="AR507" s="49"/>
      <c r="AS507" s="49"/>
      <c r="AT507" s="49"/>
      <c r="AU507" s="49"/>
      <c r="AV507" s="49"/>
      <c r="AW507" s="49"/>
      <c r="AX507" s="64"/>
      <c r="AY507" s="49"/>
      <c r="AZ507" s="49"/>
      <c r="BA507" s="49"/>
      <c r="BB507" s="49"/>
      <c r="BC507" s="49"/>
      <c r="BD507" s="49"/>
      <c r="BE507" s="49"/>
      <c r="BF507" s="49"/>
      <c r="BG507" s="49"/>
      <c r="BH507" s="49"/>
      <c r="BI507" s="49"/>
      <c r="BJ507" s="49"/>
      <c r="BK507" s="257" t="s">
        <v>2993</v>
      </c>
      <c r="BL507" s="266" t="s">
        <v>180</v>
      </c>
      <c r="BM507" s="265" t="s">
        <v>180</v>
      </c>
      <c r="BN507" s="257"/>
      <c r="BO507" s="257"/>
      <c r="BP507" s="257"/>
      <c r="BQ507" s="257" t="s">
        <v>4238</v>
      </c>
      <c r="BR507" s="257"/>
      <c r="BS507" s="257" t="s">
        <v>4239</v>
      </c>
      <c r="BT507" s="257"/>
      <c r="BU507" s="257"/>
      <c r="BV507" s="257" t="s">
        <v>4240</v>
      </c>
      <c r="BW507" s="257" t="s">
        <v>194</v>
      </c>
      <c r="BX507" s="257" t="s">
        <v>4241</v>
      </c>
      <c r="BY507" s="257" t="s">
        <v>155</v>
      </c>
      <c r="BZ507" s="218"/>
    </row>
    <row r="508" spans="1:78" s="217" customFormat="1" ht="381.75" customHeight="1">
      <c r="A508" s="257">
        <v>507</v>
      </c>
      <c r="B508" s="10" t="s">
        <v>4242</v>
      </c>
      <c r="C508" s="257" t="s">
        <v>106</v>
      </c>
      <c r="D508" s="257" t="s">
        <v>125</v>
      </c>
      <c r="E508" s="257" t="s">
        <v>707</v>
      </c>
      <c r="F508" s="257" t="s">
        <v>4243</v>
      </c>
      <c r="G508" s="257" t="s">
        <v>1853</v>
      </c>
      <c r="H508" s="257" t="s">
        <v>81</v>
      </c>
      <c r="I508" s="32" t="s">
        <v>4244</v>
      </c>
      <c r="J508" s="158" t="s">
        <v>96</v>
      </c>
      <c r="K508" s="257" t="s">
        <v>4245</v>
      </c>
      <c r="L508" s="257" t="s">
        <v>4246</v>
      </c>
      <c r="M508" s="258">
        <v>39455</v>
      </c>
      <c r="N508" s="259">
        <v>39455</v>
      </c>
      <c r="O508" s="260">
        <v>5798</v>
      </c>
      <c r="P508" s="260">
        <v>38846</v>
      </c>
      <c r="Q508" s="257" t="s">
        <v>8100</v>
      </c>
      <c r="R508" s="257" t="s">
        <v>144</v>
      </c>
      <c r="S508" s="267" t="s">
        <v>195</v>
      </c>
      <c r="T508" s="158" t="s">
        <v>914</v>
      </c>
      <c r="U508" s="267" t="s">
        <v>116</v>
      </c>
      <c r="V508" s="32"/>
      <c r="W508" s="262" t="s">
        <v>4247</v>
      </c>
      <c r="X508" s="261">
        <v>5925422525</v>
      </c>
      <c r="Y508" s="39">
        <f t="shared" ref="Y508:Y513" si="27">X508/10</f>
        <v>592542252.5</v>
      </c>
      <c r="Z508" s="39">
        <f t="shared" ref="Z508:Z513" si="28">X508/13.5</f>
        <v>438920187.03703701</v>
      </c>
      <c r="AA508" s="39">
        <v>12002557.375222817</v>
      </c>
      <c r="AB508" s="260">
        <v>225</v>
      </c>
      <c r="AC508" s="49">
        <v>53400292861</v>
      </c>
      <c r="AD508" s="49">
        <f>AC508/10</f>
        <v>5340029286.1000004</v>
      </c>
      <c r="AE508" s="49">
        <f>AC508/13.5</f>
        <v>3955577248.9629631</v>
      </c>
      <c r="AF508" s="49">
        <v>25517658.151748002</v>
      </c>
      <c r="AG508" s="263">
        <v>11459780449</v>
      </c>
      <c r="AH508" s="49">
        <v>6252957933</v>
      </c>
      <c r="AI508" s="48">
        <v>143</v>
      </c>
      <c r="AJ508" s="39">
        <v>501301.82</v>
      </c>
      <c r="AK508" s="51"/>
      <c r="AL508" s="39">
        <v>501301.82</v>
      </c>
      <c r="AM508" s="51">
        <v>10314.852263374485</v>
      </c>
      <c r="AN508" s="260">
        <v>143</v>
      </c>
      <c r="AO508" s="52">
        <v>3920742617</v>
      </c>
      <c r="AP508" s="51"/>
      <c r="AQ508" s="53">
        <v>73</v>
      </c>
      <c r="AR508" s="52"/>
      <c r="AS508" s="52"/>
      <c r="AT508" s="52"/>
      <c r="AU508" s="52"/>
      <c r="AV508" s="52"/>
      <c r="AW508" s="52"/>
      <c r="AX508" s="54"/>
      <c r="AY508" s="52"/>
      <c r="AZ508" s="52"/>
      <c r="BA508" s="51"/>
      <c r="BB508" s="51"/>
      <c r="BC508" s="52"/>
      <c r="BD508" s="52"/>
      <c r="BE508" s="51"/>
      <c r="BF508" s="51"/>
      <c r="BG508" s="52"/>
      <c r="BH508" s="52"/>
      <c r="BI508" s="51"/>
      <c r="BJ508" s="51"/>
      <c r="BK508" s="265" t="s">
        <v>4248</v>
      </c>
      <c r="BL508" s="257" t="s">
        <v>118</v>
      </c>
      <c r="BM508" s="257" t="s">
        <v>118</v>
      </c>
      <c r="BN508" s="265" t="s">
        <v>180</v>
      </c>
      <c r="BO508" s="265" t="s">
        <v>180</v>
      </c>
      <c r="BP508" s="257" t="s">
        <v>7874</v>
      </c>
      <c r="BQ508" s="257" t="s">
        <v>4249</v>
      </c>
      <c r="BR508" s="257"/>
      <c r="BS508" s="257" t="s">
        <v>4250</v>
      </c>
      <c r="BT508" s="257"/>
      <c r="BU508" s="257"/>
      <c r="BV508" s="257" t="s">
        <v>4251</v>
      </c>
      <c r="BW508" s="257"/>
      <c r="BX508" s="257" t="s">
        <v>4252</v>
      </c>
      <c r="BY508" s="257" t="s">
        <v>806</v>
      </c>
      <c r="BZ508" s="218"/>
    </row>
    <row r="509" spans="1:78" s="217" customFormat="1" ht="99.75" customHeight="1">
      <c r="A509" s="257">
        <v>507</v>
      </c>
      <c r="B509" s="10" t="s">
        <v>4253</v>
      </c>
      <c r="C509" s="257" t="s">
        <v>106</v>
      </c>
      <c r="D509" s="257" t="s">
        <v>274</v>
      </c>
      <c r="E509" s="257" t="s">
        <v>3639</v>
      </c>
      <c r="F509" s="257" t="s">
        <v>4254</v>
      </c>
      <c r="G509" s="257" t="s">
        <v>4255</v>
      </c>
      <c r="H509" s="257" t="s">
        <v>81</v>
      </c>
      <c r="I509" s="32" t="s">
        <v>4256</v>
      </c>
      <c r="J509" s="158" t="s">
        <v>96</v>
      </c>
      <c r="K509" s="257" t="s">
        <v>692</v>
      </c>
      <c r="L509" s="257" t="s">
        <v>4257</v>
      </c>
      <c r="M509" s="258">
        <v>39279</v>
      </c>
      <c r="N509" s="259">
        <v>39279</v>
      </c>
      <c r="O509" s="260">
        <v>5428</v>
      </c>
      <c r="P509" s="260">
        <v>38726</v>
      </c>
      <c r="Q509" s="257" t="s">
        <v>8100</v>
      </c>
      <c r="R509" s="257" t="s">
        <v>973</v>
      </c>
      <c r="S509" s="267" t="s">
        <v>311</v>
      </c>
      <c r="T509" s="158" t="s">
        <v>1060</v>
      </c>
      <c r="U509" s="267" t="s">
        <v>116</v>
      </c>
      <c r="V509" s="32"/>
      <c r="W509" s="257" t="s">
        <v>4258</v>
      </c>
      <c r="X509" s="261">
        <v>574735433</v>
      </c>
      <c r="Y509" s="39">
        <f t="shared" si="27"/>
        <v>57473543.299999997</v>
      </c>
      <c r="Z509" s="39">
        <f t="shared" si="28"/>
        <v>42572995.037037037</v>
      </c>
      <c r="AA509" s="39">
        <v>1164186.1793064333</v>
      </c>
      <c r="AB509" s="262">
        <v>234</v>
      </c>
      <c r="AC509" s="261"/>
      <c r="AD509" s="261"/>
      <c r="AE509" s="261"/>
      <c r="AF509" s="261"/>
      <c r="AG509" s="261"/>
      <c r="AH509" s="263">
        <v>73701738</v>
      </c>
      <c r="AI509" s="266"/>
      <c r="AJ509" s="39"/>
      <c r="AK509" s="39"/>
      <c r="AL509" s="39"/>
      <c r="AM509" s="39"/>
      <c r="AN509" s="65"/>
      <c r="AO509" s="39"/>
      <c r="AP509" s="39"/>
      <c r="AQ509" s="65"/>
      <c r="AR509" s="39"/>
      <c r="AS509" s="39"/>
      <c r="AT509" s="39"/>
      <c r="AU509" s="39"/>
      <c r="AV509" s="39"/>
      <c r="AW509" s="39"/>
      <c r="AX509" s="65"/>
      <c r="AY509" s="39"/>
      <c r="AZ509" s="39"/>
      <c r="BA509" s="39"/>
      <c r="BB509" s="39"/>
      <c r="BC509" s="39"/>
      <c r="BD509" s="39"/>
      <c r="BE509" s="39"/>
      <c r="BF509" s="39"/>
      <c r="BG509" s="39"/>
      <c r="BH509" s="39"/>
      <c r="BI509" s="39"/>
      <c r="BJ509" s="39"/>
      <c r="BK509" s="257" t="s">
        <v>4259</v>
      </c>
      <c r="BL509" s="257"/>
      <c r="BM509" s="257" t="s">
        <v>118</v>
      </c>
      <c r="BN509" s="257"/>
      <c r="BO509" s="257" t="s">
        <v>118</v>
      </c>
      <c r="BP509" s="257" t="s">
        <v>4260</v>
      </c>
      <c r="BQ509" s="257" t="s">
        <v>4261</v>
      </c>
      <c r="BR509" s="257" t="s">
        <v>4262</v>
      </c>
      <c r="BS509" s="265" t="s">
        <v>4263</v>
      </c>
      <c r="BT509" s="257"/>
      <c r="BU509" s="257"/>
      <c r="BV509" s="257" t="s">
        <v>4264</v>
      </c>
      <c r="BW509" s="257" t="s">
        <v>194</v>
      </c>
      <c r="BX509" s="257" t="s">
        <v>4265</v>
      </c>
      <c r="BY509" s="257" t="s">
        <v>155</v>
      </c>
      <c r="BZ509" s="218"/>
    </row>
    <row r="510" spans="1:78" s="217" customFormat="1" ht="99.75" customHeight="1">
      <c r="A510" s="257">
        <v>508</v>
      </c>
      <c r="B510" s="10" t="s">
        <v>4266</v>
      </c>
      <c r="C510" s="257" t="s">
        <v>106</v>
      </c>
      <c r="D510" s="257" t="s">
        <v>274</v>
      </c>
      <c r="E510" s="257" t="s">
        <v>4267</v>
      </c>
      <c r="F510" s="257" t="s">
        <v>4268</v>
      </c>
      <c r="G510" s="257" t="s">
        <v>4267</v>
      </c>
      <c r="H510" s="257" t="s">
        <v>81</v>
      </c>
      <c r="I510" s="32" t="s">
        <v>4269</v>
      </c>
      <c r="J510" s="158" t="s">
        <v>954</v>
      </c>
      <c r="K510" s="257" t="s">
        <v>4270</v>
      </c>
      <c r="L510" s="257" t="s">
        <v>4271</v>
      </c>
      <c r="M510" s="258">
        <v>39279</v>
      </c>
      <c r="N510" s="259">
        <v>39279</v>
      </c>
      <c r="O510" s="260">
        <v>5430</v>
      </c>
      <c r="P510" s="260">
        <v>38726</v>
      </c>
      <c r="Q510" s="257" t="s">
        <v>8100</v>
      </c>
      <c r="R510" s="257" t="s">
        <v>4272</v>
      </c>
      <c r="S510" s="267" t="s">
        <v>397</v>
      </c>
      <c r="T510" s="158" t="s">
        <v>1060</v>
      </c>
      <c r="U510" s="267" t="s">
        <v>116</v>
      </c>
      <c r="V510" s="32"/>
      <c r="W510" s="262">
        <v>53745</v>
      </c>
      <c r="X510" s="261">
        <v>876384452</v>
      </c>
      <c r="Y510" s="39">
        <f t="shared" si="27"/>
        <v>87638445.200000003</v>
      </c>
      <c r="Z510" s="39">
        <f t="shared" si="28"/>
        <v>64917366.814814813</v>
      </c>
      <c r="AA510" s="39">
        <v>1775207.5271430886</v>
      </c>
      <c r="AB510" s="262">
        <v>292</v>
      </c>
      <c r="AC510" s="49">
        <v>3762000000</v>
      </c>
      <c r="AD510" s="263">
        <f>AC510/10</f>
        <v>376200000</v>
      </c>
      <c r="AE510" s="263">
        <f>AC510/13.5</f>
        <v>278666666.66666669</v>
      </c>
      <c r="AF510" s="49">
        <v>1797694.8219508</v>
      </c>
      <c r="AG510" s="263">
        <v>104716051</v>
      </c>
      <c r="AH510" s="263">
        <v>18943332</v>
      </c>
      <c r="AI510" s="266">
        <v>269</v>
      </c>
      <c r="AJ510" s="39">
        <v>566814.24</v>
      </c>
      <c r="AK510" s="51"/>
      <c r="AL510" s="39">
        <v>566814.24</v>
      </c>
      <c r="AM510" s="51">
        <v>11662.844444444443</v>
      </c>
      <c r="AN510" s="38">
        <v>208</v>
      </c>
      <c r="AO510" s="49"/>
      <c r="AP510" s="49"/>
      <c r="AQ510" s="64"/>
      <c r="AR510" s="49"/>
      <c r="AS510" s="49"/>
      <c r="AT510" s="49"/>
      <c r="AU510" s="49"/>
      <c r="AV510" s="49"/>
      <c r="AW510" s="49"/>
      <c r="AX510" s="64"/>
      <c r="AY510" s="49"/>
      <c r="AZ510" s="49"/>
      <c r="BA510" s="49"/>
      <c r="BB510" s="49"/>
      <c r="BC510" s="49"/>
      <c r="BD510" s="49"/>
      <c r="BE510" s="49"/>
      <c r="BF510" s="49"/>
      <c r="BG510" s="49"/>
      <c r="BH510" s="49"/>
      <c r="BI510" s="49"/>
      <c r="BJ510" s="49"/>
      <c r="BK510" s="257" t="s">
        <v>4273</v>
      </c>
      <c r="BL510" s="257"/>
      <c r="BM510" s="257" t="s">
        <v>118</v>
      </c>
      <c r="BN510" s="257"/>
      <c r="BO510" s="257"/>
      <c r="BP510" s="257"/>
      <c r="BQ510" s="257"/>
      <c r="BR510" s="257" t="s">
        <v>4274</v>
      </c>
      <c r="BS510" s="265" t="s">
        <v>4263</v>
      </c>
      <c r="BT510" s="257"/>
      <c r="BU510" s="257" t="s">
        <v>103</v>
      </c>
      <c r="BV510" s="257" t="s">
        <v>4275</v>
      </c>
      <c r="BW510" s="257" t="s">
        <v>194</v>
      </c>
      <c r="BX510" s="257" t="s">
        <v>4276</v>
      </c>
      <c r="BY510" s="257" t="s">
        <v>155</v>
      </c>
      <c r="BZ510" s="218"/>
    </row>
    <row r="511" spans="1:78" s="217" customFormat="1" ht="99.75" customHeight="1">
      <c r="A511" s="257">
        <v>509</v>
      </c>
      <c r="B511" s="10" t="s">
        <v>4277</v>
      </c>
      <c r="C511" s="257" t="s">
        <v>106</v>
      </c>
      <c r="D511" s="257" t="s">
        <v>274</v>
      </c>
      <c r="E511" s="257" t="s">
        <v>274</v>
      </c>
      <c r="F511" s="257" t="s">
        <v>4278</v>
      </c>
      <c r="G511" s="257" t="s">
        <v>1457</v>
      </c>
      <c r="H511" s="257" t="s">
        <v>81</v>
      </c>
      <c r="I511" s="32" t="s">
        <v>4279</v>
      </c>
      <c r="J511" s="158" t="s">
        <v>96</v>
      </c>
      <c r="K511" s="257" t="s">
        <v>4245</v>
      </c>
      <c r="L511" s="257" t="s">
        <v>4280</v>
      </c>
      <c r="M511" s="258">
        <v>39279</v>
      </c>
      <c r="N511" s="259">
        <v>39279</v>
      </c>
      <c r="O511" s="260">
        <v>5426</v>
      </c>
      <c r="P511" s="260">
        <v>38726</v>
      </c>
      <c r="Q511" s="265" t="s">
        <v>114</v>
      </c>
      <c r="R511" s="257" t="s">
        <v>1071</v>
      </c>
      <c r="S511" s="267" t="s">
        <v>287</v>
      </c>
      <c r="T511" s="158" t="s">
        <v>312</v>
      </c>
      <c r="U511" s="267" t="s">
        <v>116</v>
      </c>
      <c r="V511" s="32"/>
      <c r="W511" s="262">
        <v>53745</v>
      </c>
      <c r="X511" s="261">
        <v>106010349</v>
      </c>
      <c r="Y511" s="39">
        <f t="shared" si="27"/>
        <v>10601034.9</v>
      </c>
      <c r="Z511" s="39">
        <f t="shared" si="28"/>
        <v>7852618.444444444</v>
      </c>
      <c r="AA511" s="39">
        <v>214734.94773942634</v>
      </c>
      <c r="AB511" s="260">
        <v>349</v>
      </c>
      <c r="AC511" s="49">
        <v>878991075</v>
      </c>
      <c r="AD511" s="49">
        <f>AC511/10</f>
        <v>87899107.5</v>
      </c>
      <c r="AE511" s="49">
        <f>AC511/13.5</f>
        <v>65110450</v>
      </c>
      <c r="AF511" s="49">
        <v>420031.28763117152</v>
      </c>
      <c r="AG511" s="263">
        <v>98992708</v>
      </c>
      <c r="AH511" s="49">
        <v>0</v>
      </c>
      <c r="AI511" s="48">
        <v>232</v>
      </c>
      <c r="AJ511" s="39">
        <v>26539.64</v>
      </c>
      <c r="AK511" s="52">
        <v>20205644.010000002</v>
      </c>
      <c r="AL511" s="39">
        <v>20232183.650000002</v>
      </c>
      <c r="AM511" s="51">
        <v>416300.07510288071</v>
      </c>
      <c r="AN511" s="260" t="s">
        <v>198</v>
      </c>
      <c r="AO511" s="52">
        <v>18233317</v>
      </c>
      <c r="AP511" s="39">
        <v>293045307.37</v>
      </c>
      <c r="AQ511" s="53">
        <v>114</v>
      </c>
      <c r="AR511" s="52"/>
      <c r="AS511" s="52"/>
      <c r="AT511" s="57">
        <v>1678172086</v>
      </c>
      <c r="AU511" s="57">
        <v>8953.52</v>
      </c>
      <c r="AV511" s="39">
        <f t="shared" ref="AV511:AW513" si="29">AR511+AT511</f>
        <v>1678172086</v>
      </c>
      <c r="AW511" s="39">
        <f t="shared" si="29"/>
        <v>8953.52</v>
      </c>
      <c r="AX511" s="54"/>
      <c r="AY511" s="52"/>
      <c r="AZ511" s="52"/>
      <c r="BA511" s="39">
        <v>293045307.37</v>
      </c>
      <c r="BB511" s="39">
        <v>293045307.37</v>
      </c>
      <c r="BC511" s="52"/>
      <c r="BD511" s="52"/>
      <c r="BE511" s="39">
        <v>293045307.37</v>
      </c>
      <c r="BF511" s="39">
        <v>293045307.37</v>
      </c>
      <c r="BG511" s="52"/>
      <c r="BH511" s="52"/>
      <c r="BI511" s="39">
        <v>293045307.37</v>
      </c>
      <c r="BJ511" s="39">
        <v>293045307.37</v>
      </c>
      <c r="BK511" s="257" t="s">
        <v>4281</v>
      </c>
      <c r="BL511" s="266" t="s">
        <v>180</v>
      </c>
      <c r="BM511" s="257" t="s">
        <v>180</v>
      </c>
      <c r="BN511" s="257"/>
      <c r="BO511" s="257"/>
      <c r="BP511" s="257"/>
      <c r="BQ511" s="257" t="s">
        <v>4282</v>
      </c>
      <c r="BR511" s="257"/>
      <c r="BS511" s="257" t="s">
        <v>4239</v>
      </c>
      <c r="BT511" s="257"/>
      <c r="BU511" s="257"/>
      <c r="BV511" s="257" t="s">
        <v>4283</v>
      </c>
      <c r="BW511" s="257" t="s">
        <v>194</v>
      </c>
      <c r="BX511" s="257" t="s">
        <v>4284</v>
      </c>
      <c r="BY511" s="257" t="s">
        <v>4285</v>
      </c>
      <c r="BZ511" s="218"/>
    </row>
    <row r="512" spans="1:78" s="217" customFormat="1" ht="315">
      <c r="A512" s="257">
        <v>510</v>
      </c>
      <c r="B512" s="10" t="s">
        <v>4286</v>
      </c>
      <c r="C512" s="257" t="s">
        <v>106</v>
      </c>
      <c r="D512" s="257" t="s">
        <v>274</v>
      </c>
      <c r="E512" s="257" t="s">
        <v>2357</v>
      </c>
      <c r="F512" s="257" t="s">
        <v>4287</v>
      </c>
      <c r="G512" s="257" t="s">
        <v>4288</v>
      </c>
      <c r="H512" s="257" t="s">
        <v>81</v>
      </c>
      <c r="I512" s="32" t="s">
        <v>4289</v>
      </c>
      <c r="J512" s="158" t="s">
        <v>1028</v>
      </c>
      <c r="K512" s="257" t="s">
        <v>4290</v>
      </c>
      <c r="L512" s="257" t="s">
        <v>4291</v>
      </c>
      <c r="M512" s="258">
        <v>39575</v>
      </c>
      <c r="N512" s="259">
        <v>39575</v>
      </c>
      <c r="O512" s="260">
        <v>5994</v>
      </c>
      <c r="P512" s="260">
        <v>38925</v>
      </c>
      <c r="Q512" s="257" t="s">
        <v>8100</v>
      </c>
      <c r="R512" s="257" t="s">
        <v>828</v>
      </c>
      <c r="S512" s="267" t="s">
        <v>828</v>
      </c>
      <c r="T512" s="158" t="s">
        <v>2716</v>
      </c>
      <c r="U512" s="267" t="s">
        <v>116</v>
      </c>
      <c r="V512" s="32"/>
      <c r="W512" s="262">
        <v>53745</v>
      </c>
      <c r="X512" s="261">
        <v>706705822</v>
      </c>
      <c r="Y512" s="39">
        <f t="shared" si="27"/>
        <v>70670582.200000003</v>
      </c>
      <c r="Z512" s="39">
        <f t="shared" si="28"/>
        <v>52348579.40740741</v>
      </c>
      <c r="AA512" s="39">
        <v>1431505.8783017339</v>
      </c>
      <c r="AB512" s="260">
        <v>1140</v>
      </c>
      <c r="AC512" s="49">
        <v>4654574890</v>
      </c>
      <c r="AD512" s="49">
        <f>AC512/10</f>
        <v>465457489</v>
      </c>
      <c r="AE512" s="49">
        <f>AC512/13.5</f>
        <v>344783325.18518519</v>
      </c>
      <c r="AF512" s="49">
        <v>2224217.2190683717</v>
      </c>
      <c r="AG512" s="263">
        <v>1259354980</v>
      </c>
      <c r="AH512" s="49">
        <v>0</v>
      </c>
      <c r="AI512" s="48">
        <v>729</v>
      </c>
      <c r="AJ512" s="39">
        <v>249650.59</v>
      </c>
      <c r="AK512" s="52">
        <v>83033120.140000001</v>
      </c>
      <c r="AL512" s="39">
        <v>83282770.730000004</v>
      </c>
      <c r="AM512" s="51">
        <v>1713637.2578189301</v>
      </c>
      <c r="AN512" s="260">
        <v>715</v>
      </c>
      <c r="AO512" s="52">
        <v>1781425193</v>
      </c>
      <c r="AP512" s="39">
        <v>11106430033.380001</v>
      </c>
      <c r="AQ512" s="53">
        <v>715</v>
      </c>
      <c r="AR512" s="52"/>
      <c r="AS512" s="52"/>
      <c r="AT512" s="57">
        <v>82522370775</v>
      </c>
      <c r="AU512" s="57">
        <v>331640.65999999997</v>
      </c>
      <c r="AV512" s="39">
        <f t="shared" si="29"/>
        <v>82522370775</v>
      </c>
      <c r="AW512" s="39">
        <f t="shared" si="29"/>
        <v>331640.65999999997</v>
      </c>
      <c r="AX512" s="54"/>
      <c r="AY512" s="52"/>
      <c r="AZ512" s="52"/>
      <c r="BA512" s="39">
        <v>11106430033.380001</v>
      </c>
      <c r="BB512" s="39">
        <v>11106430033.380001</v>
      </c>
      <c r="BC512" s="52"/>
      <c r="BD512" s="52"/>
      <c r="BE512" s="39">
        <v>11106430033.380001</v>
      </c>
      <c r="BF512" s="39">
        <v>11106430033.380001</v>
      </c>
      <c r="BG512" s="52"/>
      <c r="BH512" s="52"/>
      <c r="BI512" s="39">
        <v>11106430033.380001</v>
      </c>
      <c r="BJ512" s="39">
        <v>11106430033.380001</v>
      </c>
      <c r="BK512" s="265" t="s">
        <v>4292</v>
      </c>
      <c r="BL512" s="266" t="s">
        <v>180</v>
      </c>
      <c r="BM512" s="257" t="s">
        <v>118</v>
      </c>
      <c r="BN512" s="257"/>
      <c r="BO512" s="265" t="s">
        <v>118</v>
      </c>
      <c r="BP512" s="265" t="s">
        <v>2652</v>
      </c>
      <c r="BQ512" s="257" t="s">
        <v>4293</v>
      </c>
      <c r="BR512" s="257" t="s">
        <v>4294</v>
      </c>
      <c r="BS512" s="257" t="s">
        <v>2720</v>
      </c>
      <c r="BT512" s="257"/>
      <c r="BU512" s="257" t="s">
        <v>4295</v>
      </c>
      <c r="BV512" s="257" t="s">
        <v>4296</v>
      </c>
      <c r="BW512" s="257" t="s">
        <v>194</v>
      </c>
      <c r="BX512" s="257" t="s">
        <v>4297</v>
      </c>
      <c r="BY512" s="257" t="s">
        <v>155</v>
      </c>
      <c r="BZ512" s="219"/>
    </row>
    <row r="513" spans="1:78" s="217" customFormat="1" ht="178.5" customHeight="1">
      <c r="A513" s="257">
        <v>511</v>
      </c>
      <c r="B513" s="101" t="s">
        <v>4298</v>
      </c>
      <c r="C513" s="257" t="s">
        <v>92</v>
      </c>
      <c r="D513" s="257" t="s">
        <v>274</v>
      </c>
      <c r="E513" s="257" t="s">
        <v>1654</v>
      </c>
      <c r="F513" s="257" t="s">
        <v>4299</v>
      </c>
      <c r="G513" s="257" t="s">
        <v>4300</v>
      </c>
      <c r="H513" s="257" t="s">
        <v>81</v>
      </c>
      <c r="I513" s="32" t="s">
        <v>4301</v>
      </c>
      <c r="J513" s="158" t="s">
        <v>1028</v>
      </c>
      <c r="K513" s="257" t="s">
        <v>4302</v>
      </c>
      <c r="L513" s="257" t="s">
        <v>4303</v>
      </c>
      <c r="M513" s="258">
        <v>39575</v>
      </c>
      <c r="N513" s="259">
        <v>39575</v>
      </c>
      <c r="O513" s="260">
        <v>5995</v>
      </c>
      <c r="P513" s="260">
        <v>38925</v>
      </c>
      <c r="Q513" s="257" t="s">
        <v>114</v>
      </c>
      <c r="R513" s="257" t="s">
        <v>98</v>
      </c>
      <c r="S513" s="267" t="s">
        <v>99</v>
      </c>
      <c r="T513" s="158" t="s">
        <v>100</v>
      </c>
      <c r="U513" s="267" t="s">
        <v>116</v>
      </c>
      <c r="V513" s="32" t="s">
        <v>4304</v>
      </c>
      <c r="W513" s="257" t="s">
        <v>4305</v>
      </c>
      <c r="X513" s="261">
        <v>381875114</v>
      </c>
      <c r="Y513" s="39">
        <f t="shared" si="27"/>
        <v>38187511.399999999</v>
      </c>
      <c r="Z513" s="39">
        <f t="shared" si="28"/>
        <v>28287045.481481481</v>
      </c>
      <c r="AA513" s="39">
        <v>773527.61707988975</v>
      </c>
      <c r="AB513" s="260">
        <v>262</v>
      </c>
      <c r="AC513" s="49">
        <v>5264812324</v>
      </c>
      <c r="AD513" s="49">
        <f>AC513/10</f>
        <v>526481232.39999998</v>
      </c>
      <c r="AE513" s="49">
        <f>AC513/13.5</f>
        <v>389986098.07407409</v>
      </c>
      <c r="AF513" s="49">
        <v>2515822.9275378943</v>
      </c>
      <c r="AG513" s="263">
        <v>758390544</v>
      </c>
      <c r="AH513" s="49">
        <v>28948860</v>
      </c>
      <c r="AI513" s="48">
        <v>274</v>
      </c>
      <c r="AJ513" s="39">
        <v>76881.320000000007</v>
      </c>
      <c r="AK513" s="52">
        <v>18817006.329999998</v>
      </c>
      <c r="AL513" s="39">
        <v>18893887.649999999</v>
      </c>
      <c r="AM513" s="51">
        <v>388763.12037037034</v>
      </c>
      <c r="AN513" s="260">
        <v>139</v>
      </c>
      <c r="AO513" s="52">
        <v>43752895</v>
      </c>
      <c r="AP513" s="39">
        <v>4130553704.0799999</v>
      </c>
      <c r="AQ513" s="53">
        <v>152</v>
      </c>
      <c r="AR513" s="52"/>
      <c r="AS513" s="52"/>
      <c r="AT513" s="57">
        <v>10848885891</v>
      </c>
      <c r="AU513" s="57">
        <v>45186.67</v>
      </c>
      <c r="AV513" s="39">
        <f t="shared" si="29"/>
        <v>10848885891</v>
      </c>
      <c r="AW513" s="39">
        <f t="shared" si="29"/>
        <v>45186.67</v>
      </c>
      <c r="AX513" s="54"/>
      <c r="AY513" s="52"/>
      <c r="AZ513" s="52"/>
      <c r="BA513" s="39">
        <v>4130553704.0799999</v>
      </c>
      <c r="BB513" s="39">
        <v>4130553704.0799999</v>
      </c>
      <c r="BC513" s="52"/>
      <c r="BD513" s="52"/>
      <c r="BE513" s="39">
        <v>4130553704.0799999</v>
      </c>
      <c r="BF513" s="39">
        <v>4130553704.0799999</v>
      </c>
      <c r="BG513" s="52"/>
      <c r="BH513" s="52"/>
      <c r="BI513" s="39">
        <v>4130553704.0799999</v>
      </c>
      <c r="BJ513" s="39">
        <v>4130553704.0799999</v>
      </c>
      <c r="BK513" s="69" t="s">
        <v>8016</v>
      </c>
      <c r="BL513" s="257"/>
      <c r="BM513" s="257" t="s">
        <v>118</v>
      </c>
      <c r="BN513" s="257"/>
      <c r="BO513" s="257"/>
      <c r="BP513" s="69" t="s">
        <v>8009</v>
      </c>
      <c r="BQ513" s="257" t="s">
        <v>4306</v>
      </c>
      <c r="BR513" s="69" t="s">
        <v>8010</v>
      </c>
      <c r="BS513" s="69" t="s">
        <v>8011</v>
      </c>
      <c r="BT513" s="257"/>
      <c r="BU513" s="257"/>
      <c r="BV513" s="257" t="s">
        <v>4307</v>
      </c>
      <c r="BW513" s="257" t="s">
        <v>194</v>
      </c>
      <c r="BX513" s="257" t="s">
        <v>4308</v>
      </c>
      <c r="BY513" s="257"/>
      <c r="BZ513" s="218"/>
    </row>
    <row r="514" spans="1:78" s="217" customFormat="1" ht="99.75" customHeight="1">
      <c r="A514" s="257">
        <v>512</v>
      </c>
      <c r="B514" s="10" t="s">
        <v>4309</v>
      </c>
      <c r="C514" s="257" t="s">
        <v>92</v>
      </c>
      <c r="D514" s="69" t="s">
        <v>2425</v>
      </c>
      <c r="E514" s="257" t="s">
        <v>2454</v>
      </c>
      <c r="F514" s="257"/>
      <c r="G514" s="257" t="s">
        <v>4310</v>
      </c>
      <c r="H514" s="257" t="s">
        <v>81</v>
      </c>
      <c r="I514" s="35"/>
      <c r="J514" s="158" t="s">
        <v>96</v>
      </c>
      <c r="K514" s="257" t="s">
        <v>4245</v>
      </c>
      <c r="L514" s="257" t="s">
        <v>4311</v>
      </c>
      <c r="M514" s="46"/>
      <c r="N514" s="266"/>
      <c r="O514" s="48"/>
      <c r="P514" s="48"/>
      <c r="Q514" s="257" t="s">
        <v>114</v>
      </c>
      <c r="R514" s="257" t="s">
        <v>385</v>
      </c>
      <c r="S514" s="267" t="s">
        <v>145</v>
      </c>
      <c r="T514" s="158" t="s">
        <v>386</v>
      </c>
      <c r="U514" s="267" t="s">
        <v>116</v>
      </c>
      <c r="V514" s="266"/>
      <c r="W514" s="266"/>
      <c r="X514" s="263"/>
      <c r="Y514" s="263"/>
      <c r="Z514" s="263"/>
      <c r="AA514" s="263"/>
      <c r="AB514" s="266"/>
      <c r="AC514" s="263"/>
      <c r="AD514" s="263"/>
      <c r="AE514" s="263"/>
      <c r="AF514" s="263"/>
      <c r="AG514" s="263"/>
      <c r="AH514" s="263"/>
      <c r="AI514" s="266"/>
      <c r="AJ514" s="263"/>
      <c r="AK514" s="263"/>
      <c r="AL514" s="263"/>
      <c r="AM514" s="263"/>
      <c r="AN514" s="266"/>
      <c r="AO514" s="263"/>
      <c r="AP514" s="263"/>
      <c r="AQ514" s="266"/>
      <c r="AR514" s="261"/>
      <c r="AS514" s="4"/>
      <c r="AT514" s="4"/>
      <c r="AU514" s="4"/>
      <c r="AV514" s="4"/>
      <c r="AW514" s="4"/>
      <c r="AX514" s="34"/>
      <c r="AY514" s="4"/>
      <c r="AZ514" s="4"/>
      <c r="BA514" s="263"/>
      <c r="BB514" s="263"/>
      <c r="BC514" s="4"/>
      <c r="BD514" s="4"/>
      <c r="BE514" s="263"/>
      <c r="BF514" s="263"/>
      <c r="BG514" s="4"/>
      <c r="BH514" s="4"/>
      <c r="BI514" s="263"/>
      <c r="BJ514" s="263"/>
      <c r="BK514" s="257"/>
      <c r="BL514" s="266"/>
      <c r="BM514" s="266"/>
      <c r="BN514" s="266"/>
      <c r="BO514" s="266"/>
      <c r="BP514" s="144" t="s">
        <v>194</v>
      </c>
      <c r="BQ514" s="34"/>
      <c r="BR514" s="266"/>
      <c r="BS514" s="257" t="s">
        <v>386</v>
      </c>
      <c r="BT514" s="266"/>
      <c r="BU514" s="257"/>
      <c r="BV514" s="266"/>
      <c r="BW514" s="34"/>
      <c r="BX514" s="257" t="s">
        <v>4312</v>
      </c>
      <c r="BY514" s="34"/>
      <c r="BZ514" s="218"/>
    </row>
    <row r="515" spans="1:78" s="217" customFormat="1" ht="348" customHeight="1">
      <c r="A515" s="257">
        <v>513</v>
      </c>
      <c r="B515" s="10" t="s">
        <v>4313</v>
      </c>
      <c r="C515" s="257" t="s">
        <v>106</v>
      </c>
      <c r="D515" s="257" t="s">
        <v>77</v>
      </c>
      <c r="E515" s="257" t="s">
        <v>78</v>
      </c>
      <c r="F515" s="257" t="s">
        <v>4314</v>
      </c>
      <c r="G515" s="257" t="s">
        <v>3997</v>
      </c>
      <c r="H515" s="257" t="s">
        <v>81</v>
      </c>
      <c r="I515" s="130" t="s">
        <v>8743</v>
      </c>
      <c r="J515" s="267" t="s">
        <v>96</v>
      </c>
      <c r="K515" s="69" t="s">
        <v>8744</v>
      </c>
      <c r="L515" s="257" t="s">
        <v>8745</v>
      </c>
      <c r="M515" s="258">
        <v>40533</v>
      </c>
      <c r="N515" s="259">
        <v>40533</v>
      </c>
      <c r="O515" s="260">
        <v>7921</v>
      </c>
      <c r="P515" s="260">
        <v>39578</v>
      </c>
      <c r="Q515" s="257" t="s">
        <v>8100</v>
      </c>
      <c r="R515" s="257" t="s">
        <v>3814</v>
      </c>
      <c r="S515" s="267" t="s">
        <v>359</v>
      </c>
      <c r="T515" s="158" t="s">
        <v>86</v>
      </c>
      <c r="U515" s="267" t="s">
        <v>116</v>
      </c>
      <c r="V515" s="32"/>
      <c r="W515" s="257"/>
      <c r="X515" s="39"/>
      <c r="Y515" s="39"/>
      <c r="Z515" s="39"/>
      <c r="AA515" s="39"/>
      <c r="AB515" s="65"/>
      <c r="AC515" s="39"/>
      <c r="AD515" s="261"/>
      <c r="AE515" s="261"/>
      <c r="AF515" s="261"/>
      <c r="AG515" s="261"/>
      <c r="AH515" s="263"/>
      <c r="AI515" s="266"/>
      <c r="AJ515" s="39"/>
      <c r="AK515" s="39"/>
      <c r="AL515" s="39"/>
      <c r="AM515" s="39"/>
      <c r="AN515" s="65"/>
      <c r="AO515" s="39"/>
      <c r="AP515" s="39"/>
      <c r="AQ515" s="65"/>
      <c r="AR515" s="39"/>
      <c r="AS515" s="39"/>
      <c r="AT515" s="39"/>
      <c r="AU515" s="39"/>
      <c r="AV515" s="39"/>
      <c r="AW515" s="39"/>
      <c r="AX515" s="65"/>
      <c r="AY515" s="39"/>
      <c r="AZ515" s="39"/>
      <c r="BA515" s="39"/>
      <c r="BB515" s="39"/>
      <c r="BC515" s="39"/>
      <c r="BD515" s="39"/>
      <c r="BE515" s="39"/>
      <c r="BF515" s="39"/>
      <c r="BG515" s="39"/>
      <c r="BH515" s="39"/>
      <c r="BI515" s="39"/>
      <c r="BJ515" s="39"/>
      <c r="BK515" s="257" t="s">
        <v>4315</v>
      </c>
      <c r="BL515" s="257"/>
      <c r="BM515" s="257"/>
      <c r="BN515" s="257"/>
      <c r="BO515" s="257"/>
      <c r="BP515" s="257"/>
      <c r="BQ515" s="69" t="s">
        <v>8746</v>
      </c>
      <c r="BR515" s="257" t="s">
        <v>4316</v>
      </c>
      <c r="BS515" s="257" t="s">
        <v>3868</v>
      </c>
      <c r="BT515" s="257"/>
      <c r="BU515" s="257"/>
      <c r="BV515" s="257" t="s">
        <v>4317</v>
      </c>
      <c r="BW515" s="265" t="s">
        <v>194</v>
      </c>
      <c r="BX515" s="257" t="s">
        <v>4318</v>
      </c>
      <c r="BY515" s="265" t="s">
        <v>4319</v>
      </c>
      <c r="BZ515" s="218"/>
    </row>
    <row r="516" spans="1:78" s="217" customFormat="1" ht="99.75" customHeight="1">
      <c r="A516" s="257">
        <v>514</v>
      </c>
      <c r="B516" s="10" t="s">
        <v>4320</v>
      </c>
      <c r="C516" s="257" t="s">
        <v>106</v>
      </c>
      <c r="D516" s="267" t="s">
        <v>402</v>
      </c>
      <c r="E516" s="257" t="s">
        <v>1582</v>
      </c>
      <c r="F516" s="266" t="s">
        <v>4321</v>
      </c>
      <c r="G516" s="257" t="s">
        <v>4322</v>
      </c>
      <c r="H516" s="257" t="s">
        <v>81</v>
      </c>
      <c r="I516" s="32" t="s">
        <v>4323</v>
      </c>
      <c r="J516" s="158" t="s">
        <v>96</v>
      </c>
      <c r="K516" s="257" t="s">
        <v>4245</v>
      </c>
      <c r="L516" s="266"/>
      <c r="M516" s="258">
        <v>41275</v>
      </c>
      <c r="N516" s="259">
        <v>41275</v>
      </c>
      <c r="O516" s="48"/>
      <c r="P516" s="48"/>
      <c r="Q516" s="257" t="s">
        <v>114</v>
      </c>
      <c r="R516" s="266"/>
      <c r="S516" s="267" t="s">
        <v>287</v>
      </c>
      <c r="T516" s="247" t="s">
        <v>8489</v>
      </c>
      <c r="U516" s="267" t="s">
        <v>116</v>
      </c>
      <c r="V516" s="32"/>
      <c r="W516" s="266"/>
      <c r="X516" s="49"/>
      <c r="Y516" s="49"/>
      <c r="Z516" s="49"/>
      <c r="AA516" s="49"/>
      <c r="AB516" s="64"/>
      <c r="AC516" s="49"/>
      <c r="AD516" s="263"/>
      <c r="AE516" s="263"/>
      <c r="AF516" s="263"/>
      <c r="AG516" s="263"/>
      <c r="AH516" s="263"/>
      <c r="AI516" s="266"/>
      <c r="AJ516" s="49"/>
      <c r="AK516" s="49"/>
      <c r="AL516" s="49"/>
      <c r="AM516" s="49"/>
      <c r="AN516" s="64"/>
      <c r="AO516" s="49"/>
      <c r="AP516" s="49"/>
      <c r="AQ516" s="64"/>
      <c r="AR516" s="49"/>
      <c r="AS516" s="49"/>
      <c r="AT516" s="49"/>
      <c r="AU516" s="49"/>
      <c r="AV516" s="49"/>
      <c r="AW516" s="49"/>
      <c r="AX516" s="64"/>
      <c r="AY516" s="49"/>
      <c r="AZ516" s="49"/>
      <c r="BA516" s="49"/>
      <c r="BB516" s="49"/>
      <c r="BC516" s="49"/>
      <c r="BD516" s="49"/>
      <c r="BE516" s="49"/>
      <c r="BF516" s="49"/>
      <c r="BG516" s="49"/>
      <c r="BH516" s="49"/>
      <c r="BI516" s="49"/>
      <c r="BJ516" s="49"/>
      <c r="BK516" s="257" t="s">
        <v>4324</v>
      </c>
      <c r="BL516" s="266"/>
      <c r="BM516" s="266" t="s">
        <v>118</v>
      </c>
      <c r="BN516" s="265" t="s">
        <v>180</v>
      </c>
      <c r="BO516" s="265" t="s">
        <v>180</v>
      </c>
      <c r="BP516" s="266"/>
      <c r="BQ516" s="257" t="s">
        <v>4325</v>
      </c>
      <c r="BR516" s="257" t="s">
        <v>4326</v>
      </c>
      <c r="BS516" s="257" t="s">
        <v>8508</v>
      </c>
      <c r="BT516" s="266"/>
      <c r="BU516" s="257"/>
      <c r="BV516" s="257" t="s">
        <v>4327</v>
      </c>
      <c r="BW516" s="34"/>
      <c r="BX516" s="257" t="s">
        <v>4328</v>
      </c>
      <c r="BY516" s="34"/>
      <c r="BZ516" s="218"/>
    </row>
    <row r="517" spans="1:78" s="217" customFormat="1" ht="99.75" customHeight="1">
      <c r="A517" s="257">
        <v>515</v>
      </c>
      <c r="B517" s="10" t="s">
        <v>4329</v>
      </c>
      <c r="C517" s="257" t="s">
        <v>106</v>
      </c>
      <c r="D517" s="257" t="s">
        <v>436</v>
      </c>
      <c r="E517" s="257" t="s">
        <v>590</v>
      </c>
      <c r="F517" s="257" t="s">
        <v>4330</v>
      </c>
      <c r="G517" s="257" t="s">
        <v>4331</v>
      </c>
      <c r="H517" s="257" t="s">
        <v>81</v>
      </c>
      <c r="I517" s="32" t="s">
        <v>4332</v>
      </c>
      <c r="J517" s="158" t="s">
        <v>954</v>
      </c>
      <c r="K517" s="257" t="s">
        <v>4333</v>
      </c>
      <c r="L517" s="257" t="s">
        <v>8146</v>
      </c>
      <c r="M517" s="258">
        <v>28075</v>
      </c>
      <c r="N517" s="259"/>
      <c r="O517" s="260"/>
      <c r="P517" s="260"/>
      <c r="Q517" s="257" t="s">
        <v>114</v>
      </c>
      <c r="R517" s="257" t="s">
        <v>144</v>
      </c>
      <c r="S517" s="267" t="s">
        <v>195</v>
      </c>
      <c r="T517" s="158" t="s">
        <v>1060</v>
      </c>
      <c r="U517" s="196" t="s">
        <v>101</v>
      </c>
      <c r="V517" s="32"/>
      <c r="W517" s="257"/>
      <c r="X517" s="39"/>
      <c r="Y517" s="39"/>
      <c r="Z517" s="39"/>
      <c r="AA517" s="39"/>
      <c r="AB517" s="65"/>
      <c r="AC517" s="39"/>
      <c r="AD517" s="261"/>
      <c r="AE517" s="261"/>
      <c r="AF517" s="261"/>
      <c r="AG517" s="261"/>
      <c r="AH517" s="263"/>
      <c r="AI517" s="266"/>
      <c r="AJ517" s="39"/>
      <c r="AK517" s="39"/>
      <c r="AL517" s="39"/>
      <c r="AM517" s="39"/>
      <c r="AN517" s="65"/>
      <c r="AO517" s="39"/>
      <c r="AP517" s="39"/>
      <c r="AQ517" s="65"/>
      <c r="AR517" s="39"/>
      <c r="AS517" s="39"/>
      <c r="AT517" s="39"/>
      <c r="AU517" s="39"/>
      <c r="AV517" s="39"/>
      <c r="AW517" s="39"/>
      <c r="AX517" s="65"/>
      <c r="AY517" s="39"/>
      <c r="AZ517" s="39"/>
      <c r="BA517" s="39"/>
      <c r="BB517" s="39"/>
      <c r="BC517" s="39"/>
      <c r="BD517" s="39"/>
      <c r="BE517" s="39"/>
      <c r="BF517" s="39"/>
      <c r="BG517" s="39"/>
      <c r="BH517" s="39"/>
      <c r="BI517" s="39"/>
      <c r="BJ517" s="39"/>
      <c r="BK517" s="257"/>
      <c r="BL517" s="257"/>
      <c r="BM517" s="257"/>
      <c r="BN517" s="257"/>
      <c r="BO517" s="257"/>
      <c r="BP517" s="257"/>
      <c r="BQ517" s="257" t="s">
        <v>4325</v>
      </c>
      <c r="BR517" s="257" t="s">
        <v>4334</v>
      </c>
      <c r="BS517" s="257" t="s">
        <v>3653</v>
      </c>
      <c r="BT517" s="257"/>
      <c r="BU517" s="257"/>
      <c r="BV517" s="257" t="s">
        <v>4335</v>
      </c>
      <c r="BW517" s="38"/>
      <c r="BX517" s="257" t="s">
        <v>4336</v>
      </c>
      <c r="BY517" s="265"/>
      <c r="BZ517" s="218"/>
    </row>
    <row r="518" spans="1:78" s="217" customFormat="1" ht="185.25" customHeight="1">
      <c r="A518" s="257">
        <v>516</v>
      </c>
      <c r="B518" s="10" t="s">
        <v>4337</v>
      </c>
      <c r="C518" s="257" t="s">
        <v>106</v>
      </c>
      <c r="D518" s="69" t="s">
        <v>2425</v>
      </c>
      <c r="E518" s="257" t="s">
        <v>2425</v>
      </c>
      <c r="F518" s="257" t="s">
        <v>4338</v>
      </c>
      <c r="G518" s="257" t="s">
        <v>4339</v>
      </c>
      <c r="H518" s="257" t="s">
        <v>81</v>
      </c>
      <c r="I518" s="32" t="s">
        <v>4340</v>
      </c>
      <c r="J518" s="158" t="s">
        <v>96</v>
      </c>
      <c r="K518" s="257" t="s">
        <v>4341</v>
      </c>
      <c r="L518" s="257" t="s">
        <v>4342</v>
      </c>
      <c r="M518" s="46">
        <v>42808</v>
      </c>
      <c r="N518" s="259">
        <v>42808</v>
      </c>
      <c r="O518" s="260">
        <v>2747</v>
      </c>
      <c r="P518" s="260">
        <v>41113</v>
      </c>
      <c r="Q518" s="257" t="s">
        <v>114</v>
      </c>
      <c r="R518" s="257" t="s">
        <v>176</v>
      </c>
      <c r="S518" s="144" t="s">
        <v>177</v>
      </c>
      <c r="T518" s="158" t="s">
        <v>211</v>
      </c>
      <c r="U518" s="267" t="s">
        <v>116</v>
      </c>
      <c r="V518" s="32" t="s">
        <v>4343</v>
      </c>
      <c r="W518" s="257" t="s">
        <v>4344</v>
      </c>
      <c r="X518" s="39"/>
      <c r="Y518" s="39"/>
      <c r="Z518" s="39"/>
      <c r="AA518" s="39"/>
      <c r="AB518" s="260"/>
      <c r="AC518" s="52">
        <v>71485859000</v>
      </c>
      <c r="AD518" s="49">
        <f>AC518/10</f>
        <v>7148585900</v>
      </c>
      <c r="AE518" s="49">
        <f>AC518/13.5</f>
        <v>5295248814.8148146</v>
      </c>
      <c r="AF518" s="49">
        <v>34159957.088518076</v>
      </c>
      <c r="AG518" s="261"/>
      <c r="AH518" s="49"/>
      <c r="AI518" s="48"/>
      <c r="AJ518" s="39">
        <v>646539.84</v>
      </c>
      <c r="AK518" s="52">
        <v>25644624.07</v>
      </c>
      <c r="AL518" s="39">
        <v>26291163.91</v>
      </c>
      <c r="AM518" s="51">
        <v>540970.45082304522</v>
      </c>
      <c r="AN518" s="260">
        <v>170</v>
      </c>
      <c r="AO518" s="52">
        <v>29196420</v>
      </c>
      <c r="AP518" s="39">
        <v>4049471504.1099992</v>
      </c>
      <c r="AQ518" s="53">
        <v>170</v>
      </c>
      <c r="AR518" s="52"/>
      <c r="AS518" s="52"/>
      <c r="AT518" s="57">
        <v>36674086462.769997</v>
      </c>
      <c r="AU518" s="57">
        <v>82698.14</v>
      </c>
      <c r="AV518" s="39">
        <f>AR518+AT518</f>
        <v>36674086462.769997</v>
      </c>
      <c r="AW518" s="39">
        <f>AS518+AU518</f>
        <v>82698.14</v>
      </c>
      <c r="AX518" s="54"/>
      <c r="AY518" s="52"/>
      <c r="AZ518" s="52"/>
      <c r="BA518" s="39">
        <v>4049471504.1099992</v>
      </c>
      <c r="BB518" s="39">
        <v>4049471504.1099992</v>
      </c>
      <c r="BC518" s="52"/>
      <c r="BD518" s="52"/>
      <c r="BE518" s="39">
        <v>4049471504.1099992</v>
      </c>
      <c r="BF518" s="39">
        <v>4049471504.1099992</v>
      </c>
      <c r="BG518" s="52"/>
      <c r="BH518" s="52"/>
      <c r="BI518" s="39">
        <v>4049471504.1099992</v>
      </c>
      <c r="BJ518" s="39">
        <v>4049471504.1099992</v>
      </c>
      <c r="BK518" s="265" t="s">
        <v>8534</v>
      </c>
      <c r="BL518" s="257"/>
      <c r="BM518" s="257" t="s">
        <v>118</v>
      </c>
      <c r="BN518" s="266"/>
      <c r="BO518" s="94" t="s">
        <v>118</v>
      </c>
      <c r="BP518" s="257" t="s">
        <v>8533</v>
      </c>
      <c r="BQ518" s="257" t="s">
        <v>4325</v>
      </c>
      <c r="BR518" s="257" t="s">
        <v>4345</v>
      </c>
      <c r="BS518" s="257" t="s">
        <v>4346</v>
      </c>
      <c r="BT518" s="257" t="s">
        <v>118</v>
      </c>
      <c r="BU518" s="257" t="s">
        <v>4347</v>
      </c>
      <c r="BV518" s="257"/>
      <c r="BW518" s="38"/>
      <c r="BX518" s="257" t="s">
        <v>4348</v>
      </c>
      <c r="BY518" s="257" t="s">
        <v>806</v>
      </c>
      <c r="BZ518" s="218"/>
    </row>
    <row r="519" spans="1:78" s="217" customFormat="1" ht="99.75" customHeight="1">
      <c r="A519" s="257">
        <v>517</v>
      </c>
      <c r="B519" s="10" t="s">
        <v>4349</v>
      </c>
      <c r="C519" s="257" t="s">
        <v>106</v>
      </c>
      <c r="D519" s="257" t="s">
        <v>125</v>
      </c>
      <c r="E519" s="257" t="s">
        <v>4350</v>
      </c>
      <c r="F519" s="266" t="s">
        <v>4351</v>
      </c>
      <c r="G519" s="257" t="s">
        <v>4352</v>
      </c>
      <c r="H519" s="257" t="s">
        <v>81</v>
      </c>
      <c r="I519" s="32" t="s">
        <v>4353</v>
      </c>
      <c r="J519" s="158" t="s">
        <v>495</v>
      </c>
      <c r="K519" s="257" t="s">
        <v>1133</v>
      </c>
      <c r="L519" s="266" t="s">
        <v>4354</v>
      </c>
      <c r="M519" s="46">
        <v>39844</v>
      </c>
      <c r="N519" s="47">
        <v>39845</v>
      </c>
      <c r="O519" s="48"/>
      <c r="P519" s="48"/>
      <c r="Q519" s="257" t="s">
        <v>8100</v>
      </c>
      <c r="R519" s="266" t="s">
        <v>1907</v>
      </c>
      <c r="S519" s="267" t="s">
        <v>359</v>
      </c>
      <c r="T519" s="158" t="s">
        <v>86</v>
      </c>
      <c r="U519" s="267" t="s">
        <v>116</v>
      </c>
      <c r="V519" s="32"/>
      <c r="W519" s="266"/>
      <c r="X519" s="49"/>
      <c r="Y519" s="49"/>
      <c r="Z519" s="49"/>
      <c r="AA519" s="49"/>
      <c r="AB519" s="64"/>
      <c r="AC519" s="49"/>
      <c r="AD519" s="263"/>
      <c r="AE519" s="263"/>
      <c r="AF519" s="263"/>
      <c r="AG519" s="263"/>
      <c r="AH519" s="263"/>
      <c r="AI519" s="266"/>
      <c r="AJ519" s="49"/>
      <c r="AK519" s="49"/>
      <c r="AL519" s="49"/>
      <c r="AM519" s="49"/>
      <c r="AN519" s="64"/>
      <c r="AO519" s="49"/>
      <c r="AP519" s="49"/>
      <c r="AQ519" s="64"/>
      <c r="AR519" s="49"/>
      <c r="AS519" s="49"/>
      <c r="AT519" s="49"/>
      <c r="AU519" s="49"/>
      <c r="AV519" s="49"/>
      <c r="AW519" s="49"/>
      <c r="AX519" s="64"/>
      <c r="AY519" s="49"/>
      <c r="AZ519" s="49"/>
      <c r="BA519" s="49"/>
      <c r="BB519" s="49"/>
      <c r="BC519" s="49"/>
      <c r="BD519" s="49"/>
      <c r="BE519" s="49"/>
      <c r="BF519" s="49"/>
      <c r="BG519" s="49"/>
      <c r="BH519" s="49"/>
      <c r="BI519" s="49"/>
      <c r="BJ519" s="49"/>
      <c r="BK519" s="257"/>
      <c r="BL519" s="266"/>
      <c r="BM519" s="266"/>
      <c r="BN519" s="257"/>
      <c r="BO519" s="257"/>
      <c r="BP519" s="266"/>
      <c r="BQ519" s="257" t="s">
        <v>4355</v>
      </c>
      <c r="BR519" s="266"/>
      <c r="BS519" s="257" t="s">
        <v>119</v>
      </c>
      <c r="BT519" s="266"/>
      <c r="BU519" s="257"/>
      <c r="BV519" s="266"/>
      <c r="BW519" s="34"/>
      <c r="BX519" s="257" t="s">
        <v>4356</v>
      </c>
      <c r="BY519" s="266" t="s">
        <v>3260</v>
      </c>
      <c r="BZ519" s="218"/>
    </row>
    <row r="520" spans="1:78" s="217" customFormat="1" ht="299.25">
      <c r="A520" s="257">
        <v>518</v>
      </c>
      <c r="B520" s="42" t="s">
        <v>4357</v>
      </c>
      <c r="C520" s="257" t="s">
        <v>106</v>
      </c>
      <c r="D520" s="257" t="s">
        <v>274</v>
      </c>
      <c r="E520" s="257" t="s">
        <v>3208</v>
      </c>
      <c r="F520" s="265" t="s">
        <v>4358</v>
      </c>
      <c r="G520" s="257"/>
      <c r="H520" s="257" t="s">
        <v>81</v>
      </c>
      <c r="I520" s="76" t="s">
        <v>4359</v>
      </c>
      <c r="J520" s="158" t="s">
        <v>96</v>
      </c>
      <c r="K520" s="257" t="s">
        <v>4360</v>
      </c>
      <c r="L520" s="257" t="s">
        <v>4361</v>
      </c>
      <c r="M520" s="77">
        <v>43847</v>
      </c>
      <c r="N520" s="265">
        <v>2020</v>
      </c>
      <c r="O520" s="260" t="s">
        <v>4362</v>
      </c>
      <c r="P520" s="53">
        <v>41802</v>
      </c>
      <c r="Q520" s="257" t="s">
        <v>114</v>
      </c>
      <c r="R520" s="266" t="s">
        <v>4363</v>
      </c>
      <c r="S520" s="267" t="s">
        <v>638</v>
      </c>
      <c r="T520" s="158" t="s">
        <v>312</v>
      </c>
      <c r="U520" s="267" t="s">
        <v>116</v>
      </c>
      <c r="V520" s="76" t="s">
        <v>4364</v>
      </c>
      <c r="W520" s="266"/>
      <c r="X520" s="49"/>
      <c r="Y520" s="49"/>
      <c r="Z520" s="49"/>
      <c r="AA520" s="49"/>
      <c r="AB520" s="64"/>
      <c r="AC520" s="49"/>
      <c r="AD520" s="263"/>
      <c r="AE520" s="263"/>
      <c r="AF520" s="263"/>
      <c r="AG520" s="263"/>
      <c r="AH520" s="263"/>
      <c r="AI520" s="266"/>
      <c r="AJ520" s="49"/>
      <c r="AK520" s="49"/>
      <c r="AL520" s="49"/>
      <c r="AM520" s="49"/>
      <c r="AN520" s="64"/>
      <c r="AO520" s="49"/>
      <c r="AP520" s="49"/>
      <c r="AQ520" s="64"/>
      <c r="AR520" s="49"/>
      <c r="AS520" s="49"/>
      <c r="AT520" s="49"/>
      <c r="AU520" s="49"/>
      <c r="AV520" s="49"/>
      <c r="AW520" s="49"/>
      <c r="AX520" s="64"/>
      <c r="AY520" s="49"/>
      <c r="AZ520" s="49"/>
      <c r="BA520" s="49"/>
      <c r="BB520" s="49"/>
      <c r="BC520" s="49"/>
      <c r="BD520" s="49"/>
      <c r="BE520" s="49"/>
      <c r="BF520" s="49"/>
      <c r="BG520" s="49"/>
      <c r="BH520" s="49"/>
      <c r="BI520" s="49"/>
      <c r="BJ520" s="49"/>
      <c r="BK520" s="69" t="s">
        <v>8024</v>
      </c>
      <c r="BL520" s="266" t="s">
        <v>180</v>
      </c>
      <c r="BM520" s="69" t="s">
        <v>118</v>
      </c>
      <c r="BN520" s="265"/>
      <c r="BO520" s="257"/>
      <c r="BP520" s="266" t="s">
        <v>4365</v>
      </c>
      <c r="BQ520" s="266"/>
      <c r="BR520" s="257" t="s">
        <v>4366</v>
      </c>
      <c r="BS520" s="265" t="s">
        <v>4367</v>
      </c>
      <c r="BT520" s="266"/>
      <c r="BU520" s="257"/>
      <c r="BV520" s="266" t="s">
        <v>8469</v>
      </c>
      <c r="BW520" s="34"/>
      <c r="BX520" s="257" t="s">
        <v>4368</v>
      </c>
      <c r="BY520" s="34"/>
      <c r="BZ520" s="218"/>
    </row>
    <row r="521" spans="1:78" s="217" customFormat="1" ht="99.75" customHeight="1">
      <c r="A521" s="257">
        <v>519</v>
      </c>
      <c r="B521" s="10" t="s">
        <v>4369</v>
      </c>
      <c r="C521" s="257" t="s">
        <v>106</v>
      </c>
      <c r="D521" s="257" t="s">
        <v>125</v>
      </c>
      <c r="E521" s="257" t="s">
        <v>4370</v>
      </c>
      <c r="F521" s="266" t="s">
        <v>4371</v>
      </c>
      <c r="G521" s="257" t="s">
        <v>4372</v>
      </c>
      <c r="H521" s="257" t="s">
        <v>81</v>
      </c>
      <c r="I521" s="32" t="s">
        <v>4373</v>
      </c>
      <c r="J521" s="158" t="s">
        <v>96</v>
      </c>
      <c r="K521" s="257" t="s">
        <v>4374</v>
      </c>
      <c r="L521" s="266" t="s">
        <v>8147</v>
      </c>
      <c r="M521" s="46">
        <v>40211</v>
      </c>
      <c r="N521" s="47">
        <v>40212</v>
      </c>
      <c r="O521" s="48"/>
      <c r="P521" s="48"/>
      <c r="Q521" s="257" t="s">
        <v>114</v>
      </c>
      <c r="R521" s="257" t="s">
        <v>144</v>
      </c>
      <c r="S521" s="267" t="s">
        <v>195</v>
      </c>
      <c r="T521" s="158" t="s">
        <v>86</v>
      </c>
      <c r="U521" s="196" t="s">
        <v>101</v>
      </c>
      <c r="V521" s="32"/>
      <c r="W521" s="266"/>
      <c r="X521" s="49"/>
      <c r="Y521" s="49"/>
      <c r="Z521" s="49"/>
      <c r="AA521" s="49"/>
      <c r="AB521" s="64"/>
      <c r="AC521" s="49"/>
      <c r="AD521" s="263"/>
      <c r="AE521" s="263"/>
      <c r="AF521" s="263"/>
      <c r="AG521" s="263"/>
      <c r="AH521" s="263"/>
      <c r="AI521" s="266"/>
      <c r="AJ521" s="49"/>
      <c r="AK521" s="49"/>
      <c r="AL521" s="49"/>
      <c r="AM521" s="49"/>
      <c r="AN521" s="64"/>
      <c r="AO521" s="49"/>
      <c r="AP521" s="49"/>
      <c r="AQ521" s="64"/>
      <c r="AR521" s="49"/>
      <c r="AS521" s="49"/>
      <c r="AT521" s="49"/>
      <c r="AU521" s="49"/>
      <c r="AV521" s="49"/>
      <c r="AW521" s="49"/>
      <c r="AX521" s="64"/>
      <c r="AY521" s="49"/>
      <c r="AZ521" s="49"/>
      <c r="BA521" s="49"/>
      <c r="BB521" s="49"/>
      <c r="BC521" s="49"/>
      <c r="BD521" s="49"/>
      <c r="BE521" s="49"/>
      <c r="BF521" s="49"/>
      <c r="BG521" s="49"/>
      <c r="BH521" s="49"/>
      <c r="BI521" s="49"/>
      <c r="BJ521" s="49"/>
      <c r="BK521" s="257"/>
      <c r="BL521" s="266"/>
      <c r="BM521" s="266"/>
      <c r="BN521" s="257"/>
      <c r="BO521" s="257"/>
      <c r="BP521" s="266"/>
      <c r="BQ521" s="266" t="s">
        <v>4375</v>
      </c>
      <c r="BR521" s="266"/>
      <c r="BS521" s="257" t="s">
        <v>119</v>
      </c>
      <c r="BT521" s="266"/>
      <c r="BU521" s="257"/>
      <c r="BV521" s="266"/>
      <c r="BW521" s="34"/>
      <c r="BX521" s="257" t="s">
        <v>4376</v>
      </c>
      <c r="BY521" s="34"/>
      <c r="BZ521" s="218"/>
    </row>
    <row r="522" spans="1:78" s="217" customFormat="1" ht="409.5">
      <c r="A522" s="257">
        <v>520</v>
      </c>
      <c r="B522" s="101" t="s">
        <v>4377</v>
      </c>
      <c r="C522" s="257" t="s">
        <v>106</v>
      </c>
      <c r="D522" s="257" t="s">
        <v>204</v>
      </c>
      <c r="E522" s="257" t="s">
        <v>483</v>
      </c>
      <c r="F522" s="257" t="s">
        <v>4378</v>
      </c>
      <c r="G522" s="69" t="s">
        <v>8443</v>
      </c>
      <c r="H522" s="257" t="s">
        <v>81</v>
      </c>
      <c r="I522" s="32" t="s">
        <v>4379</v>
      </c>
      <c r="J522" s="158" t="s">
        <v>96</v>
      </c>
      <c r="K522" s="257" t="s">
        <v>4380</v>
      </c>
      <c r="L522" s="88" t="s">
        <v>4381</v>
      </c>
      <c r="M522" s="258">
        <v>41715</v>
      </c>
      <c r="N522" s="259">
        <v>41715</v>
      </c>
      <c r="O522" s="260">
        <v>811</v>
      </c>
      <c r="P522" s="260">
        <v>40373</v>
      </c>
      <c r="Q522" s="257" t="s">
        <v>114</v>
      </c>
      <c r="R522" s="257" t="s">
        <v>176</v>
      </c>
      <c r="S522" s="144" t="s">
        <v>177</v>
      </c>
      <c r="T522" s="158" t="s">
        <v>8402</v>
      </c>
      <c r="U522" s="267" t="s">
        <v>116</v>
      </c>
      <c r="V522" s="32"/>
      <c r="W522" s="262">
        <v>10000000</v>
      </c>
      <c r="X522" s="39"/>
      <c r="Y522" s="39"/>
      <c r="Z522" s="39"/>
      <c r="AA522" s="39"/>
      <c r="AB522" s="260"/>
      <c r="AC522" s="49">
        <v>7976203597</v>
      </c>
      <c r="AD522" s="49">
        <f>AC522/10</f>
        <v>797620359.70000005</v>
      </c>
      <c r="AE522" s="49">
        <f>AC522/13.5</f>
        <v>590829896.07407403</v>
      </c>
      <c r="AF522" s="49">
        <v>3811477.912055355</v>
      </c>
      <c r="AG522" s="263">
        <v>1002150000</v>
      </c>
      <c r="AH522" s="49">
        <v>-990030918</v>
      </c>
      <c r="AI522" s="48">
        <v>168</v>
      </c>
      <c r="AJ522" s="39">
        <v>196041.51</v>
      </c>
      <c r="AK522" s="52">
        <v>2597406.04</v>
      </c>
      <c r="AL522" s="39">
        <v>2793447.55</v>
      </c>
      <c r="AM522" s="51">
        <v>57478.344650205756</v>
      </c>
      <c r="AN522" s="260">
        <v>168</v>
      </c>
      <c r="AO522" s="52">
        <v>197669040</v>
      </c>
      <c r="AP522" s="39">
        <v>49076737.710000001</v>
      </c>
      <c r="AQ522" s="53">
        <v>182</v>
      </c>
      <c r="AR522" s="52"/>
      <c r="AS522" s="52"/>
      <c r="AT522" s="52"/>
      <c r="AU522" s="52"/>
      <c r="AV522" s="52"/>
      <c r="AW522" s="52"/>
      <c r="AX522" s="54"/>
      <c r="AY522" s="52"/>
      <c r="AZ522" s="52"/>
      <c r="BA522" s="39">
        <v>49076737.710000001</v>
      </c>
      <c r="BB522" s="39">
        <v>49076737.710000001</v>
      </c>
      <c r="BC522" s="52"/>
      <c r="BD522" s="52"/>
      <c r="BE522" s="39">
        <v>49076737.710000001</v>
      </c>
      <c r="BF522" s="39">
        <v>49076737.710000001</v>
      </c>
      <c r="BG522" s="52"/>
      <c r="BH522" s="52"/>
      <c r="BI522" s="39">
        <v>49076737.710000001</v>
      </c>
      <c r="BJ522" s="39">
        <v>49076737.710000001</v>
      </c>
      <c r="BK522" s="264" t="s">
        <v>8444</v>
      </c>
      <c r="BL522" s="266" t="s">
        <v>180</v>
      </c>
      <c r="BM522" s="257" t="s">
        <v>118</v>
      </c>
      <c r="BN522" s="264" t="s">
        <v>180</v>
      </c>
      <c r="BO522" s="264" t="s">
        <v>180</v>
      </c>
      <c r="BP522" s="69" t="s">
        <v>8445</v>
      </c>
      <c r="BQ522" s="257" t="s">
        <v>102</v>
      </c>
      <c r="BR522" s="257" t="s">
        <v>4382</v>
      </c>
      <c r="BS522" s="257" t="s">
        <v>8407</v>
      </c>
      <c r="BT522" s="257"/>
      <c r="BU522" s="257" t="s">
        <v>4383</v>
      </c>
      <c r="BV522" s="257"/>
      <c r="BW522" s="38"/>
      <c r="BX522" s="257" t="s">
        <v>4384</v>
      </c>
      <c r="BY522" s="38"/>
      <c r="BZ522" s="218"/>
    </row>
    <row r="523" spans="1:78" s="217" customFormat="1" ht="99.75" customHeight="1">
      <c r="A523" s="257">
        <v>521</v>
      </c>
      <c r="B523" s="10" t="s">
        <v>4385</v>
      </c>
      <c r="C523" s="257" t="s">
        <v>106</v>
      </c>
      <c r="D523" s="257" t="s">
        <v>204</v>
      </c>
      <c r="E523" s="257" t="s">
        <v>4386</v>
      </c>
      <c r="F523" s="266"/>
      <c r="G523" s="257"/>
      <c r="H523" s="257" t="s">
        <v>81</v>
      </c>
      <c r="I523" s="32" t="s">
        <v>4387</v>
      </c>
      <c r="J523" s="158" t="s">
        <v>96</v>
      </c>
      <c r="K523" s="257" t="s">
        <v>4388</v>
      </c>
      <c r="L523" s="257" t="s">
        <v>4389</v>
      </c>
      <c r="M523" s="46"/>
      <c r="N523" s="47"/>
      <c r="O523" s="48"/>
      <c r="P523" s="48"/>
      <c r="Q523" s="257" t="s">
        <v>114</v>
      </c>
      <c r="R523" s="266" t="s">
        <v>755</v>
      </c>
      <c r="S523" s="267" t="s">
        <v>330</v>
      </c>
      <c r="T523" s="158" t="s">
        <v>86</v>
      </c>
      <c r="U523" s="267" t="s">
        <v>116</v>
      </c>
      <c r="V523" s="32"/>
      <c r="W523" s="266"/>
      <c r="X523" s="49"/>
      <c r="Y523" s="49"/>
      <c r="Z523" s="49"/>
      <c r="AA523" s="49"/>
      <c r="AB523" s="64"/>
      <c r="AC523" s="49"/>
      <c r="AD523" s="263"/>
      <c r="AE523" s="263"/>
      <c r="AF523" s="263"/>
      <c r="AG523" s="263"/>
      <c r="AH523" s="263"/>
      <c r="AI523" s="266"/>
      <c r="AJ523" s="49"/>
      <c r="AK523" s="49"/>
      <c r="AL523" s="49"/>
      <c r="AM523" s="49"/>
      <c r="AN523" s="64"/>
      <c r="AO523" s="49"/>
      <c r="AP523" s="49"/>
      <c r="AQ523" s="64"/>
      <c r="AR523" s="49"/>
      <c r="AS523" s="49"/>
      <c r="AT523" s="49"/>
      <c r="AU523" s="49"/>
      <c r="AV523" s="49"/>
      <c r="AW523" s="49"/>
      <c r="AX523" s="64"/>
      <c r="AY523" s="49"/>
      <c r="AZ523" s="49"/>
      <c r="BA523" s="49"/>
      <c r="BB523" s="49"/>
      <c r="BC523" s="49"/>
      <c r="BD523" s="49"/>
      <c r="BE523" s="49"/>
      <c r="BF523" s="49"/>
      <c r="BG523" s="49"/>
      <c r="BH523" s="49"/>
      <c r="BI523" s="49"/>
      <c r="BJ523" s="49"/>
      <c r="BK523" s="257"/>
      <c r="BL523" s="266"/>
      <c r="BM523" s="266"/>
      <c r="BN523" s="257"/>
      <c r="BO523" s="257"/>
      <c r="BP523" s="266"/>
      <c r="BQ523" s="266" t="s">
        <v>102</v>
      </c>
      <c r="BR523" s="266"/>
      <c r="BS523" s="257" t="s">
        <v>88</v>
      </c>
      <c r="BT523" s="266"/>
      <c r="BU523" s="257"/>
      <c r="BV523" s="257" t="s">
        <v>4390</v>
      </c>
      <c r="BW523" s="34"/>
      <c r="BX523" s="257" t="s">
        <v>4391</v>
      </c>
      <c r="BY523" s="34"/>
      <c r="BZ523" s="216"/>
    </row>
    <row r="524" spans="1:78" s="217" customFormat="1" ht="327.75" customHeight="1">
      <c r="A524" s="257">
        <v>522</v>
      </c>
      <c r="B524" s="10" t="s">
        <v>8216</v>
      </c>
      <c r="C524" s="257" t="s">
        <v>106</v>
      </c>
      <c r="D524" s="257" t="s">
        <v>1064</v>
      </c>
      <c r="E524" s="257" t="s">
        <v>1065</v>
      </c>
      <c r="F524" s="266" t="s">
        <v>4392</v>
      </c>
      <c r="G524" s="257" t="s">
        <v>4393</v>
      </c>
      <c r="H524" s="266" t="s">
        <v>110</v>
      </c>
      <c r="I524" s="32" t="s">
        <v>4394</v>
      </c>
      <c r="J524" s="158" t="s">
        <v>96</v>
      </c>
      <c r="K524" s="257" t="s">
        <v>4395</v>
      </c>
      <c r="L524" s="266"/>
      <c r="M524" s="46"/>
      <c r="N524" s="47">
        <v>40334</v>
      </c>
      <c r="O524" s="48"/>
      <c r="P524" s="48"/>
      <c r="Q524" s="257" t="s">
        <v>114</v>
      </c>
      <c r="R524" s="266"/>
      <c r="S524" s="267" t="s">
        <v>8104</v>
      </c>
      <c r="T524" s="158" t="s">
        <v>86</v>
      </c>
      <c r="U524" s="197" t="s">
        <v>101</v>
      </c>
      <c r="V524" s="32"/>
      <c r="W524" s="266"/>
      <c r="X524" s="49"/>
      <c r="Y524" s="49"/>
      <c r="Z524" s="49"/>
      <c r="AA524" s="49"/>
      <c r="AB524" s="64"/>
      <c r="AC524" s="49"/>
      <c r="AD524" s="263"/>
      <c r="AE524" s="263"/>
      <c r="AF524" s="263"/>
      <c r="AG524" s="263"/>
      <c r="AH524" s="263"/>
      <c r="AI524" s="266"/>
      <c r="AJ524" s="49"/>
      <c r="AK524" s="49"/>
      <c r="AL524" s="49"/>
      <c r="AM524" s="49"/>
      <c r="AN524" s="64"/>
      <c r="AO524" s="49"/>
      <c r="AP524" s="49"/>
      <c r="AQ524" s="64"/>
      <c r="AR524" s="49"/>
      <c r="AS524" s="49"/>
      <c r="AT524" s="49"/>
      <c r="AU524" s="49"/>
      <c r="AV524" s="49"/>
      <c r="AW524" s="49"/>
      <c r="AX524" s="64"/>
      <c r="AY524" s="49"/>
      <c r="AZ524" s="49"/>
      <c r="BA524" s="49"/>
      <c r="BB524" s="49"/>
      <c r="BC524" s="49"/>
      <c r="BD524" s="49"/>
      <c r="BE524" s="49"/>
      <c r="BF524" s="49"/>
      <c r="BG524" s="49"/>
      <c r="BH524" s="49"/>
      <c r="BI524" s="49"/>
      <c r="BJ524" s="49"/>
      <c r="BK524" s="257"/>
      <c r="BL524" s="266"/>
      <c r="BM524" s="266"/>
      <c r="BN524" s="266"/>
      <c r="BO524" s="266"/>
      <c r="BP524" s="257" t="s">
        <v>4396</v>
      </c>
      <c r="BQ524" s="257" t="s">
        <v>102</v>
      </c>
      <c r="BR524" s="266"/>
      <c r="BS524" s="257" t="s">
        <v>119</v>
      </c>
      <c r="BT524" s="266"/>
      <c r="BU524" s="257"/>
      <c r="BV524" s="257" t="s">
        <v>4397</v>
      </c>
      <c r="BW524" s="34"/>
      <c r="BX524" s="257" t="s">
        <v>4398</v>
      </c>
      <c r="BY524" s="34"/>
      <c r="BZ524" s="223"/>
    </row>
    <row r="525" spans="1:78" s="217" customFormat="1" ht="99.75" customHeight="1">
      <c r="A525" s="257">
        <v>523</v>
      </c>
      <c r="B525" s="10" t="s">
        <v>4399</v>
      </c>
      <c r="C525" s="257" t="s">
        <v>106</v>
      </c>
      <c r="D525" s="257" t="s">
        <v>125</v>
      </c>
      <c r="E525" s="257" t="s">
        <v>126</v>
      </c>
      <c r="F525" s="266" t="s">
        <v>4400</v>
      </c>
      <c r="G525" s="257" t="s">
        <v>4401</v>
      </c>
      <c r="H525" s="266" t="s">
        <v>110</v>
      </c>
      <c r="I525" s="32" t="s">
        <v>4402</v>
      </c>
      <c r="J525" s="158" t="s">
        <v>96</v>
      </c>
      <c r="K525" s="257" t="s">
        <v>4403</v>
      </c>
      <c r="L525" s="257" t="s">
        <v>4404</v>
      </c>
      <c r="M525" s="258">
        <v>27730</v>
      </c>
      <c r="N525" s="259">
        <v>40453</v>
      </c>
      <c r="O525" s="260"/>
      <c r="P525" s="260"/>
      <c r="Q525" s="257" t="s">
        <v>114</v>
      </c>
      <c r="R525" s="257" t="s">
        <v>3234</v>
      </c>
      <c r="S525" s="267" t="s">
        <v>359</v>
      </c>
      <c r="T525" s="158" t="s">
        <v>86</v>
      </c>
      <c r="U525" s="267" t="s">
        <v>116</v>
      </c>
      <c r="V525" s="32"/>
      <c r="W525" s="257"/>
      <c r="X525" s="39"/>
      <c r="Y525" s="39"/>
      <c r="Z525" s="39"/>
      <c r="AA525" s="39"/>
      <c r="AB525" s="65"/>
      <c r="AC525" s="39"/>
      <c r="AD525" s="261"/>
      <c r="AE525" s="261"/>
      <c r="AF525" s="261"/>
      <c r="AG525" s="261"/>
      <c r="AH525" s="263"/>
      <c r="AI525" s="266"/>
      <c r="AJ525" s="39"/>
      <c r="AK525" s="39"/>
      <c r="AL525" s="39"/>
      <c r="AM525" s="39"/>
      <c r="AN525" s="65"/>
      <c r="AO525" s="39"/>
      <c r="AP525" s="39"/>
      <c r="AQ525" s="65"/>
      <c r="AR525" s="39"/>
      <c r="AS525" s="39"/>
      <c r="AT525" s="39"/>
      <c r="AU525" s="39"/>
      <c r="AV525" s="39"/>
      <c r="AW525" s="39"/>
      <c r="AX525" s="65"/>
      <c r="AY525" s="39"/>
      <c r="AZ525" s="39"/>
      <c r="BA525" s="39"/>
      <c r="BB525" s="39"/>
      <c r="BC525" s="39"/>
      <c r="BD525" s="39"/>
      <c r="BE525" s="39"/>
      <c r="BF525" s="39"/>
      <c r="BG525" s="39"/>
      <c r="BH525" s="39"/>
      <c r="BI525" s="39"/>
      <c r="BJ525" s="39"/>
      <c r="BK525" s="257"/>
      <c r="BL525" s="257"/>
      <c r="BM525" s="257"/>
      <c r="BN525" s="257"/>
      <c r="BO525" s="257"/>
      <c r="BP525" s="257"/>
      <c r="BQ525" s="257" t="s">
        <v>102</v>
      </c>
      <c r="BR525" s="257" t="s">
        <v>4405</v>
      </c>
      <c r="BS525" s="257" t="s">
        <v>119</v>
      </c>
      <c r="BT525" s="257"/>
      <c r="BU525" s="257"/>
      <c r="BV525" s="257" t="s">
        <v>4406</v>
      </c>
      <c r="BW525" s="38"/>
      <c r="BX525" s="257" t="s">
        <v>4407</v>
      </c>
      <c r="BY525" s="38"/>
      <c r="BZ525" s="218"/>
    </row>
    <row r="526" spans="1:78" s="217" customFormat="1" ht="372" customHeight="1">
      <c r="A526" s="257">
        <v>524</v>
      </c>
      <c r="B526" s="101" t="s">
        <v>4408</v>
      </c>
      <c r="C526" s="257" t="s">
        <v>106</v>
      </c>
      <c r="D526" s="257" t="s">
        <v>274</v>
      </c>
      <c r="E526" s="257" t="s">
        <v>695</v>
      </c>
      <c r="F526" s="257" t="s">
        <v>4409</v>
      </c>
      <c r="G526" s="257" t="s">
        <v>4410</v>
      </c>
      <c r="H526" s="257" t="s">
        <v>189</v>
      </c>
      <c r="I526" s="32" t="s">
        <v>4411</v>
      </c>
      <c r="J526" s="158" t="s">
        <v>1028</v>
      </c>
      <c r="K526" s="257" t="s">
        <v>4412</v>
      </c>
      <c r="L526" s="257" t="s">
        <v>4413</v>
      </c>
      <c r="M526" s="258">
        <v>21310</v>
      </c>
      <c r="N526" s="259">
        <v>41186</v>
      </c>
      <c r="O526" s="260">
        <v>9204</v>
      </c>
      <c r="P526" s="260">
        <v>40020</v>
      </c>
      <c r="Q526" s="257" t="s">
        <v>114</v>
      </c>
      <c r="R526" s="257" t="s">
        <v>755</v>
      </c>
      <c r="S526" s="267" t="s">
        <v>330</v>
      </c>
      <c r="T526" s="158" t="s">
        <v>312</v>
      </c>
      <c r="U526" s="267" t="s">
        <v>116</v>
      </c>
      <c r="V526" s="32" t="s">
        <v>4414</v>
      </c>
      <c r="W526" s="262">
        <v>800861263</v>
      </c>
      <c r="X526" s="261">
        <v>10610754692</v>
      </c>
      <c r="Y526" s="39">
        <f>X526/10</f>
        <v>1061075469.2</v>
      </c>
      <c r="Z526" s="39">
        <f>X526/13.5</f>
        <v>785981829.03703701</v>
      </c>
      <c r="AA526" s="39">
        <v>21493183.219899531</v>
      </c>
      <c r="AB526" s="260">
        <v>558</v>
      </c>
      <c r="AC526" s="49">
        <v>43991127939</v>
      </c>
      <c r="AD526" s="49">
        <f>AC526/10</f>
        <v>4399112793.8999996</v>
      </c>
      <c r="AE526" s="49">
        <f>AC526/13.5</f>
        <v>3258602069.5555553</v>
      </c>
      <c r="AF526" s="49">
        <v>21021430.863294914</v>
      </c>
      <c r="AG526" s="263">
        <v>4635937953</v>
      </c>
      <c r="AH526" s="49">
        <v>2594558503</v>
      </c>
      <c r="AI526" s="48">
        <v>450</v>
      </c>
      <c r="AJ526" s="39">
        <v>1618861.04</v>
      </c>
      <c r="AK526" s="52">
        <v>15931585.470000001</v>
      </c>
      <c r="AL526" s="39">
        <v>17550446.510000002</v>
      </c>
      <c r="AM526" s="51">
        <v>361120.2985596708</v>
      </c>
      <c r="AN526" s="260">
        <v>399</v>
      </c>
      <c r="AO526" s="52">
        <v>7842907276</v>
      </c>
      <c r="AP526" s="39">
        <v>1608807308.99</v>
      </c>
      <c r="AQ526" s="53">
        <v>356</v>
      </c>
      <c r="AR526" s="52"/>
      <c r="AS526" s="52"/>
      <c r="AT526" s="57">
        <v>14128231681</v>
      </c>
      <c r="AU526" s="57">
        <v>51136.22</v>
      </c>
      <c r="AV526" s="39">
        <f>AR526+AT526</f>
        <v>14128231681</v>
      </c>
      <c r="AW526" s="39">
        <f>AS526+AU526</f>
        <v>51136.22</v>
      </c>
      <c r="AX526" s="54"/>
      <c r="AY526" s="52"/>
      <c r="AZ526" s="52"/>
      <c r="BA526" s="39">
        <v>1608807308.99</v>
      </c>
      <c r="BB526" s="39">
        <v>1608807308.99</v>
      </c>
      <c r="BC526" s="52"/>
      <c r="BD526" s="52"/>
      <c r="BE526" s="39">
        <v>1608807308.99</v>
      </c>
      <c r="BF526" s="39">
        <v>1608807308.99</v>
      </c>
      <c r="BG526" s="52"/>
      <c r="BH526" s="52"/>
      <c r="BI526" s="39">
        <v>1608807308.99</v>
      </c>
      <c r="BJ526" s="39">
        <v>1608807308.99</v>
      </c>
      <c r="BK526" s="257" t="s">
        <v>8747</v>
      </c>
      <c r="BL526" s="266" t="s">
        <v>180</v>
      </c>
      <c r="BM526" s="69" t="s">
        <v>180</v>
      </c>
      <c r="BN526" s="265" t="s">
        <v>118</v>
      </c>
      <c r="BO526" s="265" t="s">
        <v>118</v>
      </c>
      <c r="BP526" s="69" t="s">
        <v>8748</v>
      </c>
      <c r="BQ526" s="257" t="s">
        <v>102</v>
      </c>
      <c r="BR526" s="257"/>
      <c r="BS526" s="257" t="s">
        <v>4415</v>
      </c>
      <c r="BT526" s="257" t="s">
        <v>4416</v>
      </c>
      <c r="BU526" s="257"/>
      <c r="BV526" s="257" t="s">
        <v>4417</v>
      </c>
      <c r="BW526" s="38"/>
      <c r="BX526" s="257" t="s">
        <v>4418</v>
      </c>
      <c r="BY526" s="257"/>
      <c r="BZ526" s="218"/>
    </row>
    <row r="527" spans="1:78" s="217" customFormat="1" ht="321.75" customHeight="1">
      <c r="A527" s="257">
        <v>525</v>
      </c>
      <c r="B527" s="101" t="s">
        <v>4419</v>
      </c>
      <c r="C527" s="257" t="s">
        <v>106</v>
      </c>
      <c r="D527" s="257" t="s">
        <v>274</v>
      </c>
      <c r="E527" s="257" t="s">
        <v>441</v>
      </c>
      <c r="F527" s="257" t="s">
        <v>4420</v>
      </c>
      <c r="G527" s="257" t="s">
        <v>4421</v>
      </c>
      <c r="H527" s="257" t="s">
        <v>81</v>
      </c>
      <c r="I527" s="32" t="s">
        <v>4422</v>
      </c>
      <c r="J527" s="158" t="s">
        <v>96</v>
      </c>
      <c r="K527" s="257" t="s">
        <v>4423</v>
      </c>
      <c r="L527" s="257" t="s">
        <v>4424</v>
      </c>
      <c r="M527" s="258">
        <v>40330</v>
      </c>
      <c r="N527" s="259">
        <v>40330</v>
      </c>
      <c r="O527" s="260">
        <v>7457</v>
      </c>
      <c r="P527" s="260">
        <v>39436</v>
      </c>
      <c r="Q527" s="257" t="s">
        <v>114</v>
      </c>
      <c r="R527" s="257" t="s">
        <v>4425</v>
      </c>
      <c r="S527" s="267" t="s">
        <v>8110</v>
      </c>
      <c r="T527" s="158" t="s">
        <v>2107</v>
      </c>
      <c r="U527" s="267" t="s">
        <v>116</v>
      </c>
      <c r="V527" s="32"/>
      <c r="W527" s="262">
        <v>8000000</v>
      </c>
      <c r="X527" s="261">
        <v>1548725536</v>
      </c>
      <c r="Y527" s="39">
        <f>X527/10</f>
        <v>154872553.59999999</v>
      </c>
      <c r="Z527" s="39">
        <f>X527/13.5</f>
        <v>114720410.07407407</v>
      </c>
      <c r="AA527" s="39">
        <v>3137104.0674120886</v>
      </c>
      <c r="AB527" s="260">
        <v>493</v>
      </c>
      <c r="AC527" s="49">
        <v>3360000000</v>
      </c>
      <c r="AD527" s="49">
        <f>AC527/10</f>
        <v>336000000</v>
      </c>
      <c r="AE527" s="49">
        <f>AC527/13.5</f>
        <v>248888888.8888889</v>
      </c>
      <c r="AF527" s="49">
        <v>1605596.6511841277</v>
      </c>
      <c r="AG527" s="263">
        <v>286722080</v>
      </c>
      <c r="AH527" s="49">
        <v>0</v>
      </c>
      <c r="AI527" s="48">
        <v>165</v>
      </c>
      <c r="AJ527" s="39">
        <v>85852.2</v>
      </c>
      <c r="AK527" s="52">
        <v>3692204.91</v>
      </c>
      <c r="AL527" s="39">
        <v>3778057.1100000003</v>
      </c>
      <c r="AM527" s="51">
        <v>77737.800617283952</v>
      </c>
      <c r="AN527" s="260">
        <v>170</v>
      </c>
      <c r="AO527" s="52">
        <v>402554317</v>
      </c>
      <c r="AP527" s="39">
        <v>228524959.62</v>
      </c>
      <c r="AQ527" s="53">
        <v>63</v>
      </c>
      <c r="AR527" s="52"/>
      <c r="AS527" s="52"/>
      <c r="AT527" s="57">
        <v>2273930800</v>
      </c>
      <c r="AU527" s="57">
        <v>7002.11</v>
      </c>
      <c r="AV527" s="39">
        <f>AR527+AT527</f>
        <v>2273930800</v>
      </c>
      <c r="AW527" s="39">
        <f>AS527+AU527</f>
        <v>7002.11</v>
      </c>
      <c r="AX527" s="54"/>
      <c r="AY527" s="52"/>
      <c r="AZ527" s="52"/>
      <c r="BA527" s="39">
        <v>228524959.62</v>
      </c>
      <c r="BB527" s="39">
        <v>228524959.62</v>
      </c>
      <c r="BC527" s="52"/>
      <c r="BD527" s="52"/>
      <c r="BE527" s="39">
        <v>228524959.62</v>
      </c>
      <c r="BF527" s="39">
        <v>228524959.62</v>
      </c>
      <c r="BG527" s="52"/>
      <c r="BH527" s="52"/>
      <c r="BI527" s="39">
        <v>228524959.62</v>
      </c>
      <c r="BJ527" s="39">
        <v>228524959.62</v>
      </c>
      <c r="BK527" s="265" t="s">
        <v>8749</v>
      </c>
      <c r="BL527" s="265" t="s">
        <v>118</v>
      </c>
      <c r="BM527" s="265" t="s">
        <v>118</v>
      </c>
      <c r="BN527" s="257"/>
      <c r="BO527" s="257"/>
      <c r="BP527" s="69" t="s">
        <v>8750</v>
      </c>
      <c r="BQ527" s="257" t="s">
        <v>102</v>
      </c>
      <c r="BR527" s="257"/>
      <c r="BS527" s="257" t="s">
        <v>2110</v>
      </c>
      <c r="BT527" s="257"/>
      <c r="BU527" s="257"/>
      <c r="BV527" s="69" t="s">
        <v>8028</v>
      </c>
      <c r="BW527" s="257"/>
      <c r="BX527" s="257" t="s">
        <v>4426</v>
      </c>
      <c r="BY527" s="257"/>
      <c r="BZ527" s="218"/>
    </row>
    <row r="528" spans="1:78" s="217" customFormat="1" ht="99.75" customHeight="1">
      <c r="A528" s="257">
        <v>526</v>
      </c>
      <c r="B528" s="10" t="s">
        <v>4427</v>
      </c>
      <c r="C528" s="257" t="s">
        <v>106</v>
      </c>
      <c r="D528" s="267" t="s">
        <v>402</v>
      </c>
      <c r="E528" s="257" t="s">
        <v>4428</v>
      </c>
      <c r="F528" s="257" t="s">
        <v>4429</v>
      </c>
      <c r="G528" s="257" t="s">
        <v>4428</v>
      </c>
      <c r="H528" s="257" t="s">
        <v>81</v>
      </c>
      <c r="I528" s="32" t="s">
        <v>4430</v>
      </c>
      <c r="J528" s="158" t="s">
        <v>96</v>
      </c>
      <c r="K528" s="257" t="s">
        <v>692</v>
      </c>
      <c r="L528" s="257" t="s">
        <v>4431</v>
      </c>
      <c r="M528" s="258"/>
      <c r="N528" s="259">
        <v>40032</v>
      </c>
      <c r="O528" s="260"/>
      <c r="P528" s="260"/>
      <c r="Q528" s="257" t="s">
        <v>114</v>
      </c>
      <c r="R528" s="257" t="s">
        <v>4432</v>
      </c>
      <c r="S528" s="267" t="s">
        <v>828</v>
      </c>
      <c r="T528" s="158" t="s">
        <v>8402</v>
      </c>
      <c r="U528" s="267" t="s">
        <v>116</v>
      </c>
      <c r="V528" s="32"/>
      <c r="W528" s="257"/>
      <c r="X528" s="261"/>
      <c r="Y528" s="261"/>
      <c r="Z528" s="261"/>
      <c r="AA528" s="261"/>
      <c r="AB528" s="262"/>
      <c r="AC528" s="261"/>
      <c r="AD528" s="261"/>
      <c r="AE528" s="261"/>
      <c r="AF528" s="261"/>
      <c r="AG528" s="261"/>
      <c r="AH528" s="263"/>
      <c r="AI528" s="266"/>
      <c r="AJ528" s="39"/>
      <c r="AK528" s="39"/>
      <c r="AL528" s="39"/>
      <c r="AM528" s="39"/>
      <c r="AN528" s="65"/>
      <c r="AO528" s="39"/>
      <c r="AP528" s="39"/>
      <c r="AQ528" s="65"/>
      <c r="AR528" s="39"/>
      <c r="AS528" s="39"/>
      <c r="AT528" s="39"/>
      <c r="AU528" s="39"/>
      <c r="AV528" s="39"/>
      <c r="AW528" s="39"/>
      <c r="AX528" s="41"/>
      <c r="AY528" s="39"/>
      <c r="AZ528" s="39"/>
      <c r="BA528" s="39"/>
      <c r="BB528" s="39"/>
      <c r="BC528" s="39"/>
      <c r="BD528" s="39"/>
      <c r="BE528" s="39"/>
      <c r="BF528" s="39"/>
      <c r="BG528" s="39"/>
      <c r="BH528" s="39"/>
      <c r="BI528" s="39"/>
      <c r="BJ528" s="39"/>
      <c r="BK528" s="257"/>
      <c r="BL528" s="257"/>
      <c r="BM528" s="257"/>
      <c r="BN528" s="257"/>
      <c r="BO528" s="257"/>
      <c r="BP528" s="257"/>
      <c r="BQ528" s="257" t="s">
        <v>102</v>
      </c>
      <c r="BR528" s="257"/>
      <c r="BS528" s="257" t="s">
        <v>8402</v>
      </c>
      <c r="BT528" s="257"/>
      <c r="BU528" s="257"/>
      <c r="BV528" s="257" t="s">
        <v>4433</v>
      </c>
      <c r="BW528" s="38"/>
      <c r="BX528" s="257" t="s">
        <v>4434</v>
      </c>
      <c r="BY528" s="38"/>
      <c r="BZ528" s="218"/>
    </row>
    <row r="529" spans="1:78" s="217" customFormat="1" ht="182.25" customHeight="1">
      <c r="A529" s="257">
        <v>527</v>
      </c>
      <c r="B529" s="10" t="s">
        <v>4435</v>
      </c>
      <c r="C529" s="257" t="s">
        <v>106</v>
      </c>
      <c r="D529" s="69" t="s">
        <v>2425</v>
      </c>
      <c r="E529" s="257" t="s">
        <v>4436</v>
      </c>
      <c r="F529" s="257" t="s">
        <v>4437</v>
      </c>
      <c r="G529" s="257" t="s">
        <v>4438</v>
      </c>
      <c r="H529" s="257" t="s">
        <v>81</v>
      </c>
      <c r="I529" s="32" t="s">
        <v>4439</v>
      </c>
      <c r="J529" s="158" t="s">
        <v>96</v>
      </c>
      <c r="K529" s="257" t="s">
        <v>96</v>
      </c>
      <c r="L529" s="257" t="s">
        <v>4440</v>
      </c>
      <c r="M529" s="258">
        <v>38798</v>
      </c>
      <c r="N529" s="259">
        <v>38798</v>
      </c>
      <c r="O529" s="260">
        <v>4383</v>
      </c>
      <c r="P529" s="260">
        <v>38404</v>
      </c>
      <c r="Q529" s="257" t="s">
        <v>114</v>
      </c>
      <c r="R529" s="257" t="s">
        <v>98</v>
      </c>
      <c r="S529" s="267" t="s">
        <v>99</v>
      </c>
      <c r="T529" s="158" t="s">
        <v>375</v>
      </c>
      <c r="U529" s="196" t="s">
        <v>101</v>
      </c>
      <c r="V529" s="32"/>
      <c r="W529" s="257"/>
      <c r="X529" s="261">
        <v>1195023021</v>
      </c>
      <c r="Y529" s="39">
        <f>X529/10</f>
        <v>119502302.09999999</v>
      </c>
      <c r="Z529" s="39">
        <f>X529/13.5</f>
        <v>88520223.777777776</v>
      </c>
      <c r="AA529" s="39">
        <v>2420642.9691298008</v>
      </c>
      <c r="AB529" s="260">
        <v>147</v>
      </c>
      <c r="AC529" s="49">
        <v>675815952</v>
      </c>
      <c r="AD529" s="49">
        <f>AC529/10</f>
        <v>67581595.200000003</v>
      </c>
      <c r="AE529" s="49">
        <f>AC529/13.5</f>
        <v>50060440.888888888</v>
      </c>
      <c r="AF529" s="49">
        <v>322942.80635357532</v>
      </c>
      <c r="AG529" s="263">
        <v>334987918</v>
      </c>
      <c r="AH529" s="49">
        <v>-446312</v>
      </c>
      <c r="AI529" s="48">
        <v>169</v>
      </c>
      <c r="AJ529" s="39">
        <v>52538.81</v>
      </c>
      <c r="AK529" s="52">
        <v>14184602.57</v>
      </c>
      <c r="AL529" s="39">
        <v>14237141.380000001</v>
      </c>
      <c r="AM529" s="51">
        <v>292945.29588477366</v>
      </c>
      <c r="AN529" s="260">
        <v>134</v>
      </c>
      <c r="AO529" s="52">
        <v>47701508</v>
      </c>
      <c r="AP529" s="39">
        <v>1343040339.4400001</v>
      </c>
      <c r="AQ529" s="53">
        <v>134</v>
      </c>
      <c r="AR529" s="52"/>
      <c r="AS529" s="52"/>
      <c r="AT529" s="57">
        <v>17162624258</v>
      </c>
      <c r="AU529" s="57">
        <v>71947.94</v>
      </c>
      <c r="AV529" s="39">
        <f t="shared" ref="AV529:AW531" si="30">AR529+AT529</f>
        <v>17162624258</v>
      </c>
      <c r="AW529" s="39">
        <f t="shared" si="30"/>
        <v>71947.94</v>
      </c>
      <c r="AX529" s="54"/>
      <c r="AY529" s="52"/>
      <c r="AZ529" s="52"/>
      <c r="BA529" s="39">
        <v>1343040339.4400001</v>
      </c>
      <c r="BB529" s="39">
        <v>1343040339.4400001</v>
      </c>
      <c r="BC529" s="52"/>
      <c r="BD529" s="52"/>
      <c r="BE529" s="39">
        <v>1343040339.4400001</v>
      </c>
      <c r="BF529" s="39">
        <v>1343040339.4400001</v>
      </c>
      <c r="BG529" s="52"/>
      <c r="BH529" s="52"/>
      <c r="BI529" s="39">
        <v>1343040339.4400001</v>
      </c>
      <c r="BJ529" s="39">
        <v>1343040339.4400001</v>
      </c>
      <c r="BK529" s="257" t="s">
        <v>4441</v>
      </c>
      <c r="BL529" s="266" t="s">
        <v>180</v>
      </c>
      <c r="BM529" s="257" t="s">
        <v>118</v>
      </c>
      <c r="BN529" s="257" t="s">
        <v>180</v>
      </c>
      <c r="BO529" s="257"/>
      <c r="BP529" s="257" t="s">
        <v>4442</v>
      </c>
      <c r="BQ529" s="257" t="s">
        <v>102</v>
      </c>
      <c r="BR529" s="257" t="s">
        <v>4443</v>
      </c>
      <c r="BS529" s="257" t="s">
        <v>2110</v>
      </c>
      <c r="BT529" s="257"/>
      <c r="BU529" s="257"/>
      <c r="BV529" s="257" t="s">
        <v>4444</v>
      </c>
      <c r="BW529" s="257"/>
      <c r="BX529" s="257" t="s">
        <v>4445</v>
      </c>
      <c r="BY529" s="257"/>
      <c r="BZ529" s="218"/>
    </row>
    <row r="530" spans="1:78" s="217" customFormat="1" ht="99.75" customHeight="1">
      <c r="A530" s="257">
        <v>528</v>
      </c>
      <c r="B530" s="10" t="s">
        <v>4446</v>
      </c>
      <c r="C530" s="257" t="s">
        <v>106</v>
      </c>
      <c r="D530" s="257" t="s">
        <v>204</v>
      </c>
      <c r="E530" s="257" t="s">
        <v>4447</v>
      </c>
      <c r="F530" s="257" t="s">
        <v>4448</v>
      </c>
      <c r="G530" s="257" t="s">
        <v>4449</v>
      </c>
      <c r="H530" s="257" t="s">
        <v>81</v>
      </c>
      <c r="I530" s="32" t="s">
        <v>4450</v>
      </c>
      <c r="J530" s="158" t="s">
        <v>96</v>
      </c>
      <c r="K530" s="257" t="s">
        <v>4451</v>
      </c>
      <c r="L530" s="257" t="s">
        <v>4452</v>
      </c>
      <c r="M530" s="258">
        <v>38881</v>
      </c>
      <c r="N530" s="259">
        <v>38881</v>
      </c>
      <c r="O530" s="260">
        <v>4573</v>
      </c>
      <c r="P530" s="260">
        <v>36886</v>
      </c>
      <c r="Q530" s="257" t="s">
        <v>8100</v>
      </c>
      <c r="R530" s="257" t="s">
        <v>144</v>
      </c>
      <c r="S530" s="267" t="s">
        <v>195</v>
      </c>
      <c r="T530" s="158" t="s">
        <v>211</v>
      </c>
      <c r="U530" s="267" t="s">
        <v>116</v>
      </c>
      <c r="V530" s="32"/>
      <c r="W530" s="262">
        <v>3200000000</v>
      </c>
      <c r="X530" s="261">
        <v>231213133</v>
      </c>
      <c r="Y530" s="39">
        <f>X530/10</f>
        <v>23121313.300000001</v>
      </c>
      <c r="Z530" s="39">
        <f>X530/13.5</f>
        <v>17126898.740740743</v>
      </c>
      <c r="AA530" s="39">
        <v>468346.16148112138</v>
      </c>
      <c r="AB530" s="260">
        <v>128</v>
      </c>
      <c r="AC530" s="49">
        <v>638798539</v>
      </c>
      <c r="AD530" s="49">
        <f>AC530/10</f>
        <v>63879853.899999999</v>
      </c>
      <c r="AE530" s="49">
        <f>AC530/13.5</f>
        <v>47318410.296296299</v>
      </c>
      <c r="AF530" s="49">
        <v>305253.80803562899</v>
      </c>
      <c r="AG530" s="263">
        <v>-207720</v>
      </c>
      <c r="AH530" s="49">
        <v>1930000</v>
      </c>
      <c r="AI530" s="48">
        <v>128</v>
      </c>
      <c r="AJ530" s="39">
        <v>14366.01</v>
      </c>
      <c r="AK530" s="52">
        <v>1800651.04</v>
      </c>
      <c r="AL530" s="39">
        <v>1815017.05</v>
      </c>
      <c r="AM530" s="51">
        <v>37346.029835390946</v>
      </c>
      <c r="AN530" s="260">
        <v>135</v>
      </c>
      <c r="AO530" s="52">
        <v>1245677061</v>
      </c>
      <c r="AP530" s="39">
        <v>6760091348.8500004</v>
      </c>
      <c r="AQ530" s="53">
        <v>31</v>
      </c>
      <c r="AR530" s="52"/>
      <c r="AS530" s="52"/>
      <c r="AT530" s="57">
        <v>46100543047.07</v>
      </c>
      <c r="AU530" s="57">
        <v>108739.58</v>
      </c>
      <c r="AV530" s="39">
        <f t="shared" si="30"/>
        <v>46100543047.07</v>
      </c>
      <c r="AW530" s="39">
        <f t="shared" si="30"/>
        <v>108739.58</v>
      </c>
      <c r="AX530" s="54"/>
      <c r="AY530" s="52"/>
      <c r="AZ530" s="52"/>
      <c r="BA530" s="39">
        <v>6760091348.8500004</v>
      </c>
      <c r="BB530" s="39">
        <v>6760091348.8500004</v>
      </c>
      <c r="BC530" s="52"/>
      <c r="BD530" s="52"/>
      <c r="BE530" s="39">
        <v>6760091348.8500004</v>
      </c>
      <c r="BF530" s="39">
        <v>6760091348.8500004</v>
      </c>
      <c r="BG530" s="52"/>
      <c r="BH530" s="52"/>
      <c r="BI530" s="39">
        <v>6760091348.8500004</v>
      </c>
      <c r="BJ530" s="39">
        <v>6760091348.8500004</v>
      </c>
      <c r="BK530" s="257" t="s">
        <v>8538</v>
      </c>
      <c r="BL530" s="266" t="s">
        <v>180</v>
      </c>
      <c r="BM530" s="257" t="s">
        <v>118</v>
      </c>
      <c r="BN530" s="257"/>
      <c r="BO530" s="265" t="s">
        <v>118</v>
      </c>
      <c r="BP530" s="257" t="s">
        <v>8537</v>
      </c>
      <c r="BQ530" s="38" t="s">
        <v>4453</v>
      </c>
      <c r="BR530" s="257" t="s">
        <v>4454</v>
      </c>
      <c r="BS530" s="158" t="s">
        <v>211</v>
      </c>
      <c r="BT530" s="257"/>
      <c r="BU530" s="257"/>
      <c r="BV530" s="257" t="s">
        <v>4455</v>
      </c>
      <c r="BW530" s="38"/>
      <c r="BX530" s="257" t="s">
        <v>4456</v>
      </c>
      <c r="BY530" s="257" t="s">
        <v>155</v>
      </c>
      <c r="BZ530" s="218"/>
    </row>
    <row r="531" spans="1:78" s="217" customFormat="1" ht="99.75" customHeight="1">
      <c r="A531" s="257">
        <v>529</v>
      </c>
      <c r="B531" s="10" t="s">
        <v>4457</v>
      </c>
      <c r="C531" s="257" t="s">
        <v>106</v>
      </c>
      <c r="D531" s="69" t="s">
        <v>7497</v>
      </c>
      <c r="E531" s="257" t="s">
        <v>364</v>
      </c>
      <c r="F531" s="257" t="s">
        <v>4458</v>
      </c>
      <c r="G531" s="257" t="s">
        <v>4459</v>
      </c>
      <c r="H531" s="257" t="s">
        <v>81</v>
      </c>
      <c r="I531" s="32" t="s">
        <v>4460</v>
      </c>
      <c r="J531" s="158" t="s">
        <v>96</v>
      </c>
      <c r="K531" s="257" t="s">
        <v>4461</v>
      </c>
      <c r="L531" s="257" t="s">
        <v>4462</v>
      </c>
      <c r="M531" s="258">
        <v>33630</v>
      </c>
      <c r="N531" s="259">
        <v>33630</v>
      </c>
      <c r="O531" s="260"/>
      <c r="P531" s="260"/>
      <c r="Q531" s="257" t="s">
        <v>114</v>
      </c>
      <c r="R531" s="257" t="s">
        <v>367</v>
      </c>
      <c r="S531" s="267" t="s">
        <v>133</v>
      </c>
      <c r="T531" s="158" t="s">
        <v>375</v>
      </c>
      <c r="U531" s="196" t="s">
        <v>101</v>
      </c>
      <c r="V531" s="32" t="s">
        <v>4463</v>
      </c>
      <c r="W531" s="257"/>
      <c r="X531" s="261">
        <v>30092696</v>
      </c>
      <c r="Y531" s="39">
        <f>X531/10</f>
        <v>3009269.6</v>
      </c>
      <c r="Z531" s="39">
        <f>X531/13.5</f>
        <v>2229088.5925925928</v>
      </c>
      <c r="AA531" s="39">
        <v>60955.874250526656</v>
      </c>
      <c r="AB531" s="260">
        <v>65</v>
      </c>
      <c r="AC531" s="49">
        <v>167040836</v>
      </c>
      <c r="AD531" s="49">
        <f>AC531/10</f>
        <v>16704083.6</v>
      </c>
      <c r="AE531" s="49">
        <f>AC531/13.5</f>
        <v>12373395.259259259</v>
      </c>
      <c r="AF531" s="49">
        <v>79821.490146606273</v>
      </c>
      <c r="AG531" s="263">
        <v>4609164</v>
      </c>
      <c r="AH531" s="49"/>
      <c r="AI531" s="48">
        <v>58</v>
      </c>
      <c r="AJ531" s="39">
        <v>12063.7</v>
      </c>
      <c r="AK531" s="52">
        <v>6181415.5800000001</v>
      </c>
      <c r="AL531" s="39">
        <v>6193479.2800000003</v>
      </c>
      <c r="AM531" s="51">
        <v>127437.84526748971</v>
      </c>
      <c r="AN531" s="260">
        <v>58</v>
      </c>
      <c r="AO531" s="52">
        <v>30599864</v>
      </c>
      <c r="AP531" s="39">
        <v>505036963</v>
      </c>
      <c r="AQ531" s="53">
        <v>64</v>
      </c>
      <c r="AR531" s="52"/>
      <c r="AS531" s="52"/>
      <c r="AT531" s="57">
        <v>13274443440</v>
      </c>
      <c r="AU531" s="57">
        <v>53051.78</v>
      </c>
      <c r="AV531" s="39">
        <f t="shared" si="30"/>
        <v>13274443440</v>
      </c>
      <c r="AW531" s="39">
        <f t="shared" si="30"/>
        <v>53051.78</v>
      </c>
      <c r="AX531" s="54"/>
      <c r="AY531" s="52"/>
      <c r="AZ531" s="52"/>
      <c r="BA531" s="39">
        <v>505036963</v>
      </c>
      <c r="BB531" s="39">
        <v>505036963</v>
      </c>
      <c r="BC531" s="52"/>
      <c r="BD531" s="52"/>
      <c r="BE531" s="39">
        <v>505036963</v>
      </c>
      <c r="BF531" s="39">
        <v>505036963</v>
      </c>
      <c r="BG531" s="52"/>
      <c r="BH531" s="52"/>
      <c r="BI531" s="39">
        <v>505036963</v>
      </c>
      <c r="BJ531" s="39">
        <v>505036963</v>
      </c>
      <c r="BK531" s="265" t="s">
        <v>4464</v>
      </c>
      <c r="BL531" s="257"/>
      <c r="BM531" s="257" t="s">
        <v>118</v>
      </c>
      <c r="BN531" s="257"/>
      <c r="BO531" s="257" t="s">
        <v>118</v>
      </c>
      <c r="BP531" s="257" t="s">
        <v>4465</v>
      </c>
      <c r="BQ531" s="257" t="s">
        <v>102</v>
      </c>
      <c r="BR531" s="257" t="s">
        <v>4466</v>
      </c>
      <c r="BS531" s="257" t="s">
        <v>4467</v>
      </c>
      <c r="BT531" s="257"/>
      <c r="BU531" s="257"/>
      <c r="BV531" s="257" t="s">
        <v>4468</v>
      </c>
      <c r="BW531" s="257"/>
      <c r="BX531" s="257" t="s">
        <v>4469</v>
      </c>
      <c r="BY531" s="257"/>
      <c r="BZ531" s="219"/>
    </row>
    <row r="532" spans="1:78" s="217" customFormat="1" ht="99.75" customHeight="1">
      <c r="A532" s="257">
        <v>530</v>
      </c>
      <c r="B532" s="10" t="s">
        <v>4470</v>
      </c>
      <c r="C532" s="257" t="s">
        <v>106</v>
      </c>
      <c r="D532" s="257" t="s">
        <v>274</v>
      </c>
      <c r="E532" s="257" t="s">
        <v>2867</v>
      </c>
      <c r="F532" s="257" t="s">
        <v>4471</v>
      </c>
      <c r="G532" s="257" t="s">
        <v>4472</v>
      </c>
      <c r="H532" s="257" t="s">
        <v>81</v>
      </c>
      <c r="I532" s="32" t="s">
        <v>4473</v>
      </c>
      <c r="J532" s="158" t="s">
        <v>96</v>
      </c>
      <c r="K532" s="257" t="s">
        <v>697</v>
      </c>
      <c r="L532" s="257" t="s">
        <v>4474</v>
      </c>
      <c r="M532" s="258">
        <v>33729</v>
      </c>
      <c r="N532" s="259">
        <v>33729</v>
      </c>
      <c r="O532" s="260"/>
      <c r="P532" s="260"/>
      <c r="Q532" s="257" t="s">
        <v>114</v>
      </c>
      <c r="R532" s="257" t="s">
        <v>4475</v>
      </c>
      <c r="S532" s="267" t="s">
        <v>761</v>
      </c>
      <c r="T532" s="158" t="s">
        <v>312</v>
      </c>
      <c r="U532" s="196" t="s">
        <v>101</v>
      </c>
      <c r="V532" s="32" t="s">
        <v>4476</v>
      </c>
      <c r="W532" s="262"/>
      <c r="X532" s="261">
        <v>56004664</v>
      </c>
      <c r="Y532" s="39">
        <f>X532/10</f>
        <v>5600466.4000000004</v>
      </c>
      <c r="Z532" s="39">
        <f>X532/13.5</f>
        <v>4148493.6296296297</v>
      </c>
      <c r="AA532" s="39">
        <v>113443.25068870523</v>
      </c>
      <c r="AB532" s="260">
        <v>125</v>
      </c>
      <c r="AC532" s="49">
        <v>225539846</v>
      </c>
      <c r="AD532" s="49">
        <f>AC532/10</f>
        <v>22553984.600000001</v>
      </c>
      <c r="AE532" s="49">
        <f>AC532/13.5</f>
        <v>16706655.259259259</v>
      </c>
      <c r="AF532" s="49">
        <v>107775.60162088806</v>
      </c>
      <c r="AG532" s="263">
        <v>-30475724</v>
      </c>
      <c r="AH532" s="49">
        <v>100000</v>
      </c>
      <c r="AI532" s="48">
        <v>126</v>
      </c>
      <c r="AJ532" s="39">
        <v>9554.3799999999992</v>
      </c>
      <c r="AK532" s="52">
        <v>4615195.1100000003</v>
      </c>
      <c r="AL532" s="39">
        <v>4624749.49</v>
      </c>
      <c r="AM532" s="51">
        <v>95159.454526748974</v>
      </c>
      <c r="AN532" s="260">
        <v>105</v>
      </c>
      <c r="AO532" s="52">
        <v>6549064</v>
      </c>
      <c r="AP532" s="39">
        <v>308214017.55000001</v>
      </c>
      <c r="AQ532" s="53">
        <v>81</v>
      </c>
      <c r="AR532" s="52"/>
      <c r="AS532" s="52"/>
      <c r="AT532" s="52"/>
      <c r="AU532" s="52"/>
      <c r="AV532" s="52"/>
      <c r="AW532" s="52"/>
      <c r="AX532" s="54"/>
      <c r="AY532" s="52"/>
      <c r="AZ532" s="52"/>
      <c r="BA532" s="39">
        <v>308214017.55000001</v>
      </c>
      <c r="BB532" s="39">
        <v>308214017.55000001</v>
      </c>
      <c r="BC532" s="52"/>
      <c r="BD532" s="52"/>
      <c r="BE532" s="39">
        <v>308214017.55000001</v>
      </c>
      <c r="BF532" s="39">
        <v>308214017.55000001</v>
      </c>
      <c r="BG532" s="52"/>
      <c r="BH532" s="52"/>
      <c r="BI532" s="39">
        <v>308214017.55000001</v>
      </c>
      <c r="BJ532" s="39">
        <v>308214017.55000001</v>
      </c>
      <c r="BK532" s="257" t="s">
        <v>4477</v>
      </c>
      <c r="BL532" s="266"/>
      <c r="BM532" s="266" t="s">
        <v>118</v>
      </c>
      <c r="BN532" s="257"/>
      <c r="BO532" s="257" t="s">
        <v>118</v>
      </c>
      <c r="BP532" s="257" t="s">
        <v>4478</v>
      </c>
      <c r="BQ532" s="257" t="s">
        <v>4479</v>
      </c>
      <c r="BR532" s="257" t="s">
        <v>4480</v>
      </c>
      <c r="BS532" s="257" t="s">
        <v>312</v>
      </c>
      <c r="BT532" s="257"/>
      <c r="BU532" s="257"/>
      <c r="BV532" s="257" t="s">
        <v>4481</v>
      </c>
      <c r="BW532" s="257"/>
      <c r="BX532" s="257" t="s">
        <v>4482</v>
      </c>
      <c r="BY532" s="257"/>
      <c r="BZ532" s="218"/>
    </row>
    <row r="533" spans="1:78" s="217" customFormat="1" ht="99.75" customHeight="1">
      <c r="A533" s="257">
        <v>531</v>
      </c>
      <c r="B533" s="42" t="s">
        <v>4483</v>
      </c>
      <c r="C533" s="257" t="s">
        <v>106</v>
      </c>
      <c r="D533" s="69" t="s">
        <v>7497</v>
      </c>
      <c r="E533" s="257" t="s">
        <v>364</v>
      </c>
      <c r="F533" s="257" t="s">
        <v>4484</v>
      </c>
      <c r="G533" s="257" t="s">
        <v>4485</v>
      </c>
      <c r="H533" s="257" t="s">
        <v>81</v>
      </c>
      <c r="I533" s="32" t="s">
        <v>4486</v>
      </c>
      <c r="J533" s="158" t="s">
        <v>96</v>
      </c>
      <c r="K533" s="257" t="s">
        <v>697</v>
      </c>
      <c r="L533" s="257" t="s">
        <v>4487</v>
      </c>
      <c r="M533" s="258">
        <v>33602</v>
      </c>
      <c r="N533" s="259">
        <v>33602</v>
      </c>
      <c r="O533" s="260"/>
      <c r="P533" s="260">
        <v>4354</v>
      </c>
      <c r="Q533" s="257" t="s">
        <v>114</v>
      </c>
      <c r="R533" s="257" t="s">
        <v>3495</v>
      </c>
      <c r="S533" s="267" t="s">
        <v>1536</v>
      </c>
      <c r="T533" s="158" t="s">
        <v>375</v>
      </c>
      <c r="U533" s="267" t="s">
        <v>116</v>
      </c>
      <c r="V533" s="32" t="s">
        <v>4488</v>
      </c>
      <c r="W533" s="257"/>
      <c r="X533" s="261">
        <v>890908149</v>
      </c>
      <c r="Y533" s="39">
        <f>X533/10</f>
        <v>89090814.900000006</v>
      </c>
      <c r="Z533" s="39">
        <f>X533/13.5</f>
        <v>65993196.222222224</v>
      </c>
      <c r="AA533" s="39">
        <v>1804626.7805055906</v>
      </c>
      <c r="AB533" s="260">
        <v>86</v>
      </c>
      <c r="AC533" s="49">
        <v>2573548215</v>
      </c>
      <c r="AD533" s="49">
        <f>AC533/10</f>
        <v>257354821.5</v>
      </c>
      <c r="AE533" s="49">
        <f>AC533/13.5</f>
        <v>190633201.1111111</v>
      </c>
      <c r="AF533" s="49">
        <v>1229785.8320431218</v>
      </c>
      <c r="AG533" s="263">
        <v>12150165</v>
      </c>
      <c r="AH533" s="49">
        <v>6269727</v>
      </c>
      <c r="AI533" s="48">
        <v>84</v>
      </c>
      <c r="AJ533" s="39">
        <v>197583.31</v>
      </c>
      <c r="AK533" s="56">
        <v>10455418.619999999</v>
      </c>
      <c r="AL533" s="39">
        <v>10653001.93</v>
      </c>
      <c r="AM533" s="51">
        <v>219197.57057613166</v>
      </c>
      <c r="AN533" s="260">
        <v>104</v>
      </c>
      <c r="AO533" s="57">
        <v>25826587219</v>
      </c>
      <c r="AP533" s="39">
        <v>949905198.78999996</v>
      </c>
      <c r="AQ533" s="122">
        <v>121</v>
      </c>
      <c r="AR533" s="57"/>
      <c r="AS533" s="57"/>
      <c r="AT533" s="57">
        <v>17427582016</v>
      </c>
      <c r="AU533" s="57">
        <v>77924.88</v>
      </c>
      <c r="AV533" s="39">
        <f>AR533+AT533</f>
        <v>17427582016</v>
      </c>
      <c r="AW533" s="39">
        <f>AS533+AU533</f>
        <v>77924.88</v>
      </c>
      <c r="AX533" s="125"/>
      <c r="AY533" s="57"/>
      <c r="AZ533" s="57"/>
      <c r="BA533" s="39">
        <v>949905198.78999996</v>
      </c>
      <c r="BB533" s="39">
        <v>949905198.78999996</v>
      </c>
      <c r="BC533" s="57"/>
      <c r="BD533" s="57"/>
      <c r="BE533" s="39">
        <v>949905198.78999996</v>
      </c>
      <c r="BF533" s="39">
        <v>949905198.78999996</v>
      </c>
      <c r="BG533" s="57"/>
      <c r="BH533" s="57"/>
      <c r="BI533" s="39">
        <v>949905198.78999996</v>
      </c>
      <c r="BJ533" s="39">
        <v>949905198.78999996</v>
      </c>
      <c r="BK533" s="265" t="s">
        <v>4489</v>
      </c>
      <c r="BL533" s="257"/>
      <c r="BM533" s="257" t="s">
        <v>118</v>
      </c>
      <c r="BN533" s="257"/>
      <c r="BO533" s="257"/>
      <c r="BP533" s="257"/>
      <c r="BQ533" s="257" t="s">
        <v>4490</v>
      </c>
      <c r="BR533" s="257" t="s">
        <v>4491</v>
      </c>
      <c r="BS533" s="257" t="s">
        <v>4492</v>
      </c>
      <c r="BT533" s="257"/>
      <c r="BU533" s="257"/>
      <c r="BV533" s="257"/>
      <c r="BW533" s="257"/>
      <c r="BX533" s="257" t="s">
        <v>4493</v>
      </c>
      <c r="BY533" s="257"/>
      <c r="BZ533" s="218"/>
    </row>
    <row r="534" spans="1:78" s="217" customFormat="1" ht="99.75" customHeight="1">
      <c r="A534" s="257">
        <v>532</v>
      </c>
      <c r="B534" s="10" t="s">
        <v>4494</v>
      </c>
      <c r="C534" s="257" t="s">
        <v>92</v>
      </c>
      <c r="D534" s="257" t="s">
        <v>3347</v>
      </c>
      <c r="E534" s="257" t="s">
        <v>3348</v>
      </c>
      <c r="F534" s="257"/>
      <c r="G534" s="257" t="s">
        <v>3490</v>
      </c>
      <c r="H534" s="257" t="s">
        <v>81</v>
      </c>
      <c r="I534" s="32"/>
      <c r="J534" s="158" t="s">
        <v>96</v>
      </c>
      <c r="K534" s="257" t="s">
        <v>96</v>
      </c>
      <c r="L534" s="257" t="s">
        <v>4495</v>
      </c>
      <c r="M534" s="258"/>
      <c r="N534" s="257"/>
      <c r="O534" s="260"/>
      <c r="P534" s="260"/>
      <c r="Q534" s="257" t="s">
        <v>114</v>
      </c>
      <c r="R534" s="257" t="s">
        <v>2253</v>
      </c>
      <c r="S534" s="267" t="s">
        <v>294</v>
      </c>
      <c r="T534" s="158" t="s">
        <v>295</v>
      </c>
      <c r="U534" s="196" t="s">
        <v>101</v>
      </c>
      <c r="V534" s="266"/>
      <c r="W534" s="266"/>
      <c r="X534" s="263"/>
      <c r="Y534" s="263"/>
      <c r="Z534" s="263"/>
      <c r="AA534" s="263"/>
      <c r="AB534" s="266"/>
      <c r="AC534" s="263"/>
      <c r="AD534" s="263"/>
      <c r="AE534" s="263"/>
      <c r="AF534" s="263"/>
      <c r="AG534" s="263"/>
      <c r="AH534" s="263"/>
      <c r="AI534" s="266"/>
      <c r="AJ534" s="263"/>
      <c r="AK534" s="263"/>
      <c r="AL534" s="263"/>
      <c r="AM534" s="263"/>
      <c r="AN534" s="266"/>
      <c r="AO534" s="263"/>
      <c r="AP534" s="263"/>
      <c r="AQ534" s="266"/>
      <c r="AR534" s="261"/>
      <c r="AS534" s="4"/>
      <c r="AT534" s="4"/>
      <c r="AU534" s="4"/>
      <c r="AV534" s="4"/>
      <c r="AW534" s="4"/>
      <c r="AX534" s="34"/>
      <c r="AY534" s="4"/>
      <c r="AZ534" s="4"/>
      <c r="BA534" s="263"/>
      <c r="BB534" s="263"/>
      <c r="BC534" s="4"/>
      <c r="BD534" s="4"/>
      <c r="BE534" s="263"/>
      <c r="BF534" s="263"/>
      <c r="BG534" s="4"/>
      <c r="BH534" s="4"/>
      <c r="BI534" s="263"/>
      <c r="BJ534" s="263"/>
      <c r="BK534" s="257"/>
      <c r="BL534" s="266"/>
      <c r="BM534" s="266"/>
      <c r="BN534" s="266"/>
      <c r="BO534" s="266"/>
      <c r="BP534" s="266"/>
      <c r="BQ534" s="257" t="s">
        <v>102</v>
      </c>
      <c r="BR534" s="266"/>
      <c r="BS534" s="257" t="s">
        <v>295</v>
      </c>
      <c r="BT534" s="266"/>
      <c r="BU534" s="257"/>
      <c r="BV534" s="266"/>
      <c r="BW534" s="34"/>
      <c r="BX534" s="257" t="s">
        <v>4496</v>
      </c>
      <c r="BY534" s="34"/>
      <c r="BZ534" s="218"/>
    </row>
    <row r="535" spans="1:78" s="217" customFormat="1" ht="99.75" customHeight="1">
      <c r="A535" s="257">
        <v>533</v>
      </c>
      <c r="B535" s="10" t="s">
        <v>4497</v>
      </c>
      <c r="C535" s="257" t="s">
        <v>92</v>
      </c>
      <c r="D535" s="69" t="s">
        <v>2425</v>
      </c>
      <c r="E535" s="257" t="s">
        <v>2454</v>
      </c>
      <c r="F535" s="257"/>
      <c r="G535" s="257" t="s">
        <v>4498</v>
      </c>
      <c r="H535" s="257" t="s">
        <v>81</v>
      </c>
      <c r="I535" s="35"/>
      <c r="J535" s="158" t="s">
        <v>96</v>
      </c>
      <c r="K535" s="257" t="s">
        <v>96</v>
      </c>
      <c r="L535" s="257" t="s">
        <v>4499</v>
      </c>
      <c r="M535" s="46"/>
      <c r="N535" s="266"/>
      <c r="O535" s="48"/>
      <c r="P535" s="48"/>
      <c r="Q535" s="257" t="s">
        <v>114</v>
      </c>
      <c r="R535" s="257" t="s">
        <v>1007</v>
      </c>
      <c r="S535" s="267" t="s">
        <v>397</v>
      </c>
      <c r="T535" s="158" t="s">
        <v>398</v>
      </c>
      <c r="U535" s="196" t="s">
        <v>101</v>
      </c>
      <c r="V535" s="266"/>
      <c r="W535" s="266"/>
      <c r="X535" s="263"/>
      <c r="Y535" s="263"/>
      <c r="Z535" s="263"/>
      <c r="AA535" s="263"/>
      <c r="AB535" s="266"/>
      <c r="AC535" s="263"/>
      <c r="AD535" s="263"/>
      <c r="AE535" s="263"/>
      <c r="AF535" s="263"/>
      <c r="AG535" s="263"/>
      <c r="AH535" s="263"/>
      <c r="AI535" s="266"/>
      <c r="AJ535" s="263"/>
      <c r="AK535" s="263"/>
      <c r="AL535" s="263"/>
      <c r="AM535" s="263"/>
      <c r="AN535" s="266"/>
      <c r="AO535" s="263"/>
      <c r="AP535" s="263"/>
      <c r="AQ535" s="266"/>
      <c r="AR535" s="45"/>
      <c r="AS535" s="4"/>
      <c r="AT535" s="4"/>
      <c r="AU535" s="4"/>
      <c r="AV535" s="4"/>
      <c r="AW535" s="4"/>
      <c r="AX535" s="34"/>
      <c r="AY535" s="4"/>
      <c r="AZ535" s="4"/>
      <c r="BA535" s="263"/>
      <c r="BB535" s="263"/>
      <c r="BC535" s="4"/>
      <c r="BD535" s="4"/>
      <c r="BE535" s="263"/>
      <c r="BF535" s="263"/>
      <c r="BG535" s="4"/>
      <c r="BH535" s="4"/>
      <c r="BI535" s="263"/>
      <c r="BJ535" s="263"/>
      <c r="BK535" s="257"/>
      <c r="BL535" s="266"/>
      <c r="BM535" s="266"/>
      <c r="BN535" s="266"/>
      <c r="BO535" s="266"/>
      <c r="BP535" s="266"/>
      <c r="BQ535" s="257" t="s">
        <v>102</v>
      </c>
      <c r="BR535" s="266"/>
      <c r="BS535" s="257" t="s">
        <v>398</v>
      </c>
      <c r="BT535" s="266"/>
      <c r="BU535" s="257"/>
      <c r="BV535" s="266"/>
      <c r="BW535" s="34"/>
      <c r="BX535" s="257" t="s">
        <v>4500</v>
      </c>
      <c r="BY535" s="34"/>
      <c r="BZ535" s="218"/>
    </row>
    <row r="536" spans="1:78" s="217" customFormat="1" ht="99.75" customHeight="1">
      <c r="A536" s="257">
        <v>534</v>
      </c>
      <c r="B536" s="10" t="s">
        <v>4501</v>
      </c>
      <c r="C536" s="257" t="s">
        <v>106</v>
      </c>
      <c r="D536" s="257" t="s">
        <v>3347</v>
      </c>
      <c r="E536" s="257" t="s">
        <v>3348</v>
      </c>
      <c r="F536" s="257"/>
      <c r="G536" s="257" t="s">
        <v>4502</v>
      </c>
      <c r="H536" s="69" t="s">
        <v>8071</v>
      </c>
      <c r="I536" s="32" t="s">
        <v>4503</v>
      </c>
      <c r="J536" s="158" t="s">
        <v>96</v>
      </c>
      <c r="K536" s="257" t="s">
        <v>4504</v>
      </c>
      <c r="L536" s="257" t="s">
        <v>4505</v>
      </c>
      <c r="M536" s="258">
        <v>40382</v>
      </c>
      <c r="N536" s="257">
        <v>2010</v>
      </c>
      <c r="O536" s="260">
        <v>306</v>
      </c>
      <c r="P536" s="260"/>
      <c r="Q536" s="257" t="s">
        <v>114</v>
      </c>
      <c r="R536" s="257" t="s">
        <v>311</v>
      </c>
      <c r="S536" s="267" t="s">
        <v>311</v>
      </c>
      <c r="T536" s="158" t="s">
        <v>974</v>
      </c>
      <c r="U536" s="197" t="s">
        <v>101</v>
      </c>
      <c r="V536" s="266"/>
      <c r="W536" s="266"/>
      <c r="X536" s="263"/>
      <c r="Y536" s="263"/>
      <c r="Z536" s="263"/>
      <c r="AA536" s="263"/>
      <c r="AB536" s="266"/>
      <c r="AC536" s="263"/>
      <c r="AD536" s="263"/>
      <c r="AE536" s="263"/>
      <c r="AF536" s="263"/>
      <c r="AG536" s="263"/>
      <c r="AH536" s="263"/>
      <c r="AI536" s="266"/>
      <c r="AJ536" s="263"/>
      <c r="AK536" s="263"/>
      <c r="AL536" s="263"/>
      <c r="AM536" s="263"/>
      <c r="AN536" s="266"/>
      <c r="AO536" s="263"/>
      <c r="AP536" s="263"/>
      <c r="AQ536" s="266"/>
      <c r="AR536" s="261"/>
      <c r="AS536" s="4"/>
      <c r="AT536" s="4"/>
      <c r="AU536" s="4"/>
      <c r="AV536" s="4"/>
      <c r="AW536" s="4"/>
      <c r="AX536" s="34"/>
      <c r="AY536" s="4"/>
      <c r="AZ536" s="4"/>
      <c r="BA536" s="263"/>
      <c r="BB536" s="263"/>
      <c r="BC536" s="4"/>
      <c r="BD536" s="4"/>
      <c r="BE536" s="263"/>
      <c r="BF536" s="263"/>
      <c r="BG536" s="4"/>
      <c r="BH536" s="4"/>
      <c r="BI536" s="263"/>
      <c r="BJ536" s="263"/>
      <c r="BK536" s="257" t="s">
        <v>4506</v>
      </c>
      <c r="BL536" s="266"/>
      <c r="BM536" s="266"/>
      <c r="BN536" s="266"/>
      <c r="BO536" s="266" t="s">
        <v>118</v>
      </c>
      <c r="BP536" s="257" t="s">
        <v>4507</v>
      </c>
      <c r="BQ536" s="257" t="s">
        <v>102</v>
      </c>
      <c r="BR536" s="257" t="s">
        <v>4508</v>
      </c>
      <c r="BS536" s="257" t="s">
        <v>974</v>
      </c>
      <c r="BT536" s="266"/>
      <c r="BU536" s="257"/>
      <c r="BV536" s="257" t="s">
        <v>4509</v>
      </c>
      <c r="BW536" s="34"/>
      <c r="BX536" s="257" t="s">
        <v>4510</v>
      </c>
      <c r="BY536" s="34"/>
      <c r="BZ536" s="219"/>
    </row>
    <row r="537" spans="1:78" s="217" customFormat="1" ht="99.75" customHeight="1">
      <c r="A537" s="257">
        <v>535</v>
      </c>
      <c r="B537" s="10" t="s">
        <v>4511</v>
      </c>
      <c r="C537" s="257" t="s">
        <v>106</v>
      </c>
      <c r="D537" s="257" t="s">
        <v>204</v>
      </c>
      <c r="E537" s="257" t="s">
        <v>1271</v>
      </c>
      <c r="F537" s="257" t="s">
        <v>4512</v>
      </c>
      <c r="G537" s="257" t="s">
        <v>4513</v>
      </c>
      <c r="H537" s="69" t="s">
        <v>8070</v>
      </c>
      <c r="I537" s="32" t="s">
        <v>4514</v>
      </c>
      <c r="J537" s="158" t="s">
        <v>96</v>
      </c>
      <c r="K537" s="257" t="s">
        <v>96</v>
      </c>
      <c r="L537" s="257"/>
      <c r="M537" s="258">
        <v>41786</v>
      </c>
      <c r="N537" s="259">
        <v>41786</v>
      </c>
      <c r="O537" s="260"/>
      <c r="P537" s="260"/>
      <c r="Q537" s="257" t="s">
        <v>114</v>
      </c>
      <c r="R537" s="257" t="s">
        <v>4515</v>
      </c>
      <c r="S537" s="267" t="s">
        <v>294</v>
      </c>
      <c r="T537" s="158" t="s">
        <v>211</v>
      </c>
      <c r="U537" s="267" t="s">
        <v>116</v>
      </c>
      <c r="V537" s="32"/>
      <c r="W537" s="257"/>
      <c r="X537" s="39"/>
      <c r="Y537" s="39"/>
      <c r="Z537" s="39"/>
      <c r="AA537" s="39"/>
      <c r="AB537" s="65"/>
      <c r="AC537" s="39"/>
      <c r="AD537" s="261"/>
      <c r="AE537" s="261"/>
      <c r="AF537" s="261"/>
      <c r="AG537" s="261"/>
      <c r="AH537" s="263"/>
      <c r="AI537" s="266"/>
      <c r="AJ537" s="39"/>
      <c r="AK537" s="39"/>
      <c r="AL537" s="39"/>
      <c r="AM537" s="39"/>
      <c r="AN537" s="65"/>
      <c r="AO537" s="39"/>
      <c r="AP537" s="39"/>
      <c r="AQ537" s="65"/>
      <c r="AR537" s="39"/>
      <c r="AS537" s="39"/>
      <c r="AT537" s="39"/>
      <c r="AU537" s="39"/>
      <c r="AV537" s="39"/>
      <c r="AW537" s="39"/>
      <c r="AX537" s="65"/>
      <c r="AY537" s="39"/>
      <c r="AZ537" s="39"/>
      <c r="BA537" s="39"/>
      <c r="BB537" s="39"/>
      <c r="BC537" s="39"/>
      <c r="BD537" s="39"/>
      <c r="BE537" s="39"/>
      <c r="BF537" s="39"/>
      <c r="BG537" s="39"/>
      <c r="BH537" s="39"/>
      <c r="BI537" s="39"/>
      <c r="BJ537" s="39"/>
      <c r="BK537" s="257" t="s">
        <v>4516</v>
      </c>
      <c r="BL537" s="257"/>
      <c r="BM537" s="257" t="s">
        <v>118</v>
      </c>
      <c r="BN537" s="266"/>
      <c r="BO537" s="266"/>
      <c r="BP537" s="257" t="s">
        <v>4517</v>
      </c>
      <c r="BQ537" s="257" t="s">
        <v>102</v>
      </c>
      <c r="BR537" s="257"/>
      <c r="BS537" s="257" t="s">
        <v>4518</v>
      </c>
      <c r="BT537" s="257"/>
      <c r="BU537" s="257" t="s">
        <v>1021</v>
      </c>
      <c r="BV537" s="257" t="s">
        <v>4519</v>
      </c>
      <c r="BW537" s="257"/>
      <c r="BX537" s="257" t="s">
        <v>4520</v>
      </c>
      <c r="BY537" s="38"/>
      <c r="BZ537" s="218"/>
    </row>
    <row r="538" spans="1:78" s="217" customFormat="1" ht="99.75" customHeight="1">
      <c r="A538" s="257">
        <v>536</v>
      </c>
      <c r="B538" s="10" t="s">
        <v>4521</v>
      </c>
      <c r="C538" s="257" t="s">
        <v>92</v>
      </c>
      <c r="D538" s="69" t="s">
        <v>2425</v>
      </c>
      <c r="E538" s="257" t="s">
        <v>969</v>
      </c>
      <c r="F538" s="257"/>
      <c r="G538" s="257" t="s">
        <v>4522</v>
      </c>
      <c r="H538" s="257" t="s">
        <v>81</v>
      </c>
      <c r="I538" s="35"/>
      <c r="J538" s="158" t="s">
        <v>96</v>
      </c>
      <c r="K538" s="257" t="s">
        <v>96</v>
      </c>
      <c r="L538" s="257" t="s">
        <v>4523</v>
      </c>
      <c r="M538" s="46">
        <v>40179</v>
      </c>
      <c r="N538" s="266"/>
      <c r="O538" s="48">
        <v>290</v>
      </c>
      <c r="P538" s="48" t="s">
        <v>4524</v>
      </c>
      <c r="Q538" s="257" t="s">
        <v>114</v>
      </c>
      <c r="R538" s="257" t="s">
        <v>1113</v>
      </c>
      <c r="S538" s="267" t="s">
        <v>638</v>
      </c>
      <c r="T538" s="158" t="s">
        <v>725</v>
      </c>
      <c r="U538" s="267" t="s">
        <v>116</v>
      </c>
      <c r="V538" s="266"/>
      <c r="W538" s="266"/>
      <c r="X538" s="263"/>
      <c r="Y538" s="263"/>
      <c r="Z538" s="263"/>
      <c r="AA538" s="263"/>
      <c r="AB538" s="266"/>
      <c r="AC538" s="263"/>
      <c r="AD538" s="263"/>
      <c r="AE538" s="263"/>
      <c r="AF538" s="263"/>
      <c r="AG538" s="263"/>
      <c r="AH538" s="263"/>
      <c r="AI538" s="266"/>
      <c r="AJ538" s="263"/>
      <c r="AK538" s="263"/>
      <c r="AL538" s="263"/>
      <c r="AM538" s="263"/>
      <c r="AN538" s="266"/>
      <c r="AO538" s="263"/>
      <c r="AP538" s="261"/>
      <c r="AQ538" s="90"/>
      <c r="AR538" s="45"/>
      <c r="AS538" s="4"/>
      <c r="AT538" s="4"/>
      <c r="AU538" s="4"/>
      <c r="AV538" s="4"/>
      <c r="AW538" s="4"/>
      <c r="AX538" s="34"/>
      <c r="AY538" s="4"/>
      <c r="AZ538" s="4"/>
      <c r="BA538" s="261"/>
      <c r="BB538" s="261"/>
      <c r="BC538" s="4"/>
      <c r="BD538" s="4"/>
      <c r="BE538" s="261"/>
      <c r="BF538" s="261"/>
      <c r="BG538" s="4"/>
      <c r="BH538" s="4"/>
      <c r="BI538" s="261"/>
      <c r="BJ538" s="261"/>
      <c r="BK538" s="257"/>
      <c r="BL538" s="266"/>
      <c r="BM538" s="266"/>
      <c r="BN538" s="266"/>
      <c r="BO538" s="266"/>
      <c r="BP538" s="266"/>
      <c r="BQ538" s="257" t="s">
        <v>102</v>
      </c>
      <c r="BR538" s="266"/>
      <c r="BS538" s="257" t="s">
        <v>725</v>
      </c>
      <c r="BT538" s="266"/>
      <c r="BU538" s="257" t="s">
        <v>2437</v>
      </c>
      <c r="BV538" s="257" t="s">
        <v>4525</v>
      </c>
      <c r="BW538" s="34"/>
      <c r="BX538" s="257" t="s">
        <v>4526</v>
      </c>
      <c r="BY538" s="34"/>
      <c r="BZ538" s="218"/>
    </row>
    <row r="539" spans="1:78" s="217" customFormat="1" ht="99.75" customHeight="1">
      <c r="A539" s="257">
        <v>537</v>
      </c>
      <c r="B539" s="10" t="s">
        <v>4527</v>
      </c>
      <c r="C539" s="257" t="s">
        <v>92</v>
      </c>
      <c r="D539" s="257" t="s">
        <v>274</v>
      </c>
      <c r="E539" s="257" t="s">
        <v>4528</v>
      </c>
      <c r="F539" s="266"/>
      <c r="G539" s="257" t="s">
        <v>4529</v>
      </c>
      <c r="H539" s="257" t="s">
        <v>81</v>
      </c>
      <c r="I539" s="32"/>
      <c r="J539" s="158" t="s">
        <v>96</v>
      </c>
      <c r="K539" s="257" t="s">
        <v>96</v>
      </c>
      <c r="L539" s="257" t="s">
        <v>4530</v>
      </c>
      <c r="M539" s="46"/>
      <c r="N539" s="266"/>
      <c r="O539" s="48"/>
      <c r="P539" s="48"/>
      <c r="Q539" s="257" t="s">
        <v>114</v>
      </c>
      <c r="R539" s="257" t="s">
        <v>1113</v>
      </c>
      <c r="S539" s="267" t="s">
        <v>638</v>
      </c>
      <c r="T539" s="158" t="s">
        <v>725</v>
      </c>
      <c r="U539" s="267" t="s">
        <v>116</v>
      </c>
      <c r="V539" s="266"/>
      <c r="W539" s="266"/>
      <c r="X539" s="263"/>
      <c r="Y539" s="263"/>
      <c r="Z539" s="263"/>
      <c r="AA539" s="263"/>
      <c r="AB539" s="266"/>
      <c r="AC539" s="263"/>
      <c r="AD539" s="263"/>
      <c r="AE539" s="263"/>
      <c r="AF539" s="263"/>
      <c r="AG539" s="263"/>
      <c r="AH539" s="263"/>
      <c r="AI539" s="266"/>
      <c r="AJ539" s="263"/>
      <c r="AK539" s="263"/>
      <c r="AL539" s="263"/>
      <c r="AM539" s="263"/>
      <c r="AN539" s="266"/>
      <c r="AO539" s="263"/>
      <c r="AP539" s="263"/>
      <c r="AQ539" s="266"/>
      <c r="AR539" s="45"/>
      <c r="AS539" s="4"/>
      <c r="AT539" s="4"/>
      <c r="AU539" s="4"/>
      <c r="AV539" s="4"/>
      <c r="AW539" s="4"/>
      <c r="AX539" s="34"/>
      <c r="AY539" s="4"/>
      <c r="AZ539" s="4"/>
      <c r="BA539" s="263"/>
      <c r="BB539" s="263"/>
      <c r="BC539" s="4"/>
      <c r="BD539" s="4"/>
      <c r="BE539" s="263"/>
      <c r="BF539" s="263"/>
      <c r="BG539" s="4"/>
      <c r="BH539" s="4"/>
      <c r="BI539" s="263"/>
      <c r="BJ539" s="263"/>
      <c r="BK539" s="257"/>
      <c r="BL539" s="266"/>
      <c r="BM539" s="266"/>
      <c r="BN539" s="266"/>
      <c r="BO539" s="266"/>
      <c r="BP539" s="266"/>
      <c r="BQ539" s="257" t="s">
        <v>102</v>
      </c>
      <c r="BR539" s="266"/>
      <c r="BS539" s="257" t="s">
        <v>725</v>
      </c>
      <c r="BT539" s="266"/>
      <c r="BU539" s="257"/>
      <c r="BV539" s="266"/>
      <c r="BW539" s="34"/>
      <c r="BX539" s="257" t="s">
        <v>4531</v>
      </c>
      <c r="BY539" s="34"/>
      <c r="BZ539" s="216"/>
    </row>
    <row r="540" spans="1:78" s="217" customFormat="1" ht="99.75" customHeight="1">
      <c r="A540" s="257">
        <v>538</v>
      </c>
      <c r="B540" s="10" t="s">
        <v>4532</v>
      </c>
      <c r="C540" s="257" t="s">
        <v>106</v>
      </c>
      <c r="D540" s="257" t="s">
        <v>125</v>
      </c>
      <c r="E540" s="257" t="s">
        <v>4533</v>
      </c>
      <c r="F540" s="257" t="s">
        <v>4534</v>
      </c>
      <c r="G540" s="257" t="s">
        <v>4535</v>
      </c>
      <c r="H540" s="257" t="s">
        <v>81</v>
      </c>
      <c r="I540" s="32" t="s">
        <v>4536</v>
      </c>
      <c r="J540" s="158" t="s">
        <v>96</v>
      </c>
      <c r="K540" s="257" t="s">
        <v>96</v>
      </c>
      <c r="L540" s="257" t="s">
        <v>4537</v>
      </c>
      <c r="M540" s="258">
        <v>41534</v>
      </c>
      <c r="N540" s="259">
        <v>41534</v>
      </c>
      <c r="O540" s="260">
        <v>400</v>
      </c>
      <c r="P540" s="260">
        <v>40252</v>
      </c>
      <c r="Q540" s="257" t="s">
        <v>114</v>
      </c>
      <c r="R540" s="257" t="s">
        <v>311</v>
      </c>
      <c r="S540" s="267" t="s">
        <v>311</v>
      </c>
      <c r="T540" s="158" t="s">
        <v>8402</v>
      </c>
      <c r="U540" s="267" t="s">
        <v>116</v>
      </c>
      <c r="V540" s="32"/>
      <c r="W540" s="257"/>
      <c r="X540" s="39"/>
      <c r="Y540" s="39"/>
      <c r="Z540" s="39"/>
      <c r="AA540" s="39"/>
      <c r="AB540" s="65"/>
      <c r="AC540" s="39"/>
      <c r="AD540" s="261"/>
      <c r="AE540" s="261"/>
      <c r="AF540" s="261"/>
      <c r="AG540" s="261"/>
      <c r="AH540" s="263"/>
      <c r="AI540" s="266"/>
      <c r="AJ540" s="39"/>
      <c r="AK540" s="39"/>
      <c r="AL540" s="39"/>
      <c r="AM540" s="39"/>
      <c r="AN540" s="65"/>
      <c r="AO540" s="39"/>
      <c r="AP540" s="39"/>
      <c r="AQ540" s="65"/>
      <c r="AR540" s="39"/>
      <c r="AS540" s="39"/>
      <c r="AT540" s="57">
        <v>6007349585.5</v>
      </c>
      <c r="AU540" s="57">
        <v>22677.83</v>
      </c>
      <c r="AV540" s="39">
        <f t="shared" ref="AV540:AW542" si="31">AR540+AT540</f>
        <v>6007349585.5</v>
      </c>
      <c r="AW540" s="39">
        <f t="shared" si="31"/>
        <v>22677.83</v>
      </c>
      <c r="AX540" s="41"/>
      <c r="AY540" s="39"/>
      <c r="AZ540" s="39"/>
      <c r="BA540" s="39"/>
      <c r="BB540" s="39"/>
      <c r="BC540" s="39"/>
      <c r="BD540" s="39"/>
      <c r="BE540" s="39"/>
      <c r="BF540" s="39"/>
      <c r="BG540" s="39"/>
      <c r="BH540" s="39"/>
      <c r="BI540" s="39"/>
      <c r="BJ540" s="39"/>
      <c r="BK540" s="257" t="s">
        <v>4538</v>
      </c>
      <c r="BL540" s="257"/>
      <c r="BM540" s="257" t="s">
        <v>118</v>
      </c>
      <c r="BN540" s="265" t="s">
        <v>180</v>
      </c>
      <c r="BO540" s="265" t="s">
        <v>180</v>
      </c>
      <c r="BP540" s="257"/>
      <c r="BQ540" s="257"/>
      <c r="BR540" s="257" t="s">
        <v>4539</v>
      </c>
      <c r="BS540" s="257" t="s">
        <v>8421</v>
      </c>
      <c r="BT540" s="257"/>
      <c r="BU540" s="257"/>
      <c r="BV540" s="257"/>
      <c r="BW540" s="38"/>
      <c r="BX540" s="257" t="s">
        <v>4540</v>
      </c>
      <c r="BY540" s="257" t="s">
        <v>3905</v>
      </c>
      <c r="BZ540" s="216"/>
    </row>
    <row r="541" spans="1:78" s="217" customFormat="1" ht="253.5" customHeight="1">
      <c r="A541" s="257">
        <v>539</v>
      </c>
      <c r="B541" s="10" t="s">
        <v>4541</v>
      </c>
      <c r="C541" s="257" t="s">
        <v>106</v>
      </c>
      <c r="D541" s="257" t="s">
        <v>274</v>
      </c>
      <c r="E541" s="257" t="s">
        <v>4542</v>
      </c>
      <c r="F541" s="257" t="s">
        <v>4543</v>
      </c>
      <c r="G541" s="257" t="s">
        <v>4544</v>
      </c>
      <c r="H541" s="266" t="s">
        <v>110</v>
      </c>
      <c r="I541" s="32" t="s">
        <v>4545</v>
      </c>
      <c r="J541" s="158" t="s">
        <v>96</v>
      </c>
      <c r="K541" s="257" t="s">
        <v>4546</v>
      </c>
      <c r="L541" s="257" t="s">
        <v>4547</v>
      </c>
      <c r="M541" s="258">
        <v>42180</v>
      </c>
      <c r="N541" s="259">
        <v>42180</v>
      </c>
      <c r="O541" s="260">
        <v>1836</v>
      </c>
      <c r="P541" s="260">
        <v>40689</v>
      </c>
      <c r="Q541" s="257" t="s">
        <v>114</v>
      </c>
      <c r="R541" s="257" t="s">
        <v>4548</v>
      </c>
      <c r="S541" s="267" t="s">
        <v>311</v>
      </c>
      <c r="T541" s="158" t="s">
        <v>4549</v>
      </c>
      <c r="U541" s="267" t="s">
        <v>116</v>
      </c>
      <c r="V541" s="32" t="s">
        <v>4550</v>
      </c>
      <c r="W541" s="257"/>
      <c r="X541" s="261">
        <v>1289021000</v>
      </c>
      <c r="Y541" s="39">
        <f>X541/10</f>
        <v>128902100</v>
      </c>
      <c r="Z541" s="39">
        <f>X541/13.5</f>
        <v>95483037.03703703</v>
      </c>
      <c r="AA541" s="39">
        <v>2611045.6165937451</v>
      </c>
      <c r="AB541" s="260">
        <v>381</v>
      </c>
      <c r="AC541" s="49">
        <v>533346251</v>
      </c>
      <c r="AD541" s="49">
        <f>AC541/10</f>
        <v>53334625.100000001</v>
      </c>
      <c r="AE541" s="49">
        <f>AC541/13.5</f>
        <v>39507129.703703701</v>
      </c>
      <c r="AF541" s="49">
        <v>254862.78408547892</v>
      </c>
      <c r="AG541" s="263">
        <v>141374554</v>
      </c>
      <c r="AH541" s="49">
        <v>27074957</v>
      </c>
      <c r="AI541" s="48">
        <v>195</v>
      </c>
      <c r="AJ541" s="39">
        <v>410087.45</v>
      </c>
      <c r="AK541" s="52">
        <v>7841192.6600000001</v>
      </c>
      <c r="AL541" s="39">
        <v>8251280.1100000003</v>
      </c>
      <c r="AM541" s="51">
        <v>169779.42613168724</v>
      </c>
      <c r="AN541" s="260">
        <v>350</v>
      </c>
      <c r="AO541" s="52">
        <v>318623033</v>
      </c>
      <c r="AP541" s="39">
        <v>514594518.60000002</v>
      </c>
      <c r="AQ541" s="53">
        <v>191</v>
      </c>
      <c r="AR541" s="52"/>
      <c r="AS541" s="52"/>
      <c r="AT541" s="57">
        <v>6003868166</v>
      </c>
      <c r="AU541" s="57">
        <v>12287.81</v>
      </c>
      <c r="AV541" s="39">
        <f t="shared" si="31"/>
        <v>6003868166</v>
      </c>
      <c r="AW541" s="39">
        <f t="shared" si="31"/>
        <v>12287.81</v>
      </c>
      <c r="AX541" s="54"/>
      <c r="AY541" s="52"/>
      <c r="AZ541" s="52"/>
      <c r="BA541" s="39">
        <v>514594518.60000002</v>
      </c>
      <c r="BB541" s="39">
        <v>514594518.60000002</v>
      </c>
      <c r="BC541" s="52"/>
      <c r="BD541" s="52"/>
      <c r="BE541" s="39">
        <v>514594518.60000002</v>
      </c>
      <c r="BF541" s="39">
        <v>514594518.60000002</v>
      </c>
      <c r="BG541" s="52"/>
      <c r="BH541" s="52"/>
      <c r="BI541" s="39">
        <v>514594518.60000002</v>
      </c>
      <c r="BJ541" s="39">
        <v>514594518.60000002</v>
      </c>
      <c r="BK541" s="265" t="s">
        <v>4551</v>
      </c>
      <c r="BL541" s="257"/>
      <c r="BM541" s="257" t="s">
        <v>118</v>
      </c>
      <c r="BN541" s="265" t="s">
        <v>180</v>
      </c>
      <c r="BO541" s="265" t="s">
        <v>180</v>
      </c>
      <c r="BP541" s="257" t="s">
        <v>4552</v>
      </c>
      <c r="BQ541" s="257" t="s">
        <v>102</v>
      </c>
      <c r="BR541" s="257" t="s">
        <v>4553</v>
      </c>
      <c r="BS541" s="257" t="s">
        <v>4554</v>
      </c>
      <c r="BT541" s="257"/>
      <c r="BU541" s="257"/>
      <c r="BV541" s="257"/>
      <c r="BW541" s="38"/>
      <c r="BX541" s="257" t="s">
        <v>4555</v>
      </c>
      <c r="BY541" s="257"/>
      <c r="BZ541" s="218"/>
    </row>
    <row r="542" spans="1:78" s="217" customFormat="1" ht="99.75" customHeight="1">
      <c r="A542" s="257">
        <v>540</v>
      </c>
      <c r="B542" s="101" t="s">
        <v>4556</v>
      </c>
      <c r="C542" s="257" t="s">
        <v>106</v>
      </c>
      <c r="D542" s="69" t="s">
        <v>7497</v>
      </c>
      <c r="E542" s="257" t="s">
        <v>364</v>
      </c>
      <c r="F542" s="69" t="s">
        <v>8006</v>
      </c>
      <c r="G542" s="257" t="s">
        <v>4557</v>
      </c>
      <c r="H542" s="257" t="s">
        <v>81</v>
      </c>
      <c r="I542" s="32" t="s">
        <v>4558</v>
      </c>
      <c r="J542" s="158" t="s">
        <v>96</v>
      </c>
      <c r="K542" s="257" t="s">
        <v>96</v>
      </c>
      <c r="L542" s="257" t="s">
        <v>4559</v>
      </c>
      <c r="M542" s="258">
        <v>39696</v>
      </c>
      <c r="N542" s="259">
        <v>39696</v>
      </c>
      <c r="O542" s="260">
        <v>6389</v>
      </c>
      <c r="P542" s="260">
        <v>39010</v>
      </c>
      <c r="Q542" s="257" t="s">
        <v>114</v>
      </c>
      <c r="R542" s="257" t="s">
        <v>4560</v>
      </c>
      <c r="S542" s="267" t="s">
        <v>638</v>
      </c>
      <c r="T542" s="158" t="s">
        <v>312</v>
      </c>
      <c r="U542" s="267" t="s">
        <v>116</v>
      </c>
      <c r="V542" s="32"/>
      <c r="W542" s="257"/>
      <c r="X542" s="261">
        <v>27282206</v>
      </c>
      <c r="Y542" s="39">
        <f>X542/10</f>
        <v>2728220.6</v>
      </c>
      <c r="Z542" s="39">
        <f>X542/13.5</f>
        <v>2020904.1481481481</v>
      </c>
      <c r="AA542" s="39">
        <v>55262.935504780427</v>
      </c>
      <c r="AB542" s="260">
        <v>67</v>
      </c>
      <c r="AC542" s="49">
        <v>95317509</v>
      </c>
      <c r="AD542" s="49">
        <f>AC542/10</f>
        <v>9531750.9000000004</v>
      </c>
      <c r="AE542" s="49">
        <f>AC542/13.5</f>
        <v>7060556.222222222</v>
      </c>
      <c r="AF542" s="49">
        <v>45548.057514765758</v>
      </c>
      <c r="AG542" s="263">
        <v>20943384</v>
      </c>
      <c r="AH542" s="49">
        <v>2043517</v>
      </c>
      <c r="AI542" s="48">
        <v>74</v>
      </c>
      <c r="AJ542" s="39">
        <v>10970.5</v>
      </c>
      <c r="AK542" s="52">
        <v>3646940.23</v>
      </c>
      <c r="AL542" s="39">
        <v>3657910.73</v>
      </c>
      <c r="AM542" s="51">
        <v>75265.652880658439</v>
      </c>
      <c r="AN542" s="260">
        <v>62</v>
      </c>
      <c r="AO542" s="52">
        <v>16602780</v>
      </c>
      <c r="AP542" s="39">
        <v>492262369.67000002</v>
      </c>
      <c r="AQ542" s="53">
        <v>74</v>
      </c>
      <c r="AR542" s="52"/>
      <c r="AS542" s="52"/>
      <c r="AT542" s="57">
        <v>3375561032</v>
      </c>
      <c r="AU542" s="57">
        <v>16126.79</v>
      </c>
      <c r="AV542" s="39">
        <f t="shared" si="31"/>
        <v>3375561032</v>
      </c>
      <c r="AW542" s="39">
        <f t="shared" si="31"/>
        <v>16126.79</v>
      </c>
      <c r="AX542" s="54"/>
      <c r="AY542" s="52"/>
      <c r="AZ542" s="52"/>
      <c r="BA542" s="39">
        <v>492262369.67000002</v>
      </c>
      <c r="BB542" s="39">
        <v>492262369.67000002</v>
      </c>
      <c r="BC542" s="52"/>
      <c r="BD542" s="52"/>
      <c r="BE542" s="39">
        <v>492262369.67000002</v>
      </c>
      <c r="BF542" s="39">
        <v>492262369.67000002</v>
      </c>
      <c r="BG542" s="52"/>
      <c r="BH542" s="52"/>
      <c r="BI542" s="39">
        <v>492262369.67000002</v>
      </c>
      <c r="BJ542" s="39">
        <v>492262369.67000002</v>
      </c>
      <c r="BK542" s="69" t="s">
        <v>8014</v>
      </c>
      <c r="BL542" s="257"/>
      <c r="BM542" s="257" t="s">
        <v>118</v>
      </c>
      <c r="BN542" s="257"/>
      <c r="BO542" s="69" t="s">
        <v>118</v>
      </c>
      <c r="BP542" s="69" t="s">
        <v>8007</v>
      </c>
      <c r="BQ542" s="257" t="s">
        <v>102</v>
      </c>
      <c r="BR542" s="257" t="s">
        <v>4561</v>
      </c>
      <c r="BS542" s="257" t="s">
        <v>4562</v>
      </c>
      <c r="BT542" s="257"/>
      <c r="BU542" s="257" t="s">
        <v>4563</v>
      </c>
      <c r="BV542" s="257" t="s">
        <v>4564</v>
      </c>
      <c r="BW542" s="38"/>
      <c r="BX542" s="257" t="s">
        <v>4565</v>
      </c>
      <c r="BY542" s="38"/>
      <c r="BZ542" s="218"/>
    </row>
    <row r="543" spans="1:78" s="217" customFormat="1" ht="99.75" customHeight="1">
      <c r="A543" s="257">
        <v>541</v>
      </c>
      <c r="B543" s="10" t="s">
        <v>4566</v>
      </c>
      <c r="C543" s="257" t="s">
        <v>106</v>
      </c>
      <c r="D543" s="69" t="s">
        <v>7497</v>
      </c>
      <c r="E543" s="257" t="s">
        <v>364</v>
      </c>
      <c r="F543" s="257" t="s">
        <v>4567</v>
      </c>
      <c r="G543" s="257" t="s">
        <v>4557</v>
      </c>
      <c r="H543" s="257" t="s">
        <v>81</v>
      </c>
      <c r="I543" s="32" t="s">
        <v>4568</v>
      </c>
      <c r="J543" s="158" t="s">
        <v>954</v>
      </c>
      <c r="K543" s="257" t="s">
        <v>4569</v>
      </c>
      <c r="L543" s="257"/>
      <c r="M543" s="258">
        <v>39696</v>
      </c>
      <c r="N543" s="259">
        <v>39696</v>
      </c>
      <c r="O543" s="260">
        <v>6386</v>
      </c>
      <c r="P543" s="260">
        <v>39010</v>
      </c>
      <c r="Q543" s="257" t="s">
        <v>114</v>
      </c>
      <c r="R543" s="257" t="s">
        <v>4570</v>
      </c>
      <c r="S543" s="267" t="s">
        <v>761</v>
      </c>
      <c r="T543" s="158" t="s">
        <v>2650</v>
      </c>
      <c r="U543" s="267" t="s">
        <v>116</v>
      </c>
      <c r="V543" s="32"/>
      <c r="W543" s="257"/>
      <c r="X543" s="39"/>
      <c r="Y543" s="39"/>
      <c r="Z543" s="39"/>
      <c r="AA543" s="39"/>
      <c r="AB543" s="65"/>
      <c r="AC543" s="39"/>
      <c r="AD543" s="261"/>
      <c r="AE543" s="261"/>
      <c r="AF543" s="261"/>
      <c r="AG543" s="261"/>
      <c r="AH543" s="263"/>
      <c r="AI543" s="266"/>
      <c r="AJ543" s="39"/>
      <c r="AK543" s="39"/>
      <c r="AL543" s="39"/>
      <c r="AM543" s="39"/>
      <c r="AN543" s="65"/>
      <c r="AO543" s="39"/>
      <c r="AP543" s="39"/>
      <c r="AQ543" s="65"/>
      <c r="AR543" s="39"/>
      <c r="AS543" s="39"/>
      <c r="AT543" s="39"/>
      <c r="AU543" s="39"/>
      <c r="AV543" s="39"/>
      <c r="AW543" s="39"/>
      <c r="AX543" s="65"/>
      <c r="AY543" s="39"/>
      <c r="AZ543" s="39"/>
      <c r="BA543" s="39"/>
      <c r="BB543" s="39"/>
      <c r="BC543" s="39"/>
      <c r="BD543" s="39"/>
      <c r="BE543" s="39"/>
      <c r="BF543" s="39"/>
      <c r="BG543" s="39"/>
      <c r="BH543" s="39"/>
      <c r="BI543" s="39"/>
      <c r="BJ543" s="39"/>
      <c r="BK543" s="257"/>
      <c r="BL543" s="257"/>
      <c r="BM543" s="257"/>
      <c r="BN543" s="257"/>
      <c r="BO543" s="257"/>
      <c r="BP543" s="257"/>
      <c r="BQ543" s="257" t="s">
        <v>102</v>
      </c>
      <c r="BR543" s="257"/>
      <c r="BS543" s="257" t="s">
        <v>4571</v>
      </c>
      <c r="BT543" s="257"/>
      <c r="BU543" s="257"/>
      <c r="BV543" s="257" t="s">
        <v>4572</v>
      </c>
      <c r="BW543" s="38"/>
      <c r="BX543" s="257" t="s">
        <v>1213</v>
      </c>
      <c r="BY543" s="38"/>
      <c r="BZ543" s="218"/>
    </row>
    <row r="544" spans="1:78" s="217" customFormat="1" ht="99.75" customHeight="1">
      <c r="A544" s="257">
        <v>542</v>
      </c>
      <c r="B544" s="10" t="s">
        <v>4573</v>
      </c>
      <c r="C544" s="257" t="s">
        <v>106</v>
      </c>
      <c r="D544" s="69" t="s">
        <v>7497</v>
      </c>
      <c r="E544" s="257" t="s">
        <v>364</v>
      </c>
      <c r="F544" s="257" t="s">
        <v>4574</v>
      </c>
      <c r="G544" s="257" t="s">
        <v>4557</v>
      </c>
      <c r="H544" s="257" t="s">
        <v>81</v>
      </c>
      <c r="I544" s="32" t="s">
        <v>4575</v>
      </c>
      <c r="J544" s="158" t="s">
        <v>96</v>
      </c>
      <c r="K544" s="257" t="s">
        <v>96</v>
      </c>
      <c r="L544" s="257" t="s">
        <v>4576</v>
      </c>
      <c r="M544" s="258">
        <v>39696</v>
      </c>
      <c r="N544" s="259">
        <v>39696</v>
      </c>
      <c r="O544" s="260">
        <v>6388</v>
      </c>
      <c r="P544" s="260">
        <v>39010</v>
      </c>
      <c r="Q544" s="257" t="s">
        <v>114</v>
      </c>
      <c r="R544" s="257" t="s">
        <v>4577</v>
      </c>
      <c r="S544" s="267" t="s">
        <v>277</v>
      </c>
      <c r="T544" s="158" t="s">
        <v>312</v>
      </c>
      <c r="U544" s="267" t="s">
        <v>116</v>
      </c>
      <c r="V544" s="32"/>
      <c r="W544" s="257" t="s">
        <v>4578</v>
      </c>
      <c r="X544" s="261">
        <v>158371000</v>
      </c>
      <c r="Y544" s="39">
        <f>X544/10</f>
        <v>15837100</v>
      </c>
      <c r="Z544" s="39">
        <f>X544/13.5</f>
        <v>11731185.185185185</v>
      </c>
      <c r="AA544" s="39">
        <v>320796.87246799545</v>
      </c>
      <c r="AB544" s="260">
        <v>132</v>
      </c>
      <c r="AC544" s="49">
        <v>688272187</v>
      </c>
      <c r="AD544" s="49">
        <f>AC544/10</f>
        <v>68827218.700000003</v>
      </c>
      <c r="AE544" s="49">
        <f>AC544/13.5</f>
        <v>50983124.962962963</v>
      </c>
      <c r="AF544" s="49">
        <v>328895.09480665944</v>
      </c>
      <c r="AG544" s="263"/>
      <c r="AH544" s="49"/>
      <c r="AI544" s="48">
        <v>161</v>
      </c>
      <c r="AJ544" s="39">
        <v>119761.07</v>
      </c>
      <c r="AK544" s="52">
        <v>6549290.8200000003</v>
      </c>
      <c r="AL544" s="39">
        <v>6669051.8900000006</v>
      </c>
      <c r="AM544" s="51">
        <v>137223.28991769548</v>
      </c>
      <c r="AN544" s="260">
        <v>189</v>
      </c>
      <c r="AO544" s="52">
        <v>8521178</v>
      </c>
      <c r="AP544" s="39">
        <v>650963482.44000006</v>
      </c>
      <c r="AQ544" s="53">
        <v>158</v>
      </c>
      <c r="AR544" s="52"/>
      <c r="AS544" s="52"/>
      <c r="AT544" s="52"/>
      <c r="AU544" s="52"/>
      <c r="AV544" s="52"/>
      <c r="AW544" s="52"/>
      <c r="AX544" s="54"/>
      <c r="AY544" s="52"/>
      <c r="AZ544" s="52"/>
      <c r="BA544" s="39">
        <v>650963482.44000006</v>
      </c>
      <c r="BB544" s="39">
        <v>650963482.44000006</v>
      </c>
      <c r="BC544" s="52"/>
      <c r="BD544" s="52"/>
      <c r="BE544" s="39">
        <v>650963482.44000006</v>
      </c>
      <c r="BF544" s="39">
        <v>650963482.44000006</v>
      </c>
      <c r="BG544" s="52"/>
      <c r="BH544" s="52"/>
      <c r="BI544" s="39">
        <v>650963482.44000006</v>
      </c>
      <c r="BJ544" s="39">
        <v>650963482.44000006</v>
      </c>
      <c r="BK544" s="257" t="s">
        <v>4579</v>
      </c>
      <c r="BL544" s="257"/>
      <c r="BM544" s="257" t="s">
        <v>118</v>
      </c>
      <c r="BN544" s="257"/>
      <c r="BO544" s="257"/>
      <c r="BP544" s="257"/>
      <c r="BQ544" s="257" t="s">
        <v>102</v>
      </c>
      <c r="BR544" s="257" t="s">
        <v>4580</v>
      </c>
      <c r="BS544" s="257" t="s">
        <v>4581</v>
      </c>
      <c r="BT544" s="257"/>
      <c r="BU544" s="257" t="s">
        <v>4582</v>
      </c>
      <c r="BV544" s="257" t="s">
        <v>4583</v>
      </c>
      <c r="BW544" s="38"/>
      <c r="BX544" s="257" t="s">
        <v>4584</v>
      </c>
      <c r="BY544" s="38"/>
      <c r="BZ544" s="218"/>
    </row>
    <row r="545" spans="1:78" s="217" customFormat="1" ht="99.75" customHeight="1">
      <c r="A545" s="257">
        <v>543</v>
      </c>
      <c r="B545" s="101" t="s">
        <v>4585</v>
      </c>
      <c r="C545" s="257" t="s">
        <v>106</v>
      </c>
      <c r="D545" s="69" t="s">
        <v>7497</v>
      </c>
      <c r="E545" s="257" t="s">
        <v>364</v>
      </c>
      <c r="F545" s="257" t="s">
        <v>4586</v>
      </c>
      <c r="G545" s="257" t="s">
        <v>4557</v>
      </c>
      <c r="H545" s="257" t="s">
        <v>81</v>
      </c>
      <c r="I545" s="32" t="s">
        <v>4587</v>
      </c>
      <c r="J545" s="158" t="s">
        <v>96</v>
      </c>
      <c r="K545" s="257" t="s">
        <v>96</v>
      </c>
      <c r="L545" s="257" t="s">
        <v>4588</v>
      </c>
      <c r="M545" s="258">
        <v>39696</v>
      </c>
      <c r="N545" s="259">
        <v>39696</v>
      </c>
      <c r="O545" s="260">
        <v>6387</v>
      </c>
      <c r="P545" s="260">
        <v>39010</v>
      </c>
      <c r="Q545" s="257" t="s">
        <v>114</v>
      </c>
      <c r="R545" s="257" t="s">
        <v>4589</v>
      </c>
      <c r="S545" s="267" t="s">
        <v>277</v>
      </c>
      <c r="T545" s="158" t="s">
        <v>312</v>
      </c>
      <c r="U545" s="267" t="s">
        <v>116</v>
      </c>
      <c r="V545" s="32"/>
      <c r="W545" s="257"/>
      <c r="X545" s="261">
        <v>408194447</v>
      </c>
      <c r="Y545" s="39">
        <f>X545/10</f>
        <v>40819444.700000003</v>
      </c>
      <c r="Z545" s="39">
        <f>X545/13.5</f>
        <v>30236625.703703705</v>
      </c>
      <c r="AA545" s="39">
        <v>826840.15354075516</v>
      </c>
      <c r="AB545" s="260">
        <v>250</v>
      </c>
      <c r="AC545" s="49">
        <v>359407438</v>
      </c>
      <c r="AD545" s="49">
        <f>AC545/10</f>
        <v>35940743.799999997</v>
      </c>
      <c r="AE545" s="49">
        <f>AC545/13.5</f>
        <v>26622773.185185187</v>
      </c>
      <c r="AF545" s="49">
        <v>171745.05323317469</v>
      </c>
      <c r="AG545" s="263">
        <v>9375098</v>
      </c>
      <c r="AH545" s="49"/>
      <c r="AI545" s="48">
        <v>250</v>
      </c>
      <c r="AJ545" s="39">
        <v>296255.46999999997</v>
      </c>
      <c r="AK545" s="52">
        <v>6259507.7400000002</v>
      </c>
      <c r="AL545" s="39">
        <v>6555763.21</v>
      </c>
      <c r="AM545" s="51">
        <v>134892.24711934157</v>
      </c>
      <c r="AN545" s="260">
        <v>250</v>
      </c>
      <c r="AO545" s="52">
        <v>9038975</v>
      </c>
      <c r="AP545" s="39">
        <v>839358765.88999999</v>
      </c>
      <c r="AQ545" s="53">
        <v>174</v>
      </c>
      <c r="AR545" s="52"/>
      <c r="AS545" s="52"/>
      <c r="AT545" s="52"/>
      <c r="AU545" s="52"/>
      <c r="AV545" s="52"/>
      <c r="AW545" s="52"/>
      <c r="AX545" s="54"/>
      <c r="AY545" s="52"/>
      <c r="AZ545" s="52"/>
      <c r="BA545" s="39">
        <v>839358765.88999999</v>
      </c>
      <c r="BB545" s="39">
        <v>839358765.88999999</v>
      </c>
      <c r="BC545" s="52"/>
      <c r="BD545" s="52"/>
      <c r="BE545" s="39">
        <v>839358765.88999999</v>
      </c>
      <c r="BF545" s="39">
        <v>839358765.88999999</v>
      </c>
      <c r="BG545" s="52"/>
      <c r="BH545" s="52"/>
      <c r="BI545" s="39">
        <v>839358765.88999999</v>
      </c>
      <c r="BJ545" s="39">
        <v>839358765.88999999</v>
      </c>
      <c r="BK545" s="257" t="s">
        <v>4590</v>
      </c>
      <c r="BL545" s="257"/>
      <c r="BM545" s="257" t="s">
        <v>118</v>
      </c>
      <c r="BN545" s="257"/>
      <c r="BO545" s="257"/>
      <c r="BP545" s="257" t="s">
        <v>4591</v>
      </c>
      <c r="BQ545" s="257" t="s">
        <v>102</v>
      </c>
      <c r="BR545" s="257" t="s">
        <v>4592</v>
      </c>
      <c r="BS545" s="257" t="s">
        <v>312</v>
      </c>
      <c r="BT545" s="257"/>
      <c r="BU545" s="257" t="s">
        <v>4593</v>
      </c>
      <c r="BV545" s="257"/>
      <c r="BW545" s="38"/>
      <c r="BX545" s="257" t="s">
        <v>4594</v>
      </c>
      <c r="BY545" s="38"/>
      <c r="BZ545" s="216"/>
    </row>
    <row r="546" spans="1:78" s="217" customFormat="1" ht="99.75" customHeight="1">
      <c r="A546" s="257">
        <v>544</v>
      </c>
      <c r="B546" s="10" t="s">
        <v>4595</v>
      </c>
      <c r="C546" s="257" t="s">
        <v>92</v>
      </c>
      <c r="D546" s="257" t="s">
        <v>93</v>
      </c>
      <c r="E546" s="257" t="s">
        <v>4596</v>
      </c>
      <c r="F546" s="257"/>
      <c r="G546" s="257" t="s">
        <v>4597</v>
      </c>
      <c r="H546" s="257" t="s">
        <v>81</v>
      </c>
      <c r="I546" s="35"/>
      <c r="J546" s="158" t="s">
        <v>96</v>
      </c>
      <c r="K546" s="266"/>
      <c r="L546" s="257" t="s">
        <v>4598</v>
      </c>
      <c r="M546" s="46"/>
      <c r="N546" s="266"/>
      <c r="O546" s="48"/>
      <c r="P546" s="48"/>
      <c r="Q546" s="257" t="s">
        <v>114</v>
      </c>
      <c r="R546" s="257" t="s">
        <v>385</v>
      </c>
      <c r="S546" s="267" t="s">
        <v>145</v>
      </c>
      <c r="T546" s="158" t="s">
        <v>386</v>
      </c>
      <c r="U546" s="197" t="s">
        <v>101</v>
      </c>
      <c r="V546" s="266"/>
      <c r="W546" s="266"/>
      <c r="X546" s="263"/>
      <c r="Y546" s="263"/>
      <c r="Z546" s="263"/>
      <c r="AA546" s="263"/>
      <c r="AB546" s="266"/>
      <c r="AC546" s="263"/>
      <c r="AD546" s="263"/>
      <c r="AE546" s="263"/>
      <c r="AF546" s="263"/>
      <c r="AG546" s="263"/>
      <c r="AH546" s="263"/>
      <c r="AI546" s="266"/>
      <c r="AJ546" s="263"/>
      <c r="AK546" s="263"/>
      <c r="AL546" s="263"/>
      <c r="AM546" s="263"/>
      <c r="AN546" s="266"/>
      <c r="AO546" s="263"/>
      <c r="AP546" s="263"/>
      <c r="AQ546" s="266"/>
      <c r="AR546" s="45"/>
      <c r="AS546" s="4"/>
      <c r="AT546" s="4"/>
      <c r="AU546" s="4"/>
      <c r="AV546" s="4"/>
      <c r="AW546" s="4"/>
      <c r="AX546" s="34"/>
      <c r="AY546" s="4"/>
      <c r="AZ546" s="4"/>
      <c r="BA546" s="263"/>
      <c r="BB546" s="263"/>
      <c r="BC546" s="4"/>
      <c r="BD546" s="4"/>
      <c r="BE546" s="263"/>
      <c r="BF546" s="263"/>
      <c r="BG546" s="4"/>
      <c r="BH546" s="4"/>
      <c r="BI546" s="263"/>
      <c r="BJ546" s="263"/>
      <c r="BK546" s="257"/>
      <c r="BL546" s="266"/>
      <c r="BM546" s="266"/>
      <c r="BN546" s="266"/>
      <c r="BO546" s="266"/>
      <c r="BP546" s="266"/>
      <c r="BQ546" s="257" t="s">
        <v>102</v>
      </c>
      <c r="BR546" s="266"/>
      <c r="BS546" s="257" t="s">
        <v>386</v>
      </c>
      <c r="BT546" s="266"/>
      <c r="BU546" s="257"/>
      <c r="BV546" s="266"/>
      <c r="BW546" s="34"/>
      <c r="BX546" s="257" t="s">
        <v>4599</v>
      </c>
      <c r="BY546" s="34"/>
      <c r="BZ546" s="216"/>
    </row>
    <row r="547" spans="1:78" s="217" customFormat="1" ht="190.5" customHeight="1">
      <c r="A547" s="257">
        <v>545</v>
      </c>
      <c r="B547" s="10" t="s">
        <v>4600</v>
      </c>
      <c r="C547" s="257" t="s">
        <v>106</v>
      </c>
      <c r="D547" s="257" t="s">
        <v>204</v>
      </c>
      <c r="E547" s="257" t="s">
        <v>1096</v>
      </c>
      <c r="F547" s="257" t="s">
        <v>4601</v>
      </c>
      <c r="G547" s="257" t="s">
        <v>4602</v>
      </c>
      <c r="H547" s="69" t="s">
        <v>8071</v>
      </c>
      <c r="I547" s="32" t="s">
        <v>4603</v>
      </c>
      <c r="J547" s="158" t="s">
        <v>96</v>
      </c>
      <c r="K547" s="257" t="s">
        <v>4604</v>
      </c>
      <c r="L547" s="257"/>
      <c r="M547" s="258"/>
      <c r="N547" s="257">
        <v>2013</v>
      </c>
      <c r="O547" s="260"/>
      <c r="P547" s="260"/>
      <c r="Q547" s="257" t="s">
        <v>114</v>
      </c>
      <c r="R547" s="257" t="s">
        <v>311</v>
      </c>
      <c r="S547" s="267" t="s">
        <v>311</v>
      </c>
      <c r="T547" s="158" t="s">
        <v>211</v>
      </c>
      <c r="U547" s="197" t="s">
        <v>101</v>
      </c>
      <c r="V547" s="32"/>
      <c r="W547" s="257"/>
      <c r="X547" s="261"/>
      <c r="Y547" s="39"/>
      <c r="Z547" s="39"/>
      <c r="AA547" s="39"/>
      <c r="AB547" s="260"/>
      <c r="AC547" s="49"/>
      <c r="AD547" s="49"/>
      <c r="AE547" s="49"/>
      <c r="AF547" s="49"/>
      <c r="AG547" s="263"/>
      <c r="AH547" s="49"/>
      <c r="AI547" s="48"/>
      <c r="AJ547" s="39"/>
      <c r="AK547" s="52"/>
      <c r="AL547" s="39"/>
      <c r="AM547" s="51"/>
      <c r="AN547" s="260"/>
      <c r="AO547" s="52"/>
      <c r="AP547" s="39"/>
      <c r="AQ547" s="53"/>
      <c r="AR547" s="52"/>
      <c r="AS547" s="52"/>
      <c r="AT547" s="52"/>
      <c r="AU547" s="52"/>
      <c r="AV547" s="52"/>
      <c r="AW547" s="52"/>
      <c r="AX547" s="54"/>
      <c r="AY547" s="52"/>
      <c r="AZ547" s="52"/>
      <c r="BA547" s="39"/>
      <c r="BB547" s="39"/>
      <c r="BC547" s="52"/>
      <c r="BD547" s="52"/>
      <c r="BE547" s="39"/>
      <c r="BF547" s="39"/>
      <c r="BG547" s="52"/>
      <c r="BH547" s="52"/>
      <c r="BI547" s="39"/>
      <c r="BJ547" s="39"/>
      <c r="BK547" s="257" t="s">
        <v>4605</v>
      </c>
      <c r="BL547" s="257"/>
      <c r="BM547" s="257"/>
      <c r="BN547" s="257"/>
      <c r="BO547" s="257" t="s">
        <v>118</v>
      </c>
      <c r="BP547" s="257" t="s">
        <v>4606</v>
      </c>
      <c r="BQ547" s="257" t="s">
        <v>102</v>
      </c>
      <c r="BR547" s="257"/>
      <c r="BS547" s="257" t="s">
        <v>4607</v>
      </c>
      <c r="BT547" s="257" t="s">
        <v>4608</v>
      </c>
      <c r="BU547" s="257" t="s">
        <v>1021</v>
      </c>
      <c r="BV547" s="257" t="s">
        <v>4609</v>
      </c>
      <c r="BW547" s="38"/>
      <c r="BX547" s="257" t="s">
        <v>4610</v>
      </c>
      <c r="BY547" s="38"/>
      <c r="BZ547" s="216"/>
    </row>
    <row r="548" spans="1:78" s="217" customFormat="1" ht="267.75">
      <c r="A548" s="257">
        <v>546</v>
      </c>
      <c r="B548" s="101" t="s">
        <v>4611</v>
      </c>
      <c r="C548" s="257" t="s">
        <v>106</v>
      </c>
      <c r="D548" s="257" t="s">
        <v>274</v>
      </c>
      <c r="E548" s="257" t="s">
        <v>305</v>
      </c>
      <c r="F548" s="257" t="s">
        <v>4612</v>
      </c>
      <c r="G548" s="257" t="s">
        <v>4613</v>
      </c>
      <c r="H548" s="266" t="s">
        <v>110</v>
      </c>
      <c r="I548" s="32" t="s">
        <v>4614</v>
      </c>
      <c r="J548" s="158" t="s">
        <v>96</v>
      </c>
      <c r="K548" s="257" t="s">
        <v>692</v>
      </c>
      <c r="L548" s="257" t="s">
        <v>4615</v>
      </c>
      <c r="M548" s="258">
        <v>39708</v>
      </c>
      <c r="N548" s="259">
        <v>39708</v>
      </c>
      <c r="O548" s="260">
        <v>6426</v>
      </c>
      <c r="P548" s="260">
        <v>39018</v>
      </c>
      <c r="Q548" s="257" t="s">
        <v>114</v>
      </c>
      <c r="R548" s="257" t="s">
        <v>4616</v>
      </c>
      <c r="S548" s="267" t="s">
        <v>693</v>
      </c>
      <c r="T548" s="158" t="s">
        <v>312</v>
      </c>
      <c r="U548" s="267" t="s">
        <v>116</v>
      </c>
      <c r="V548" s="32"/>
      <c r="W548" s="257" t="s">
        <v>4617</v>
      </c>
      <c r="X548" s="261">
        <v>32468725</v>
      </c>
      <c r="Y548" s="39">
        <f>X548/10</f>
        <v>3246872.5</v>
      </c>
      <c r="Z548" s="39">
        <f>X548/13.5</f>
        <v>2405090.7407407407</v>
      </c>
      <c r="AA548" s="39">
        <v>65768.767217630855</v>
      </c>
      <c r="AB548" s="260">
        <v>41</v>
      </c>
      <c r="AC548" s="49">
        <v>189824103</v>
      </c>
      <c r="AD548" s="49">
        <f>AC548/10</f>
        <v>18982410.300000001</v>
      </c>
      <c r="AE548" s="49">
        <f>AC548/13.5</f>
        <v>14061044.666666666</v>
      </c>
      <c r="AF548" s="49">
        <v>90708.614312747304</v>
      </c>
      <c r="AG548" s="263">
        <v>4200000</v>
      </c>
      <c r="AH548" s="49"/>
      <c r="AI548" s="48">
        <v>35</v>
      </c>
      <c r="AJ548" s="39">
        <v>5834.7</v>
      </c>
      <c r="AK548" s="52">
        <v>764140.54</v>
      </c>
      <c r="AL548" s="39">
        <v>769975.24</v>
      </c>
      <c r="AM548" s="51">
        <v>15843.111934156377</v>
      </c>
      <c r="AN548" s="260">
        <v>27</v>
      </c>
      <c r="AO548" s="52">
        <v>15809051</v>
      </c>
      <c r="AP548" s="39">
        <v>140587656.84999999</v>
      </c>
      <c r="AQ548" s="53">
        <v>23</v>
      </c>
      <c r="AR548" s="52"/>
      <c r="AS548" s="52"/>
      <c r="AT548" s="52"/>
      <c r="AU548" s="52"/>
      <c r="AV548" s="52"/>
      <c r="AW548" s="52"/>
      <c r="AX548" s="54"/>
      <c r="AY548" s="52"/>
      <c r="AZ548" s="52"/>
      <c r="BA548" s="39">
        <v>140587656.84999999</v>
      </c>
      <c r="BB548" s="39">
        <v>140587656.84999999</v>
      </c>
      <c r="BC548" s="52"/>
      <c r="BD548" s="52"/>
      <c r="BE548" s="39">
        <v>140587656.84999999</v>
      </c>
      <c r="BF548" s="39">
        <v>140587656.84999999</v>
      </c>
      <c r="BG548" s="52"/>
      <c r="BH548" s="52"/>
      <c r="BI548" s="39">
        <v>140587656.84999999</v>
      </c>
      <c r="BJ548" s="39">
        <v>140587656.84999999</v>
      </c>
      <c r="BK548" s="69" t="s">
        <v>8013</v>
      </c>
      <c r="BL548" s="266" t="s">
        <v>180</v>
      </c>
      <c r="BM548" s="257" t="s">
        <v>118</v>
      </c>
      <c r="BN548" s="257"/>
      <c r="BO548" s="257" t="s">
        <v>118</v>
      </c>
      <c r="BP548" s="257" t="s">
        <v>4618</v>
      </c>
      <c r="BQ548" s="257" t="s">
        <v>4619</v>
      </c>
      <c r="BR548" s="257" t="s">
        <v>4620</v>
      </c>
      <c r="BS548" s="257" t="s">
        <v>4621</v>
      </c>
      <c r="BT548" s="257" t="s">
        <v>4622</v>
      </c>
      <c r="BU548" s="257" t="s">
        <v>4623</v>
      </c>
      <c r="BV548" s="69" t="s">
        <v>8012</v>
      </c>
      <c r="BW548" s="38"/>
      <c r="BX548" s="257" t="s">
        <v>4624</v>
      </c>
      <c r="BY548" s="38"/>
      <c r="BZ548" s="216"/>
    </row>
    <row r="549" spans="1:78" s="217" customFormat="1" ht="99.75" customHeight="1">
      <c r="A549" s="257">
        <v>547</v>
      </c>
      <c r="B549" s="10" t="s">
        <v>4625</v>
      </c>
      <c r="C549" s="257" t="s">
        <v>106</v>
      </c>
      <c r="D549" s="257" t="s">
        <v>274</v>
      </c>
      <c r="E549" s="257" t="s">
        <v>305</v>
      </c>
      <c r="F549" s="257" t="s">
        <v>4626</v>
      </c>
      <c r="G549" s="257" t="s">
        <v>4613</v>
      </c>
      <c r="H549" s="266" t="s">
        <v>110</v>
      </c>
      <c r="I549" s="32" t="s">
        <v>4627</v>
      </c>
      <c r="J549" s="158" t="s">
        <v>96</v>
      </c>
      <c r="K549" s="257" t="s">
        <v>96</v>
      </c>
      <c r="L549" s="257" t="s">
        <v>4628</v>
      </c>
      <c r="M549" s="258">
        <v>39708</v>
      </c>
      <c r="N549" s="259">
        <v>39708</v>
      </c>
      <c r="O549" s="260">
        <v>6427</v>
      </c>
      <c r="P549" s="260">
        <v>39018</v>
      </c>
      <c r="Q549" s="257" t="s">
        <v>114</v>
      </c>
      <c r="R549" s="257" t="s">
        <v>4616</v>
      </c>
      <c r="S549" s="267" t="s">
        <v>693</v>
      </c>
      <c r="T549" s="158" t="s">
        <v>312</v>
      </c>
      <c r="U549" s="267" t="s">
        <v>116</v>
      </c>
      <c r="V549" s="32"/>
      <c r="W549" s="257" t="s">
        <v>4617</v>
      </c>
      <c r="X549" s="261">
        <v>96795502</v>
      </c>
      <c r="Y549" s="39">
        <f>X549/10</f>
        <v>9679550.1999999993</v>
      </c>
      <c r="Z549" s="39">
        <f>X549/13.5</f>
        <v>7170037.1851851856</v>
      </c>
      <c r="AA549" s="39">
        <v>196069.32020742181</v>
      </c>
      <c r="AB549" s="262">
        <v>103</v>
      </c>
      <c r="AC549" s="49">
        <v>118114867</v>
      </c>
      <c r="AD549" s="263">
        <f>AC549/10</f>
        <v>11811486.699999999</v>
      </c>
      <c r="AE549" s="263">
        <f>AC549/13.5</f>
        <v>8749249.4074074067</v>
      </c>
      <c r="AF549" s="49">
        <v>56441.91515186269</v>
      </c>
      <c r="AG549" s="263">
        <v>1000000</v>
      </c>
      <c r="AH549" s="263"/>
      <c r="AI549" s="266">
        <v>122</v>
      </c>
      <c r="AJ549" s="39">
        <v>2150.66</v>
      </c>
      <c r="AK549" s="51"/>
      <c r="AL549" s="39">
        <v>2150.66</v>
      </c>
      <c r="AM549" s="51">
        <v>44.252263374485594</v>
      </c>
      <c r="AN549" s="38">
        <v>30</v>
      </c>
      <c r="AO549" s="49"/>
      <c r="AP549" s="49"/>
      <c r="AQ549" s="64"/>
      <c r="AR549" s="49"/>
      <c r="AS549" s="49"/>
      <c r="AT549" s="49"/>
      <c r="AU549" s="49"/>
      <c r="AV549" s="49"/>
      <c r="AW549" s="49"/>
      <c r="AX549" s="64"/>
      <c r="AY549" s="49"/>
      <c r="AZ549" s="49"/>
      <c r="BA549" s="49"/>
      <c r="BB549" s="49"/>
      <c r="BC549" s="49"/>
      <c r="BD549" s="49"/>
      <c r="BE549" s="49"/>
      <c r="BF549" s="49"/>
      <c r="BG549" s="49"/>
      <c r="BH549" s="49"/>
      <c r="BI549" s="49"/>
      <c r="BJ549" s="49"/>
      <c r="BK549" s="257" t="s">
        <v>4629</v>
      </c>
      <c r="BL549" s="257"/>
      <c r="BM549" s="257" t="s">
        <v>118</v>
      </c>
      <c r="BN549" s="257"/>
      <c r="BO549" s="257"/>
      <c r="BP549" s="257"/>
      <c r="BQ549" s="257" t="s">
        <v>102</v>
      </c>
      <c r="BR549" s="257" t="s">
        <v>4630</v>
      </c>
      <c r="BS549" s="257" t="s">
        <v>4621</v>
      </c>
      <c r="BT549" s="257" t="s">
        <v>4622</v>
      </c>
      <c r="BU549" s="257" t="s">
        <v>4563</v>
      </c>
      <c r="BV549" s="257" t="s">
        <v>4631</v>
      </c>
      <c r="BW549" s="38"/>
      <c r="BX549" s="257" t="s">
        <v>4632</v>
      </c>
      <c r="BY549" s="38"/>
      <c r="BZ549" s="216"/>
    </row>
    <row r="550" spans="1:78" s="217" customFormat="1" ht="99.75" customHeight="1">
      <c r="A550" s="257">
        <v>548</v>
      </c>
      <c r="B550" s="10" t="s">
        <v>4633</v>
      </c>
      <c r="C550" s="257" t="s">
        <v>106</v>
      </c>
      <c r="D550" s="257" t="s">
        <v>274</v>
      </c>
      <c r="E550" s="257" t="s">
        <v>305</v>
      </c>
      <c r="F550" s="257" t="s">
        <v>4626</v>
      </c>
      <c r="G550" s="257" t="s">
        <v>4613</v>
      </c>
      <c r="H550" s="266" t="s">
        <v>110</v>
      </c>
      <c r="I550" s="32" t="s">
        <v>4634</v>
      </c>
      <c r="J550" s="158" t="s">
        <v>96</v>
      </c>
      <c r="K550" s="257" t="s">
        <v>96</v>
      </c>
      <c r="L550" s="257" t="s">
        <v>4635</v>
      </c>
      <c r="M550" s="258">
        <v>39260</v>
      </c>
      <c r="N550" s="259">
        <v>39260</v>
      </c>
      <c r="O550" s="260">
        <v>5409</v>
      </c>
      <c r="P550" s="260">
        <v>38979</v>
      </c>
      <c r="Q550" s="257" t="s">
        <v>114</v>
      </c>
      <c r="R550" s="257" t="s">
        <v>973</v>
      </c>
      <c r="S550" s="267" t="s">
        <v>311</v>
      </c>
      <c r="T550" s="158" t="s">
        <v>312</v>
      </c>
      <c r="U550" s="197" t="s">
        <v>101</v>
      </c>
      <c r="V550" s="32"/>
      <c r="W550" s="257"/>
      <c r="X550" s="261">
        <v>228265480</v>
      </c>
      <c r="Y550" s="39">
        <f>X550/10</f>
        <v>22826548</v>
      </c>
      <c r="Z550" s="39">
        <f>X550/13.5</f>
        <v>16908554.074074075</v>
      </c>
      <c r="AA550" s="39">
        <v>462375.38486468967</v>
      </c>
      <c r="AB550" s="260">
        <v>218</v>
      </c>
      <c r="AC550" s="49">
        <v>1168717300</v>
      </c>
      <c r="AD550" s="49">
        <f>AC550/10</f>
        <v>116871730</v>
      </c>
      <c r="AE550" s="49">
        <f>AC550/13.5</f>
        <v>86571651.851851851</v>
      </c>
      <c r="AF550" s="49">
        <v>558478.74495861772</v>
      </c>
      <c r="AG550" s="263">
        <v>96410801</v>
      </c>
      <c r="AH550" s="49">
        <v>25056992</v>
      </c>
      <c r="AI550" s="48">
        <v>201</v>
      </c>
      <c r="AJ550" s="39">
        <v>89612.53</v>
      </c>
      <c r="AK550" s="52">
        <v>12226219.82</v>
      </c>
      <c r="AL550" s="39">
        <v>12315832.35</v>
      </c>
      <c r="AM550" s="51">
        <v>253412.18827160491</v>
      </c>
      <c r="AN550" s="260">
        <v>218</v>
      </c>
      <c r="AO550" s="52">
        <v>53721407</v>
      </c>
      <c r="AP550" s="39">
        <v>812353907.47000003</v>
      </c>
      <c r="AQ550" s="53">
        <v>180</v>
      </c>
      <c r="AR550" s="52"/>
      <c r="AS550" s="52"/>
      <c r="AT550" s="57">
        <v>4988759728</v>
      </c>
      <c r="AU550" s="57">
        <v>27025.49</v>
      </c>
      <c r="AV550" s="39">
        <f>AR550+AT550</f>
        <v>4988759728</v>
      </c>
      <c r="AW550" s="39">
        <f>AS550+AU550</f>
        <v>27025.49</v>
      </c>
      <c r="AX550" s="54"/>
      <c r="AY550" s="52"/>
      <c r="AZ550" s="52"/>
      <c r="BA550" s="39">
        <v>812353907.47000003</v>
      </c>
      <c r="BB550" s="39">
        <v>812353907.47000003</v>
      </c>
      <c r="BC550" s="52"/>
      <c r="BD550" s="52"/>
      <c r="BE550" s="39">
        <v>812353907.47000003</v>
      </c>
      <c r="BF550" s="39">
        <v>812353907.47000003</v>
      </c>
      <c r="BG550" s="52"/>
      <c r="BH550" s="52"/>
      <c r="BI550" s="39">
        <v>812353907.47000003</v>
      </c>
      <c r="BJ550" s="39">
        <v>812353907.47000003</v>
      </c>
      <c r="BK550" s="257" t="s">
        <v>4636</v>
      </c>
      <c r="BL550" s="257"/>
      <c r="BM550" s="257" t="s">
        <v>118</v>
      </c>
      <c r="BN550" s="257"/>
      <c r="BO550" s="257"/>
      <c r="BP550" s="257" t="s">
        <v>4637</v>
      </c>
      <c r="BQ550" s="257" t="s">
        <v>102</v>
      </c>
      <c r="BR550" s="257" t="s">
        <v>4638</v>
      </c>
      <c r="BS550" s="257" t="s">
        <v>4621</v>
      </c>
      <c r="BT550" s="257" t="s">
        <v>4622</v>
      </c>
      <c r="BU550" s="257" t="s">
        <v>4563</v>
      </c>
      <c r="BV550" s="257" t="s">
        <v>4639</v>
      </c>
      <c r="BW550" s="38"/>
      <c r="BX550" s="257" t="s">
        <v>4640</v>
      </c>
      <c r="BY550" s="38"/>
      <c r="BZ550" s="216"/>
    </row>
    <row r="551" spans="1:78" s="217" customFormat="1" ht="99.75" customHeight="1">
      <c r="A551" s="257">
        <v>549</v>
      </c>
      <c r="B551" s="10" t="s">
        <v>4641</v>
      </c>
      <c r="C551" s="257" t="s">
        <v>92</v>
      </c>
      <c r="D551" s="69" t="s">
        <v>2425</v>
      </c>
      <c r="E551" s="257" t="s">
        <v>989</v>
      </c>
      <c r="F551" s="257"/>
      <c r="G551" s="257" t="s">
        <v>2433</v>
      </c>
      <c r="H551" s="257" t="s">
        <v>81</v>
      </c>
      <c r="I551" s="32"/>
      <c r="J551" s="158" t="s">
        <v>96</v>
      </c>
      <c r="K551" s="257" t="s">
        <v>96</v>
      </c>
      <c r="L551" s="257" t="s">
        <v>4642</v>
      </c>
      <c r="M551" s="258"/>
      <c r="N551" s="257"/>
      <c r="O551" s="260"/>
      <c r="P551" s="260"/>
      <c r="Q551" s="257" t="s">
        <v>114</v>
      </c>
      <c r="R551" s="257" t="s">
        <v>2394</v>
      </c>
      <c r="S551" s="267" t="s">
        <v>2395</v>
      </c>
      <c r="T551" s="158" t="s">
        <v>2396</v>
      </c>
      <c r="U551" s="197" t="s">
        <v>101</v>
      </c>
      <c r="V551" s="266"/>
      <c r="W551" s="266"/>
      <c r="X551" s="263"/>
      <c r="Y551" s="263"/>
      <c r="Z551" s="263"/>
      <c r="AA551" s="263"/>
      <c r="AB551" s="266"/>
      <c r="AC551" s="263"/>
      <c r="AD551" s="263"/>
      <c r="AE551" s="263"/>
      <c r="AF551" s="263"/>
      <c r="AG551" s="263"/>
      <c r="AH551" s="263"/>
      <c r="AI551" s="266"/>
      <c r="AJ551" s="263"/>
      <c r="AK551" s="263"/>
      <c r="AL551" s="263"/>
      <c r="AM551" s="263"/>
      <c r="AN551" s="266"/>
      <c r="AO551" s="263"/>
      <c r="AP551" s="261"/>
      <c r="AQ551" s="266"/>
      <c r="AR551" s="45"/>
      <c r="AS551" s="4"/>
      <c r="AT551" s="4"/>
      <c r="AU551" s="4"/>
      <c r="AV551" s="4"/>
      <c r="AW551" s="4"/>
      <c r="AX551" s="34"/>
      <c r="AY551" s="4"/>
      <c r="AZ551" s="4"/>
      <c r="BA551" s="261"/>
      <c r="BB551" s="261"/>
      <c r="BC551" s="4"/>
      <c r="BD551" s="4"/>
      <c r="BE551" s="261"/>
      <c r="BF551" s="261"/>
      <c r="BG551" s="4"/>
      <c r="BH551" s="4"/>
      <c r="BI551" s="261"/>
      <c r="BJ551" s="261"/>
      <c r="BK551" s="257"/>
      <c r="BL551" s="266"/>
      <c r="BM551" s="266"/>
      <c r="BN551" s="266"/>
      <c r="BO551" s="266"/>
      <c r="BP551" s="266"/>
      <c r="BQ551" s="257" t="s">
        <v>102</v>
      </c>
      <c r="BR551" s="266"/>
      <c r="BS551" s="266" t="s">
        <v>2396</v>
      </c>
      <c r="BT551" s="266"/>
      <c r="BU551" s="257" t="s">
        <v>2437</v>
      </c>
      <c r="BV551" s="266"/>
      <c r="BW551" s="34"/>
      <c r="BX551" s="257" t="s">
        <v>4643</v>
      </c>
      <c r="BY551" s="34"/>
      <c r="BZ551" s="216"/>
    </row>
    <row r="552" spans="1:78" s="217" customFormat="1" ht="299.25">
      <c r="A552" s="257">
        <v>550</v>
      </c>
      <c r="B552" s="10" t="s">
        <v>4644</v>
      </c>
      <c r="C552" s="257" t="s">
        <v>106</v>
      </c>
      <c r="D552" s="257" t="s">
        <v>204</v>
      </c>
      <c r="E552" s="257" t="s">
        <v>1271</v>
      </c>
      <c r="F552" s="257" t="s">
        <v>4645</v>
      </c>
      <c r="G552" s="257" t="s">
        <v>1273</v>
      </c>
      <c r="H552" s="257" t="s">
        <v>81</v>
      </c>
      <c r="I552" s="32" t="s">
        <v>4646</v>
      </c>
      <c r="J552" s="158" t="s">
        <v>96</v>
      </c>
      <c r="K552" s="257" t="s">
        <v>96</v>
      </c>
      <c r="L552" s="257" t="s">
        <v>4647</v>
      </c>
      <c r="M552" s="258">
        <v>34170</v>
      </c>
      <c r="N552" s="259">
        <v>34170</v>
      </c>
      <c r="O552" s="260"/>
      <c r="P552" s="260"/>
      <c r="Q552" s="257" t="s">
        <v>114</v>
      </c>
      <c r="R552" s="257" t="s">
        <v>1245</v>
      </c>
      <c r="S552" s="267" t="s">
        <v>761</v>
      </c>
      <c r="T552" s="158" t="s">
        <v>211</v>
      </c>
      <c r="U552" s="197" t="s">
        <v>101</v>
      </c>
      <c r="V552" s="32" t="s">
        <v>4648</v>
      </c>
      <c r="W552" s="257"/>
      <c r="X552" s="261">
        <v>1852357260</v>
      </c>
      <c r="Y552" s="39">
        <f>X552/10</f>
        <v>185235726</v>
      </c>
      <c r="Z552" s="39">
        <f>X552/13.5</f>
        <v>137211648.8888889</v>
      </c>
      <c r="AA552" s="39">
        <v>3752141.5896937288</v>
      </c>
      <c r="AB552" s="260">
        <v>2086</v>
      </c>
      <c r="AC552" s="49">
        <v>4593317027</v>
      </c>
      <c r="AD552" s="49">
        <f>AC552/10</f>
        <v>459331702.69999999</v>
      </c>
      <c r="AE552" s="49">
        <f>AC552/13.5</f>
        <v>340245705.7037037</v>
      </c>
      <c r="AF552" s="49">
        <v>2194944.7727316171</v>
      </c>
      <c r="AG552" s="263">
        <v>221667118</v>
      </c>
      <c r="AH552" s="49"/>
      <c r="AI552" s="48">
        <v>2288</v>
      </c>
      <c r="AJ552" s="39">
        <v>248527.9</v>
      </c>
      <c r="AK552" s="52">
        <v>143684023</v>
      </c>
      <c r="AL552" s="39">
        <v>143932550.90000001</v>
      </c>
      <c r="AM552" s="51">
        <v>2961575.1213991768</v>
      </c>
      <c r="AN552" s="53">
        <v>2084</v>
      </c>
      <c r="AO552" s="52">
        <v>378464570</v>
      </c>
      <c r="AP552" s="39">
        <v>17277379343.389999</v>
      </c>
      <c r="AQ552" s="53">
        <v>1586</v>
      </c>
      <c r="AR552" s="52"/>
      <c r="AS552" s="52"/>
      <c r="AT552" s="57">
        <v>137193993138</v>
      </c>
      <c r="AU552" s="57">
        <v>417382.28</v>
      </c>
      <c r="AV552" s="39">
        <f>AR552+AT552</f>
        <v>137193993138</v>
      </c>
      <c r="AW552" s="39">
        <f>AS552+AU552</f>
        <v>417382.28</v>
      </c>
      <c r="AX552" s="54"/>
      <c r="AY552" s="52"/>
      <c r="AZ552" s="52"/>
      <c r="BA552" s="39">
        <v>17277379343.389999</v>
      </c>
      <c r="BB552" s="39">
        <v>17277379343.389999</v>
      </c>
      <c r="BC552" s="52"/>
      <c r="BD552" s="52"/>
      <c r="BE552" s="39">
        <v>17277379343.389999</v>
      </c>
      <c r="BF552" s="39">
        <v>17277379343.389999</v>
      </c>
      <c r="BG552" s="52"/>
      <c r="BH552" s="52"/>
      <c r="BI552" s="39">
        <v>17277379343.389999</v>
      </c>
      <c r="BJ552" s="39">
        <v>17277379343.389999</v>
      </c>
      <c r="BK552" s="265" t="s">
        <v>8539</v>
      </c>
      <c r="BL552" s="257"/>
      <c r="BM552" s="257" t="s">
        <v>118</v>
      </c>
      <c r="BN552" s="257"/>
      <c r="BO552" s="265" t="s">
        <v>118</v>
      </c>
      <c r="BP552" s="287" t="s">
        <v>8535</v>
      </c>
      <c r="BQ552" s="257" t="s">
        <v>4649</v>
      </c>
      <c r="BR552" s="257" t="s">
        <v>4650</v>
      </c>
      <c r="BS552" s="257" t="s">
        <v>4518</v>
      </c>
      <c r="BT552" s="257"/>
      <c r="BU552" s="257" t="s">
        <v>4651</v>
      </c>
      <c r="BV552" s="257" t="s">
        <v>8536</v>
      </c>
      <c r="BW552" s="38"/>
      <c r="BX552" s="257" t="s">
        <v>4652</v>
      </c>
      <c r="BY552" s="38"/>
      <c r="BZ552" s="216"/>
    </row>
    <row r="553" spans="1:78" s="217" customFormat="1" ht="99.75" customHeight="1">
      <c r="A553" s="257">
        <v>551</v>
      </c>
      <c r="B553" s="10" t="s">
        <v>4653</v>
      </c>
      <c r="C553" s="257" t="s">
        <v>92</v>
      </c>
      <c r="D553" s="267" t="s">
        <v>402</v>
      </c>
      <c r="E553" s="257" t="s">
        <v>2016</v>
      </c>
      <c r="F553" s="257"/>
      <c r="G553" s="257" t="s">
        <v>4654</v>
      </c>
      <c r="H553" s="257" t="s">
        <v>81</v>
      </c>
      <c r="I553" s="32"/>
      <c r="J553" s="158" t="s">
        <v>96</v>
      </c>
      <c r="K553" s="257" t="s">
        <v>96</v>
      </c>
      <c r="L553" s="257" t="s">
        <v>4655</v>
      </c>
      <c r="M553" s="258">
        <v>40026</v>
      </c>
      <c r="N553" s="257"/>
      <c r="O553" s="260"/>
      <c r="P553" s="260" t="s">
        <v>4656</v>
      </c>
      <c r="Q553" s="257" t="s">
        <v>114</v>
      </c>
      <c r="R553" s="257" t="s">
        <v>1113</v>
      </c>
      <c r="S553" s="267" t="s">
        <v>638</v>
      </c>
      <c r="T553" s="158" t="s">
        <v>725</v>
      </c>
      <c r="U553" s="197" t="s">
        <v>101</v>
      </c>
      <c r="V553" s="257"/>
      <c r="W553" s="257"/>
      <c r="X553" s="261"/>
      <c r="Y553" s="261"/>
      <c r="Z553" s="261"/>
      <c r="AA553" s="261"/>
      <c r="AB553" s="257"/>
      <c r="AC553" s="261"/>
      <c r="AD553" s="261"/>
      <c r="AE553" s="261"/>
      <c r="AF553" s="261"/>
      <c r="AG553" s="261"/>
      <c r="AH553" s="261"/>
      <c r="AI553" s="257"/>
      <c r="AJ553" s="261"/>
      <c r="AK553" s="261"/>
      <c r="AL553" s="261"/>
      <c r="AM553" s="261"/>
      <c r="AN553" s="257"/>
      <c r="AO553" s="261"/>
      <c r="AP553" s="261"/>
      <c r="AQ553" s="257"/>
      <c r="AR553" s="45"/>
      <c r="AS553" s="4"/>
      <c r="AT553" s="4"/>
      <c r="AU553" s="4"/>
      <c r="AV553" s="4"/>
      <c r="AW553" s="4"/>
      <c r="AX553" s="34"/>
      <c r="AY553" s="4"/>
      <c r="AZ553" s="4"/>
      <c r="BA553" s="261"/>
      <c r="BB553" s="261"/>
      <c r="BC553" s="4"/>
      <c r="BD553" s="4"/>
      <c r="BE553" s="261"/>
      <c r="BF553" s="261"/>
      <c r="BG553" s="4"/>
      <c r="BH553" s="4"/>
      <c r="BI553" s="261"/>
      <c r="BJ553" s="261"/>
      <c r="BK553" s="257"/>
      <c r="BL553" s="266"/>
      <c r="BM553" s="266"/>
      <c r="BN553" s="266"/>
      <c r="BO553" s="266"/>
      <c r="BP553" s="266"/>
      <c r="BQ553" s="34"/>
      <c r="BR553" s="266"/>
      <c r="BS553" s="266"/>
      <c r="BT553" s="266"/>
      <c r="BU553" s="257" t="s">
        <v>726</v>
      </c>
      <c r="BV553" s="266"/>
      <c r="BW553" s="34"/>
      <c r="BX553" s="257" t="s">
        <v>4657</v>
      </c>
      <c r="BY553" s="34"/>
      <c r="BZ553" s="216"/>
    </row>
    <row r="554" spans="1:78" s="217" customFormat="1" ht="99.75" customHeight="1">
      <c r="A554" s="257">
        <v>552</v>
      </c>
      <c r="B554" s="10" t="s">
        <v>4658</v>
      </c>
      <c r="C554" s="257" t="s">
        <v>92</v>
      </c>
      <c r="D554" s="267" t="s">
        <v>402</v>
      </c>
      <c r="E554" s="257" t="s">
        <v>2016</v>
      </c>
      <c r="F554" s="257"/>
      <c r="G554" s="257" t="s">
        <v>2017</v>
      </c>
      <c r="H554" s="257" t="s">
        <v>81</v>
      </c>
      <c r="I554" s="32"/>
      <c r="J554" s="158" t="s">
        <v>96</v>
      </c>
      <c r="K554" s="257" t="s">
        <v>96</v>
      </c>
      <c r="L554" s="257" t="s">
        <v>4659</v>
      </c>
      <c r="M554" s="266"/>
      <c r="N554" s="266"/>
      <c r="O554" s="260" t="s">
        <v>4660</v>
      </c>
      <c r="P554" s="260" t="s">
        <v>4661</v>
      </c>
      <c r="Q554" s="257" t="s">
        <v>114</v>
      </c>
      <c r="R554" s="257" t="s">
        <v>1245</v>
      </c>
      <c r="S554" s="267" t="s">
        <v>761</v>
      </c>
      <c r="T554" s="158" t="s">
        <v>2638</v>
      </c>
      <c r="U554" s="197" t="s">
        <v>101</v>
      </c>
      <c r="V554" s="266"/>
      <c r="W554" s="266"/>
      <c r="X554" s="263"/>
      <c r="Y554" s="263"/>
      <c r="Z554" s="263"/>
      <c r="AA554" s="263"/>
      <c r="AB554" s="266"/>
      <c r="AC554" s="263"/>
      <c r="AD554" s="263"/>
      <c r="AE554" s="263"/>
      <c r="AF554" s="263" t="s">
        <v>2436</v>
      </c>
      <c r="AG554" s="263"/>
      <c r="AH554" s="263"/>
      <c r="AI554" s="266"/>
      <c r="AJ554" s="263"/>
      <c r="AK554" s="263"/>
      <c r="AL554" s="263"/>
      <c r="AM554" s="263"/>
      <c r="AN554" s="266"/>
      <c r="AO554" s="263"/>
      <c r="AP554" s="263"/>
      <c r="AQ554" s="266"/>
      <c r="AR554" s="45"/>
      <c r="AS554" s="4"/>
      <c r="AT554" s="4"/>
      <c r="AU554" s="4"/>
      <c r="AV554" s="4"/>
      <c r="AW554" s="4"/>
      <c r="AX554" s="34"/>
      <c r="AY554" s="4"/>
      <c r="AZ554" s="4"/>
      <c r="BA554" s="263"/>
      <c r="BB554" s="263"/>
      <c r="BC554" s="4"/>
      <c r="BD554" s="4"/>
      <c r="BE554" s="263"/>
      <c r="BF554" s="263"/>
      <c r="BG554" s="4"/>
      <c r="BH554" s="4"/>
      <c r="BI554" s="263"/>
      <c r="BJ554" s="263"/>
      <c r="BK554" s="257" t="s">
        <v>4662</v>
      </c>
      <c r="BL554" s="266"/>
      <c r="BM554" s="266" t="s">
        <v>118</v>
      </c>
      <c r="BN554" s="266"/>
      <c r="BO554" s="266" t="s">
        <v>118</v>
      </c>
      <c r="BP554" s="266"/>
      <c r="BQ554" s="34"/>
      <c r="BR554" s="266"/>
      <c r="BS554" s="266"/>
      <c r="BT554" s="266"/>
      <c r="BU554" s="257"/>
      <c r="BV554" s="266"/>
      <c r="BW554" s="34"/>
      <c r="BX554" s="257" t="s">
        <v>4663</v>
      </c>
      <c r="BY554" s="34"/>
      <c r="BZ554" s="216"/>
    </row>
    <row r="555" spans="1:78" s="217" customFormat="1" ht="99.75" customHeight="1">
      <c r="A555" s="257">
        <v>553</v>
      </c>
      <c r="B555" s="10" t="s">
        <v>8217</v>
      </c>
      <c r="C555" s="257" t="s">
        <v>92</v>
      </c>
      <c r="D555" s="267" t="s">
        <v>402</v>
      </c>
      <c r="E555" s="257" t="s">
        <v>2016</v>
      </c>
      <c r="F555" s="257"/>
      <c r="G555" s="257" t="s">
        <v>4664</v>
      </c>
      <c r="H555" s="257" t="s">
        <v>81</v>
      </c>
      <c r="I555" s="35"/>
      <c r="J555" s="158" t="s">
        <v>96</v>
      </c>
      <c r="K555" s="257" t="s">
        <v>96</v>
      </c>
      <c r="L555" s="257" t="s">
        <v>1006</v>
      </c>
      <c r="M555" s="46"/>
      <c r="N555" s="266"/>
      <c r="O555" s="48"/>
      <c r="P555" s="48"/>
      <c r="Q555" s="257" t="s">
        <v>114</v>
      </c>
      <c r="R555" s="257" t="s">
        <v>1007</v>
      </c>
      <c r="S555" s="267" t="s">
        <v>397</v>
      </c>
      <c r="T555" s="158" t="s">
        <v>398</v>
      </c>
      <c r="U555" s="197" t="s">
        <v>101</v>
      </c>
      <c r="V555" s="266"/>
      <c r="W555" s="266"/>
      <c r="X555" s="263"/>
      <c r="Y555" s="263"/>
      <c r="Z555" s="263"/>
      <c r="AA555" s="263"/>
      <c r="AB555" s="266"/>
      <c r="AC555" s="263"/>
      <c r="AD555" s="263"/>
      <c r="AE555" s="263"/>
      <c r="AF555" s="263"/>
      <c r="AG555" s="263"/>
      <c r="AH555" s="263"/>
      <c r="AI555" s="266"/>
      <c r="AJ555" s="263"/>
      <c r="AK555" s="263"/>
      <c r="AL555" s="263"/>
      <c r="AM555" s="263"/>
      <c r="AN555" s="266"/>
      <c r="AO555" s="263"/>
      <c r="AP555" s="263"/>
      <c r="AQ555" s="90"/>
      <c r="AR555" s="261"/>
      <c r="AS555" s="4"/>
      <c r="AT555" s="4"/>
      <c r="AU555" s="4"/>
      <c r="AV555" s="4"/>
      <c r="AW555" s="4"/>
      <c r="AX555" s="34"/>
      <c r="AY555" s="4"/>
      <c r="AZ555" s="4"/>
      <c r="BA555" s="263"/>
      <c r="BB555" s="263"/>
      <c r="BC555" s="4"/>
      <c r="BD555" s="4"/>
      <c r="BE555" s="263"/>
      <c r="BF555" s="263"/>
      <c r="BG555" s="4"/>
      <c r="BH555" s="4"/>
      <c r="BI555" s="263"/>
      <c r="BJ555" s="263"/>
      <c r="BK555" s="257"/>
      <c r="BL555" s="266"/>
      <c r="BM555" s="266"/>
      <c r="BN555" s="266"/>
      <c r="BO555" s="266"/>
      <c r="BP555" s="266"/>
      <c r="BQ555" s="34"/>
      <c r="BR555" s="266"/>
      <c r="BS555" s="257" t="s">
        <v>398</v>
      </c>
      <c r="BT555" s="266"/>
      <c r="BU555" s="257"/>
      <c r="BV555" s="257"/>
      <c r="BW555" s="34"/>
      <c r="BX555" s="257" t="s">
        <v>4665</v>
      </c>
      <c r="BY555" s="34"/>
      <c r="BZ555" s="216"/>
    </row>
    <row r="556" spans="1:78" s="217" customFormat="1" ht="99.75" customHeight="1">
      <c r="A556" s="257">
        <v>554</v>
      </c>
      <c r="B556" s="10" t="s">
        <v>4666</v>
      </c>
      <c r="C556" s="257" t="s">
        <v>92</v>
      </c>
      <c r="D556" s="69" t="s">
        <v>2425</v>
      </c>
      <c r="E556" s="257" t="s">
        <v>969</v>
      </c>
      <c r="F556" s="257"/>
      <c r="G556" s="257" t="s">
        <v>2469</v>
      </c>
      <c r="H556" s="257" t="s">
        <v>81</v>
      </c>
      <c r="I556" s="32"/>
      <c r="J556" s="158" t="s">
        <v>96</v>
      </c>
      <c r="K556" s="257" t="s">
        <v>96</v>
      </c>
      <c r="L556" s="257" t="s">
        <v>4667</v>
      </c>
      <c r="M556" s="258"/>
      <c r="N556" s="257"/>
      <c r="O556" s="260"/>
      <c r="P556" s="260"/>
      <c r="Q556" s="257" t="s">
        <v>114</v>
      </c>
      <c r="R556" s="257" t="s">
        <v>367</v>
      </c>
      <c r="S556" s="267" t="s">
        <v>133</v>
      </c>
      <c r="T556" s="158" t="s">
        <v>368</v>
      </c>
      <c r="U556" s="197" t="s">
        <v>101</v>
      </c>
      <c r="V556" s="266"/>
      <c r="W556" s="266"/>
      <c r="X556" s="263"/>
      <c r="Y556" s="263"/>
      <c r="Z556" s="263"/>
      <c r="AA556" s="263"/>
      <c r="AB556" s="266"/>
      <c r="AC556" s="263"/>
      <c r="AD556" s="263"/>
      <c r="AE556" s="263"/>
      <c r="AF556" s="263"/>
      <c r="AG556" s="263"/>
      <c r="AH556" s="263"/>
      <c r="AI556" s="266"/>
      <c r="AJ556" s="263"/>
      <c r="AK556" s="263"/>
      <c r="AL556" s="263"/>
      <c r="AM556" s="263"/>
      <c r="AN556" s="266"/>
      <c r="AO556" s="263"/>
      <c r="AP556" s="261"/>
      <c r="AQ556" s="266"/>
      <c r="AR556" s="45"/>
      <c r="AS556" s="4"/>
      <c r="AT556" s="4"/>
      <c r="AU556" s="4"/>
      <c r="AV556" s="4"/>
      <c r="AW556" s="4"/>
      <c r="AX556" s="34"/>
      <c r="AY556" s="4"/>
      <c r="AZ556" s="4"/>
      <c r="BA556" s="261"/>
      <c r="BB556" s="261"/>
      <c r="BC556" s="4"/>
      <c r="BD556" s="4"/>
      <c r="BE556" s="261"/>
      <c r="BF556" s="261"/>
      <c r="BG556" s="4"/>
      <c r="BH556" s="4"/>
      <c r="BI556" s="261"/>
      <c r="BJ556" s="261"/>
      <c r="BK556" s="257"/>
      <c r="BL556" s="266"/>
      <c r="BM556" s="266"/>
      <c r="BN556" s="266"/>
      <c r="BO556" s="266"/>
      <c r="BP556" s="266"/>
      <c r="BQ556" s="34"/>
      <c r="BR556" s="266"/>
      <c r="BS556" s="257" t="s">
        <v>368</v>
      </c>
      <c r="BT556" s="266"/>
      <c r="BU556" s="257" t="s">
        <v>2437</v>
      </c>
      <c r="BV556" s="266"/>
      <c r="BW556" s="34"/>
      <c r="BX556" s="257" t="s">
        <v>4668</v>
      </c>
      <c r="BY556" s="34"/>
      <c r="BZ556" s="218"/>
    </row>
    <row r="557" spans="1:78" s="217" customFormat="1" ht="409.5">
      <c r="A557" s="257">
        <v>555</v>
      </c>
      <c r="B557" s="101" t="s">
        <v>4669</v>
      </c>
      <c r="C557" s="257" t="s">
        <v>106</v>
      </c>
      <c r="D557" s="257" t="s">
        <v>2025</v>
      </c>
      <c r="E557" s="257" t="s">
        <v>4670</v>
      </c>
      <c r="F557" s="257" t="s">
        <v>4671</v>
      </c>
      <c r="G557" s="257" t="s">
        <v>4672</v>
      </c>
      <c r="H557" s="257" t="s">
        <v>81</v>
      </c>
      <c r="I557" s="32" t="s">
        <v>4673</v>
      </c>
      <c r="J557" s="158" t="s">
        <v>96</v>
      </c>
      <c r="K557" s="257" t="s">
        <v>96</v>
      </c>
      <c r="L557" s="257" t="s">
        <v>4674</v>
      </c>
      <c r="M557" s="258">
        <v>41802</v>
      </c>
      <c r="N557" s="259">
        <v>41802</v>
      </c>
      <c r="O557" s="260">
        <v>1038</v>
      </c>
      <c r="P557" s="260">
        <v>40432</v>
      </c>
      <c r="Q557" s="257" t="s">
        <v>114</v>
      </c>
      <c r="R557" s="257" t="s">
        <v>144</v>
      </c>
      <c r="S557" s="267" t="s">
        <v>195</v>
      </c>
      <c r="T557" s="158" t="s">
        <v>2032</v>
      </c>
      <c r="U557" s="197" t="s">
        <v>101</v>
      </c>
      <c r="V557" s="32" t="s">
        <v>4675</v>
      </c>
      <c r="W557" s="257" t="s">
        <v>4676</v>
      </c>
      <c r="X557" s="261">
        <v>542362444</v>
      </c>
      <c r="Y557" s="39">
        <f>X557/10</f>
        <v>54236244.399999999</v>
      </c>
      <c r="Z557" s="39">
        <f>X557/13.5</f>
        <v>40174995.851851851</v>
      </c>
      <c r="AA557" s="39">
        <v>1098611.3352779129</v>
      </c>
      <c r="AB557" s="260">
        <v>440</v>
      </c>
      <c r="AC557" s="49">
        <v>4466442189</v>
      </c>
      <c r="AD557" s="49">
        <f>AC557/10</f>
        <v>446644218.89999998</v>
      </c>
      <c r="AE557" s="49">
        <f>AC557/13.5</f>
        <v>330847569.55555558</v>
      </c>
      <c r="AF557" s="49">
        <v>2134316.8515969953</v>
      </c>
      <c r="AG557" s="263">
        <v>1016735996</v>
      </c>
      <c r="AH557" s="49"/>
      <c r="AI557" s="48">
        <v>607</v>
      </c>
      <c r="AJ557" s="39">
        <v>235667.98</v>
      </c>
      <c r="AK557" s="52">
        <v>85544199.260000005</v>
      </c>
      <c r="AL557" s="39">
        <v>85779867.24000001</v>
      </c>
      <c r="AM557" s="51">
        <v>1765017.8444444446</v>
      </c>
      <c r="AN557" s="260">
        <v>727</v>
      </c>
      <c r="AO557" s="52">
        <v>213969419</v>
      </c>
      <c r="AP557" s="39">
        <v>7452077445.7700005</v>
      </c>
      <c r="AQ557" s="53">
        <v>609</v>
      </c>
      <c r="AR557" s="52"/>
      <c r="AS557" s="52"/>
      <c r="AT557" s="57">
        <v>40380057126.940002</v>
      </c>
      <c r="AU557" s="57">
        <v>167479.31</v>
      </c>
      <c r="AV557" s="39">
        <f>AR557+AT557</f>
        <v>40380057126.940002</v>
      </c>
      <c r="AW557" s="39">
        <f>AS557+AU557</f>
        <v>167479.31</v>
      </c>
      <c r="AX557" s="54"/>
      <c r="AY557" s="52"/>
      <c r="AZ557" s="52"/>
      <c r="BA557" s="39">
        <v>7452077445.7700005</v>
      </c>
      <c r="BB557" s="39">
        <v>7452077445.7700005</v>
      </c>
      <c r="BC557" s="52"/>
      <c r="BD557" s="52"/>
      <c r="BE557" s="39">
        <v>7452077445.7700005</v>
      </c>
      <c r="BF557" s="39">
        <v>7452077445.7700005</v>
      </c>
      <c r="BG557" s="52"/>
      <c r="BH557" s="52"/>
      <c r="BI557" s="39">
        <v>7452077445.7700005</v>
      </c>
      <c r="BJ557" s="39">
        <v>7452077445.7700005</v>
      </c>
      <c r="BK557" s="264" t="s">
        <v>8357</v>
      </c>
      <c r="BL557" s="266" t="s">
        <v>180</v>
      </c>
      <c r="BM557" s="257" t="s">
        <v>180</v>
      </c>
      <c r="BN557" s="257"/>
      <c r="BO557" s="257" t="s">
        <v>118</v>
      </c>
      <c r="BP557" s="69" t="s">
        <v>8358</v>
      </c>
      <c r="BQ557" s="257" t="s">
        <v>102</v>
      </c>
      <c r="BR557" s="257" t="s">
        <v>4677</v>
      </c>
      <c r="BS557" s="257" t="s">
        <v>4678</v>
      </c>
      <c r="BT557" s="257"/>
      <c r="BU557" s="257"/>
      <c r="BV557" s="257" t="s">
        <v>4679</v>
      </c>
      <c r="BW557" s="38"/>
      <c r="BX557" s="257" t="s">
        <v>4680</v>
      </c>
      <c r="BY557" s="38"/>
      <c r="BZ557" s="218"/>
    </row>
    <row r="558" spans="1:78" s="217" customFormat="1" ht="141.75" customHeight="1">
      <c r="A558" s="257">
        <v>556</v>
      </c>
      <c r="B558" s="101" t="s">
        <v>7934</v>
      </c>
      <c r="C558" s="257" t="s">
        <v>106</v>
      </c>
      <c r="D558" s="257" t="s">
        <v>125</v>
      </c>
      <c r="E558" s="257" t="s">
        <v>4681</v>
      </c>
      <c r="F558" s="257" t="s">
        <v>4682</v>
      </c>
      <c r="G558" s="257" t="s">
        <v>4683</v>
      </c>
      <c r="H558" s="257" t="s">
        <v>81</v>
      </c>
      <c r="I558" s="32" t="s">
        <v>4684</v>
      </c>
      <c r="J558" s="158" t="s">
        <v>1028</v>
      </c>
      <c r="K558" s="257" t="s">
        <v>4685</v>
      </c>
      <c r="L558" s="257" t="s">
        <v>4686</v>
      </c>
      <c r="M558" s="258">
        <v>39184</v>
      </c>
      <c r="N558" s="259">
        <v>39184</v>
      </c>
      <c r="O558" s="260">
        <v>5289</v>
      </c>
      <c r="P558" s="260">
        <v>38662</v>
      </c>
      <c r="Q558" s="257" t="s">
        <v>114</v>
      </c>
      <c r="R558" s="257" t="s">
        <v>840</v>
      </c>
      <c r="S558" s="267" t="s">
        <v>99</v>
      </c>
      <c r="T558" s="158" t="s">
        <v>312</v>
      </c>
      <c r="U558" s="267" t="s">
        <v>116</v>
      </c>
      <c r="V558" s="32"/>
      <c r="W558" s="257"/>
      <c r="X558" s="261">
        <v>1593267901</v>
      </c>
      <c r="Y558" s="39">
        <f>X558/10</f>
        <v>159326790.09999999</v>
      </c>
      <c r="Z558" s="39">
        <f>X558/13.5</f>
        <v>118019844.51851852</v>
      </c>
      <c r="AA558" s="39">
        <v>3227329.2436396047</v>
      </c>
      <c r="AB558" s="260">
        <v>2599</v>
      </c>
      <c r="AC558" s="49">
        <v>7089963311</v>
      </c>
      <c r="AD558" s="49">
        <f>AC558/10</f>
        <v>708996331.10000002</v>
      </c>
      <c r="AE558" s="49">
        <f>AC558/13.5</f>
        <v>525182467.48148149</v>
      </c>
      <c r="AF558" s="49">
        <v>3387982.5443928363</v>
      </c>
      <c r="AG558" s="263">
        <v>80688352</v>
      </c>
      <c r="AH558" s="49"/>
      <c r="AI558" s="48">
        <v>2338</v>
      </c>
      <c r="AJ558" s="49">
        <f>28278155712/100000</f>
        <v>282781.55712000001</v>
      </c>
      <c r="AK558" s="57">
        <v>138812250.96000001</v>
      </c>
      <c r="AL558" s="49">
        <v>139095032.51712</v>
      </c>
      <c r="AM558" s="49">
        <v>2862037.7061135801</v>
      </c>
      <c r="AN558" s="122">
        <v>2268</v>
      </c>
      <c r="AO558" s="57">
        <v>348804261</v>
      </c>
      <c r="AP558" s="39">
        <v>7251514936</v>
      </c>
      <c r="AQ558" s="122">
        <v>1813</v>
      </c>
      <c r="AR558" s="57"/>
      <c r="AS558" s="57"/>
      <c r="AT558" s="57">
        <v>199207234564</v>
      </c>
      <c r="AU558" s="57">
        <v>569418.31999999995</v>
      </c>
      <c r="AV558" s="57">
        <f>AT558+AR558</f>
        <v>199207234564</v>
      </c>
      <c r="AW558" s="57">
        <f>AU558+AS558</f>
        <v>569418.31999999995</v>
      </c>
      <c r="AX558" s="125"/>
      <c r="AY558" s="57"/>
      <c r="AZ558" s="57"/>
      <c r="BA558" s="39">
        <v>7251514936</v>
      </c>
      <c r="BB558" s="39">
        <v>7251514936</v>
      </c>
      <c r="BC558" s="57"/>
      <c r="BD558" s="57"/>
      <c r="BE558" s="39">
        <v>7251514936</v>
      </c>
      <c r="BF558" s="39">
        <v>7251514936</v>
      </c>
      <c r="BG558" s="57"/>
      <c r="BH558" s="57"/>
      <c r="BI558" s="39">
        <v>7251514936</v>
      </c>
      <c r="BJ558" s="39">
        <v>7251514936</v>
      </c>
      <c r="BK558" s="69" t="s">
        <v>7936</v>
      </c>
      <c r="BL558" s="257"/>
      <c r="BM558" s="257" t="s">
        <v>118</v>
      </c>
      <c r="BN558" s="257"/>
      <c r="BO558" s="69" t="s">
        <v>118</v>
      </c>
      <c r="BP558" s="69" t="s">
        <v>7935</v>
      </c>
      <c r="BQ558" s="257" t="s">
        <v>102</v>
      </c>
      <c r="BR558" s="257" t="s">
        <v>4687</v>
      </c>
      <c r="BS558" s="257" t="s">
        <v>4688</v>
      </c>
      <c r="BT558" s="257"/>
      <c r="BU558" s="257"/>
      <c r="BV558" s="257" t="s">
        <v>4689</v>
      </c>
      <c r="BW558" s="38"/>
      <c r="BX558" s="257" t="s">
        <v>4690</v>
      </c>
      <c r="BY558" s="38"/>
      <c r="BZ558" s="216"/>
    </row>
    <row r="559" spans="1:78" s="217" customFormat="1" ht="90" customHeight="1">
      <c r="A559" s="257">
        <v>557</v>
      </c>
      <c r="B559" s="10" t="s">
        <v>4691</v>
      </c>
      <c r="C559" s="257" t="s">
        <v>92</v>
      </c>
      <c r="D559" s="257" t="s">
        <v>274</v>
      </c>
      <c r="E559" s="257" t="s">
        <v>1751</v>
      </c>
      <c r="F559" s="266"/>
      <c r="G559" s="257" t="s">
        <v>4692</v>
      </c>
      <c r="H559" s="257" t="s">
        <v>81</v>
      </c>
      <c r="I559" s="32"/>
      <c r="J559" s="158" t="s">
        <v>96</v>
      </c>
      <c r="K559" s="257" t="s">
        <v>4693</v>
      </c>
      <c r="L559" s="257" t="s">
        <v>4694</v>
      </c>
      <c r="M559" s="266"/>
      <c r="N559" s="266"/>
      <c r="O559" s="48"/>
      <c r="P559" s="48"/>
      <c r="Q559" s="257" t="s">
        <v>114</v>
      </c>
      <c r="R559" s="257" t="s">
        <v>4475</v>
      </c>
      <c r="S559" s="267" t="s">
        <v>761</v>
      </c>
      <c r="T559" s="158" t="s">
        <v>2638</v>
      </c>
      <c r="U559" s="197" t="s">
        <v>101</v>
      </c>
      <c r="V559" s="266"/>
      <c r="W559" s="266"/>
      <c r="X559" s="263"/>
      <c r="Y559" s="263"/>
      <c r="Z559" s="263"/>
      <c r="AA559" s="263"/>
      <c r="AB559" s="266"/>
      <c r="AC559" s="263"/>
      <c r="AD559" s="263"/>
      <c r="AE559" s="263"/>
      <c r="AF559" s="263"/>
      <c r="AG559" s="263"/>
      <c r="AH559" s="263"/>
      <c r="AI559" s="266"/>
      <c r="AJ559" s="263"/>
      <c r="AK559" s="263"/>
      <c r="AL559" s="263"/>
      <c r="AM559" s="263"/>
      <c r="AN559" s="266"/>
      <c r="AO559" s="263"/>
      <c r="AP559" s="261"/>
      <c r="AQ559" s="266"/>
      <c r="AR559" s="45"/>
      <c r="AS559" s="4"/>
      <c r="AT559" s="4"/>
      <c r="AU559" s="4"/>
      <c r="AV559" s="4"/>
      <c r="AW559" s="4"/>
      <c r="AX559" s="34"/>
      <c r="AY559" s="4"/>
      <c r="AZ559" s="4"/>
      <c r="BA559" s="261"/>
      <c r="BB559" s="261"/>
      <c r="BC559" s="4"/>
      <c r="BD559" s="4"/>
      <c r="BE559" s="261"/>
      <c r="BF559" s="261"/>
      <c r="BG559" s="4"/>
      <c r="BH559" s="4"/>
      <c r="BI559" s="261"/>
      <c r="BJ559" s="261"/>
      <c r="BK559" s="257"/>
      <c r="BL559" s="266"/>
      <c r="BM559" s="266"/>
      <c r="BN559" s="266"/>
      <c r="BO559" s="266"/>
      <c r="BP559" s="266"/>
      <c r="BQ559" s="34"/>
      <c r="BR559" s="266"/>
      <c r="BS559" s="266"/>
      <c r="BT559" s="266"/>
      <c r="BU559" s="257"/>
      <c r="BV559" s="266"/>
      <c r="BW559" s="34"/>
      <c r="BX559" s="257" t="s">
        <v>4695</v>
      </c>
      <c r="BY559" s="34"/>
      <c r="BZ559" s="216"/>
    </row>
    <row r="560" spans="1:78" s="217" customFormat="1" ht="99.75" customHeight="1">
      <c r="A560" s="257">
        <v>558</v>
      </c>
      <c r="B560" s="10" t="s">
        <v>4696</v>
      </c>
      <c r="C560" s="257" t="s">
        <v>1502</v>
      </c>
      <c r="D560" s="257" t="s">
        <v>3347</v>
      </c>
      <c r="E560" s="257" t="s">
        <v>3348</v>
      </c>
      <c r="F560" s="257"/>
      <c r="G560" s="257" t="s">
        <v>4697</v>
      </c>
      <c r="H560" s="257" t="s">
        <v>81</v>
      </c>
      <c r="I560" s="32"/>
      <c r="J560" s="158" t="s">
        <v>96</v>
      </c>
      <c r="K560" s="257" t="s">
        <v>96</v>
      </c>
      <c r="L560" s="88" t="s">
        <v>4698</v>
      </c>
      <c r="M560" s="266"/>
      <c r="N560" s="266"/>
      <c r="O560" s="48"/>
      <c r="P560" s="48"/>
      <c r="Q560" s="161" t="s">
        <v>114</v>
      </c>
      <c r="R560" s="257" t="s">
        <v>1245</v>
      </c>
      <c r="S560" s="267" t="s">
        <v>761</v>
      </c>
      <c r="T560" s="158" t="s">
        <v>8287</v>
      </c>
      <c r="U560" s="197" t="s">
        <v>101</v>
      </c>
      <c r="V560" s="266"/>
      <c r="W560" s="266"/>
      <c r="X560" s="263"/>
      <c r="Y560" s="263"/>
      <c r="Z560" s="263"/>
      <c r="AA560" s="263"/>
      <c r="AB560" s="266"/>
      <c r="AC560" s="263"/>
      <c r="AD560" s="263"/>
      <c r="AE560" s="263"/>
      <c r="AF560" s="263"/>
      <c r="AG560" s="263"/>
      <c r="AH560" s="263"/>
      <c r="AI560" s="266"/>
      <c r="AJ560" s="263"/>
      <c r="AK560" s="263"/>
      <c r="AL560" s="263"/>
      <c r="AM560" s="263"/>
      <c r="AN560" s="266"/>
      <c r="AO560" s="263"/>
      <c r="AP560" s="263"/>
      <c r="AQ560" s="257"/>
      <c r="AR560" s="261"/>
      <c r="AS560" s="4"/>
      <c r="AT560" s="4"/>
      <c r="AU560" s="4"/>
      <c r="AV560" s="4"/>
      <c r="AW560" s="4"/>
      <c r="AX560" s="34"/>
      <c r="AY560" s="4"/>
      <c r="AZ560" s="4"/>
      <c r="BA560" s="263"/>
      <c r="BB560" s="263"/>
      <c r="BC560" s="4"/>
      <c r="BD560" s="4"/>
      <c r="BE560" s="263"/>
      <c r="BF560" s="263"/>
      <c r="BG560" s="4"/>
      <c r="BH560" s="4"/>
      <c r="BI560" s="263"/>
      <c r="BJ560" s="263"/>
      <c r="BK560" s="257" t="s">
        <v>4700</v>
      </c>
      <c r="BL560" s="266"/>
      <c r="BM560" s="266" t="s">
        <v>118</v>
      </c>
      <c r="BN560" s="266"/>
      <c r="BO560" s="266" t="s">
        <v>118</v>
      </c>
      <c r="BP560" s="266"/>
      <c r="BQ560" s="34"/>
      <c r="BR560" s="257" t="s">
        <v>4701</v>
      </c>
      <c r="BS560" s="257" t="s">
        <v>4699</v>
      </c>
      <c r="BT560" s="266"/>
      <c r="BU560" s="257"/>
      <c r="BV560" s="257" t="s">
        <v>4702</v>
      </c>
      <c r="BW560" s="34"/>
      <c r="BX560" s="257" t="s">
        <v>4703</v>
      </c>
      <c r="BY560" s="34"/>
      <c r="BZ560" s="216"/>
    </row>
    <row r="561" spans="1:78" s="217" customFormat="1" ht="358.5" customHeight="1">
      <c r="A561" s="257">
        <v>559</v>
      </c>
      <c r="B561" s="42" t="s">
        <v>4704</v>
      </c>
      <c r="C561" s="257" t="s">
        <v>106</v>
      </c>
      <c r="D561" s="257" t="s">
        <v>125</v>
      </c>
      <c r="E561" s="257" t="s">
        <v>4705</v>
      </c>
      <c r="F561" s="265" t="s">
        <v>4706</v>
      </c>
      <c r="G561" s="265" t="s">
        <v>4707</v>
      </c>
      <c r="H561" s="266" t="s">
        <v>110</v>
      </c>
      <c r="I561" s="32" t="s">
        <v>4708</v>
      </c>
      <c r="J561" s="158" t="s">
        <v>96</v>
      </c>
      <c r="K561" s="257" t="s">
        <v>4709</v>
      </c>
      <c r="L561" s="265" t="s">
        <v>4710</v>
      </c>
      <c r="M561" s="77">
        <v>21551</v>
      </c>
      <c r="N561" s="78">
        <v>40532</v>
      </c>
      <c r="O561" s="53"/>
      <c r="P561" s="53">
        <v>39578</v>
      </c>
      <c r="Q561" s="257" t="s">
        <v>114</v>
      </c>
      <c r="R561" s="265" t="s">
        <v>414</v>
      </c>
      <c r="S561" s="267" t="s">
        <v>415</v>
      </c>
      <c r="T561" s="158" t="s">
        <v>8402</v>
      </c>
      <c r="U561" s="267" t="s">
        <v>116</v>
      </c>
      <c r="V561" s="32"/>
      <c r="W561" s="265"/>
      <c r="X561" s="261"/>
      <c r="Y561" s="261"/>
      <c r="Z561" s="261"/>
      <c r="AA561" s="261"/>
      <c r="AB561" s="262"/>
      <c r="AC561" s="263"/>
      <c r="AD561" s="60"/>
      <c r="AE561" s="60"/>
      <c r="AF561" s="60"/>
      <c r="AG561" s="60"/>
      <c r="AH561" s="263"/>
      <c r="AI561" s="266"/>
      <c r="AJ561" s="52"/>
      <c r="AK561" s="52"/>
      <c r="AL561" s="52"/>
      <c r="AM561" s="52"/>
      <c r="AN561" s="75"/>
      <c r="AO561" s="52"/>
      <c r="AP561" s="52"/>
      <c r="AQ561" s="75"/>
      <c r="AR561" s="52"/>
      <c r="AS561" s="52"/>
      <c r="AT561" s="52"/>
      <c r="AU561" s="52"/>
      <c r="AV561" s="52"/>
      <c r="AW561" s="52"/>
      <c r="AX561" s="70"/>
      <c r="AY561" s="52"/>
      <c r="AZ561" s="52"/>
      <c r="BA561" s="52"/>
      <c r="BB561" s="52"/>
      <c r="BC561" s="52"/>
      <c r="BD561" s="52"/>
      <c r="BE561" s="52"/>
      <c r="BF561" s="52"/>
      <c r="BG561" s="52"/>
      <c r="BH561" s="52"/>
      <c r="BI561" s="52"/>
      <c r="BJ561" s="52"/>
      <c r="BK561" s="265" t="s">
        <v>8431</v>
      </c>
      <c r="BL561" s="257" t="s">
        <v>180</v>
      </c>
      <c r="BM561" s="257" t="s">
        <v>180</v>
      </c>
      <c r="BN561" s="257"/>
      <c r="BO561" s="257"/>
      <c r="BP561" s="69" t="s">
        <v>8376</v>
      </c>
      <c r="BQ561" s="84"/>
      <c r="BR561" s="265"/>
      <c r="BS561" s="265" t="s">
        <v>8404</v>
      </c>
      <c r="BT561" s="265" t="s">
        <v>4711</v>
      </c>
      <c r="BU561" s="257"/>
      <c r="BV561" s="265" t="s">
        <v>4712</v>
      </c>
      <c r="BW561" s="84"/>
      <c r="BX561" s="257" t="s">
        <v>4713</v>
      </c>
      <c r="BY561" s="38"/>
      <c r="BZ561" s="216"/>
    </row>
    <row r="562" spans="1:78" s="217" customFormat="1" ht="99.75" customHeight="1">
      <c r="A562" s="257">
        <v>560</v>
      </c>
      <c r="B562" s="42" t="s">
        <v>4714</v>
      </c>
      <c r="C562" s="257" t="s">
        <v>106</v>
      </c>
      <c r="D562" s="69" t="s">
        <v>7497</v>
      </c>
      <c r="E562" s="257" t="s">
        <v>364</v>
      </c>
      <c r="F562" s="265" t="s">
        <v>4715</v>
      </c>
      <c r="G562" s="265" t="s">
        <v>4716</v>
      </c>
      <c r="H562" s="257" t="s">
        <v>81</v>
      </c>
      <c r="I562" s="32" t="s">
        <v>4717</v>
      </c>
      <c r="J562" s="158" t="s">
        <v>96</v>
      </c>
      <c r="K562" s="257" t="s">
        <v>4718</v>
      </c>
      <c r="L562" s="265" t="s">
        <v>2174</v>
      </c>
      <c r="M562" s="77">
        <v>40589</v>
      </c>
      <c r="N562" s="78">
        <v>40589</v>
      </c>
      <c r="O562" s="53">
        <v>8056</v>
      </c>
      <c r="P562" s="53">
        <v>39616</v>
      </c>
      <c r="Q562" s="257" t="s">
        <v>8100</v>
      </c>
      <c r="R562" s="265" t="s">
        <v>144</v>
      </c>
      <c r="S562" s="267" t="s">
        <v>195</v>
      </c>
      <c r="T562" s="158" t="s">
        <v>375</v>
      </c>
      <c r="U562" s="267" t="s">
        <v>116</v>
      </c>
      <c r="V562" s="32"/>
      <c r="W562" s="265"/>
      <c r="X562" s="261"/>
      <c r="Y562" s="261"/>
      <c r="Z562" s="261"/>
      <c r="AA562" s="261"/>
      <c r="AB562" s="262"/>
      <c r="AC562" s="263"/>
      <c r="AD562" s="60"/>
      <c r="AE562" s="60"/>
      <c r="AF562" s="60"/>
      <c r="AG562" s="60"/>
      <c r="AH562" s="263"/>
      <c r="AI562" s="266"/>
      <c r="AJ562" s="52"/>
      <c r="AK562" s="52"/>
      <c r="AL562" s="52"/>
      <c r="AM562" s="52"/>
      <c r="AN562" s="75"/>
      <c r="AO562" s="52"/>
      <c r="AP562" s="52"/>
      <c r="AQ562" s="75"/>
      <c r="AR562" s="52"/>
      <c r="AS562" s="52"/>
      <c r="AT562" s="52"/>
      <c r="AU562" s="52"/>
      <c r="AV562" s="52"/>
      <c r="AW562" s="52"/>
      <c r="AX562" s="75"/>
      <c r="AY562" s="52"/>
      <c r="AZ562" s="52"/>
      <c r="BA562" s="52"/>
      <c r="BB562" s="52"/>
      <c r="BC562" s="52"/>
      <c r="BD562" s="52"/>
      <c r="BE562" s="52"/>
      <c r="BF562" s="52"/>
      <c r="BG562" s="52"/>
      <c r="BH562" s="52"/>
      <c r="BI562" s="52"/>
      <c r="BJ562" s="52"/>
      <c r="BK562" s="265"/>
      <c r="BL562" s="265"/>
      <c r="BM562" s="265"/>
      <c r="BN562" s="257"/>
      <c r="BO562" s="257"/>
      <c r="BP562" s="265"/>
      <c r="BQ562" s="265" t="s">
        <v>4719</v>
      </c>
      <c r="BR562" s="265"/>
      <c r="BS562" s="257" t="s">
        <v>375</v>
      </c>
      <c r="BT562" s="265"/>
      <c r="BU562" s="257"/>
      <c r="BV562" s="265" t="s">
        <v>1163</v>
      </c>
      <c r="BW562" s="84"/>
      <c r="BX562" s="257" t="s">
        <v>1213</v>
      </c>
      <c r="BY562" s="257" t="s">
        <v>499</v>
      </c>
      <c r="BZ562" s="216"/>
    </row>
    <row r="563" spans="1:78" s="217" customFormat="1" ht="99.75" customHeight="1">
      <c r="A563" s="257">
        <v>561</v>
      </c>
      <c r="B563" s="10" t="s">
        <v>8218</v>
      </c>
      <c r="C563" s="257" t="s">
        <v>92</v>
      </c>
      <c r="D563" s="257" t="s">
        <v>3347</v>
      </c>
      <c r="E563" s="257" t="s">
        <v>4720</v>
      </c>
      <c r="F563" s="257"/>
      <c r="G563" s="257" t="s">
        <v>4721</v>
      </c>
      <c r="H563" s="257" t="s">
        <v>81</v>
      </c>
      <c r="I563" s="32"/>
      <c r="J563" s="158" t="s">
        <v>96</v>
      </c>
      <c r="K563" s="257" t="s">
        <v>4718</v>
      </c>
      <c r="L563" s="257" t="s">
        <v>4722</v>
      </c>
      <c r="M563" s="258"/>
      <c r="N563" s="257"/>
      <c r="O563" s="260"/>
      <c r="P563" s="260"/>
      <c r="Q563" s="257" t="s">
        <v>114</v>
      </c>
      <c r="R563" s="257" t="s">
        <v>2394</v>
      </c>
      <c r="S563" s="267" t="s">
        <v>2395</v>
      </c>
      <c r="T563" s="158" t="s">
        <v>2396</v>
      </c>
      <c r="U563" s="197" t="s">
        <v>101</v>
      </c>
      <c r="V563" s="266"/>
      <c r="W563" s="266"/>
      <c r="X563" s="263"/>
      <c r="Y563" s="263"/>
      <c r="Z563" s="263"/>
      <c r="AA563" s="263"/>
      <c r="AB563" s="266"/>
      <c r="AC563" s="263"/>
      <c r="AD563" s="263"/>
      <c r="AE563" s="263"/>
      <c r="AF563" s="263"/>
      <c r="AG563" s="263"/>
      <c r="AH563" s="263"/>
      <c r="AI563" s="266"/>
      <c r="AJ563" s="263"/>
      <c r="AK563" s="263"/>
      <c r="AL563" s="263"/>
      <c r="AM563" s="263"/>
      <c r="AN563" s="266"/>
      <c r="AO563" s="263"/>
      <c r="AP563" s="263"/>
      <c r="AQ563" s="266"/>
      <c r="AR563" s="45"/>
      <c r="AS563" s="4"/>
      <c r="AT563" s="4"/>
      <c r="AU563" s="4"/>
      <c r="AV563" s="4"/>
      <c r="AW563" s="4"/>
      <c r="AX563" s="34"/>
      <c r="AY563" s="4"/>
      <c r="AZ563" s="4"/>
      <c r="BA563" s="263"/>
      <c r="BB563" s="263"/>
      <c r="BC563" s="4"/>
      <c r="BD563" s="4"/>
      <c r="BE563" s="263"/>
      <c r="BF563" s="263"/>
      <c r="BG563" s="4"/>
      <c r="BH563" s="4"/>
      <c r="BI563" s="263"/>
      <c r="BJ563" s="263"/>
      <c r="BK563" s="257"/>
      <c r="BL563" s="266"/>
      <c r="BM563" s="266"/>
      <c r="BN563" s="266"/>
      <c r="BO563" s="266"/>
      <c r="BP563" s="266"/>
      <c r="BQ563" s="34"/>
      <c r="BR563" s="266"/>
      <c r="BS563" s="257" t="s">
        <v>2396</v>
      </c>
      <c r="BT563" s="266"/>
      <c r="BU563" s="257"/>
      <c r="BV563" s="266"/>
      <c r="BW563" s="34"/>
      <c r="BX563" s="257" t="s">
        <v>4723</v>
      </c>
      <c r="BY563" s="34"/>
      <c r="BZ563" s="216"/>
    </row>
    <row r="564" spans="1:78" s="217" customFormat="1" ht="99.75" customHeight="1">
      <c r="A564" s="257">
        <v>562</v>
      </c>
      <c r="B564" s="10" t="s">
        <v>4724</v>
      </c>
      <c r="C564" s="257" t="s">
        <v>92</v>
      </c>
      <c r="D564" s="257" t="s">
        <v>93</v>
      </c>
      <c r="E564" s="257" t="s">
        <v>4725</v>
      </c>
      <c r="F564" s="257"/>
      <c r="G564" s="257" t="s">
        <v>4726</v>
      </c>
      <c r="H564" s="257" t="s">
        <v>81</v>
      </c>
      <c r="I564" s="32"/>
      <c r="J564" s="158" t="s">
        <v>96</v>
      </c>
      <c r="K564" s="257" t="s">
        <v>96</v>
      </c>
      <c r="L564" s="257" t="s">
        <v>4727</v>
      </c>
      <c r="M564" s="258">
        <v>41365</v>
      </c>
      <c r="N564" s="257"/>
      <c r="O564" s="260"/>
      <c r="P564" s="260"/>
      <c r="Q564" s="257" t="s">
        <v>114</v>
      </c>
      <c r="R564" s="257" t="s">
        <v>2394</v>
      </c>
      <c r="S564" s="267" t="s">
        <v>2395</v>
      </c>
      <c r="T564" s="158" t="s">
        <v>2396</v>
      </c>
      <c r="U564" s="197" t="s">
        <v>101</v>
      </c>
      <c r="V564" s="266"/>
      <c r="W564" s="266"/>
      <c r="X564" s="263"/>
      <c r="Y564" s="263"/>
      <c r="Z564" s="263"/>
      <c r="AA564" s="263"/>
      <c r="AB564" s="266"/>
      <c r="AC564" s="263"/>
      <c r="AD564" s="263"/>
      <c r="AE564" s="263"/>
      <c r="AF564" s="263"/>
      <c r="AG564" s="263"/>
      <c r="AH564" s="263"/>
      <c r="AI564" s="266"/>
      <c r="AJ564" s="263"/>
      <c r="AK564" s="263"/>
      <c r="AL564" s="263"/>
      <c r="AM564" s="263"/>
      <c r="AN564" s="266"/>
      <c r="AO564" s="263"/>
      <c r="AP564" s="263"/>
      <c r="AQ564" s="266"/>
      <c r="AR564" s="45"/>
      <c r="AS564" s="4"/>
      <c r="AT564" s="4"/>
      <c r="AU564" s="4"/>
      <c r="AV564" s="4"/>
      <c r="AW564" s="4"/>
      <c r="AX564" s="34"/>
      <c r="AY564" s="4"/>
      <c r="AZ564" s="4"/>
      <c r="BA564" s="263"/>
      <c r="BB564" s="263"/>
      <c r="BC564" s="4"/>
      <c r="BD564" s="4"/>
      <c r="BE564" s="263"/>
      <c r="BF564" s="263"/>
      <c r="BG564" s="4"/>
      <c r="BH564" s="4"/>
      <c r="BI564" s="263"/>
      <c r="BJ564" s="263"/>
      <c r="BK564" s="257"/>
      <c r="BL564" s="266"/>
      <c r="BM564" s="266"/>
      <c r="BN564" s="266"/>
      <c r="BO564" s="266"/>
      <c r="BP564" s="266"/>
      <c r="BQ564" s="34"/>
      <c r="BR564" s="266"/>
      <c r="BS564" s="257" t="s">
        <v>2396</v>
      </c>
      <c r="BT564" s="266"/>
      <c r="BU564" s="257"/>
      <c r="BV564" s="266"/>
      <c r="BW564" s="34"/>
      <c r="BX564" s="257" t="s">
        <v>4728</v>
      </c>
      <c r="BY564" s="34"/>
      <c r="BZ564" s="218"/>
    </row>
    <row r="565" spans="1:78" s="217" customFormat="1" ht="99.75" customHeight="1">
      <c r="A565" s="257">
        <v>563</v>
      </c>
      <c r="B565" s="42" t="s">
        <v>4729</v>
      </c>
      <c r="C565" s="257" t="s">
        <v>106</v>
      </c>
      <c r="D565" s="257" t="s">
        <v>436</v>
      </c>
      <c r="E565" s="257" t="s">
        <v>419</v>
      </c>
      <c r="F565" s="265" t="s">
        <v>4730</v>
      </c>
      <c r="G565" s="265" t="s">
        <v>4731</v>
      </c>
      <c r="H565" s="257" t="s">
        <v>81</v>
      </c>
      <c r="I565" s="32" t="s">
        <v>4732</v>
      </c>
      <c r="J565" s="158" t="s">
        <v>96</v>
      </c>
      <c r="K565" s="257" t="s">
        <v>96</v>
      </c>
      <c r="L565" s="265" t="s">
        <v>4733</v>
      </c>
      <c r="M565" s="77">
        <v>39616</v>
      </c>
      <c r="N565" s="78">
        <v>39600</v>
      </c>
      <c r="O565" s="53">
        <v>6169</v>
      </c>
      <c r="P565" s="53">
        <v>38954</v>
      </c>
      <c r="Q565" s="257" t="s">
        <v>114</v>
      </c>
      <c r="R565" s="265" t="s">
        <v>144</v>
      </c>
      <c r="S565" s="267" t="s">
        <v>195</v>
      </c>
      <c r="T565" s="158" t="s">
        <v>2597</v>
      </c>
      <c r="U565" s="197" t="s">
        <v>101</v>
      </c>
      <c r="V565" s="32" t="s">
        <v>4734</v>
      </c>
      <c r="W565" s="80">
        <v>100000</v>
      </c>
      <c r="X565" s="261">
        <v>20501178</v>
      </c>
      <c r="Y565" s="39">
        <f>X565/10</f>
        <v>2050117.8</v>
      </c>
      <c r="Z565" s="39">
        <f>X565/13.5</f>
        <v>1518605.7777777778</v>
      </c>
      <c r="AA565" s="39">
        <v>41527.26057365095</v>
      </c>
      <c r="AB565" s="260"/>
      <c r="AC565" s="49">
        <v>297868549</v>
      </c>
      <c r="AD565" s="49">
        <f>AC565/10</f>
        <v>29786854.899999999</v>
      </c>
      <c r="AE565" s="49">
        <f>AC565/13.5</f>
        <v>22064336.962962963</v>
      </c>
      <c r="AF565" s="49">
        <v>142338.31689508192</v>
      </c>
      <c r="AG565" s="263">
        <v>18603000</v>
      </c>
      <c r="AH565" s="49"/>
      <c r="AI565" s="48">
        <v>50</v>
      </c>
      <c r="AJ565" s="39">
        <v>38911.32</v>
      </c>
      <c r="AK565" s="56">
        <v>603840.19999999995</v>
      </c>
      <c r="AL565" s="39">
        <v>642751.5199999999</v>
      </c>
      <c r="AM565" s="51">
        <v>13225.339917695472</v>
      </c>
      <c r="AN565" s="260">
        <v>17</v>
      </c>
      <c r="AO565" s="57">
        <v>7217318288</v>
      </c>
      <c r="AP565" s="39">
        <v>171730063</v>
      </c>
      <c r="AQ565" s="122">
        <v>17</v>
      </c>
      <c r="AR565" s="57"/>
      <c r="AS565" s="57"/>
      <c r="AT565" s="57">
        <v>2147123329</v>
      </c>
      <c r="AU565" s="57">
        <v>9472.83</v>
      </c>
      <c r="AV565" s="39">
        <f>AR565+AT565</f>
        <v>2147123329</v>
      </c>
      <c r="AW565" s="39">
        <f>AS565+AU565</f>
        <v>9472.83</v>
      </c>
      <c r="AX565" s="125"/>
      <c r="AY565" s="57"/>
      <c r="AZ565" s="57"/>
      <c r="BA565" s="39">
        <v>171730063</v>
      </c>
      <c r="BB565" s="39">
        <v>171730063</v>
      </c>
      <c r="BC565" s="57"/>
      <c r="BD565" s="57"/>
      <c r="BE565" s="39">
        <v>171730063</v>
      </c>
      <c r="BF565" s="39">
        <v>171730063</v>
      </c>
      <c r="BG565" s="57"/>
      <c r="BH565" s="57"/>
      <c r="BI565" s="39">
        <v>171730063</v>
      </c>
      <c r="BJ565" s="39">
        <v>171730063</v>
      </c>
      <c r="BK565" s="257" t="s">
        <v>4735</v>
      </c>
      <c r="BL565" s="265"/>
      <c r="BM565" s="265" t="s">
        <v>118</v>
      </c>
      <c r="BN565" s="265" t="s">
        <v>180</v>
      </c>
      <c r="BO565" s="265" t="s">
        <v>180</v>
      </c>
      <c r="BP565" s="265"/>
      <c r="BQ565" s="257" t="s">
        <v>102</v>
      </c>
      <c r="BR565" s="265" t="s">
        <v>4736</v>
      </c>
      <c r="BS565" s="265" t="s">
        <v>4737</v>
      </c>
      <c r="BT565" s="265"/>
      <c r="BU565" s="257"/>
      <c r="BV565" s="265" t="s">
        <v>4738</v>
      </c>
      <c r="BW565" s="84"/>
      <c r="BX565" s="257" t="s">
        <v>4739</v>
      </c>
      <c r="BY565" s="257"/>
      <c r="BZ565" s="216"/>
    </row>
    <row r="566" spans="1:78" s="217" customFormat="1" ht="99.75" customHeight="1">
      <c r="A566" s="257">
        <v>564</v>
      </c>
      <c r="B566" s="10" t="s">
        <v>4740</v>
      </c>
      <c r="C566" s="257" t="s">
        <v>92</v>
      </c>
      <c r="D566" s="69" t="s">
        <v>2425</v>
      </c>
      <c r="E566" s="257" t="s">
        <v>745</v>
      </c>
      <c r="F566" s="257" t="s">
        <v>4741</v>
      </c>
      <c r="G566" s="257" t="s">
        <v>4742</v>
      </c>
      <c r="H566" s="257" t="s">
        <v>81</v>
      </c>
      <c r="I566" s="32"/>
      <c r="J566" s="158" t="s">
        <v>96</v>
      </c>
      <c r="K566" s="257" t="s">
        <v>96</v>
      </c>
      <c r="L566" s="257" t="s">
        <v>4743</v>
      </c>
      <c r="M566" s="258"/>
      <c r="N566" s="257"/>
      <c r="O566" s="260"/>
      <c r="P566" s="260"/>
      <c r="Q566" s="257" t="s">
        <v>114</v>
      </c>
      <c r="R566" s="257" t="s">
        <v>367</v>
      </c>
      <c r="S566" s="267" t="s">
        <v>133</v>
      </c>
      <c r="T566" s="158" t="s">
        <v>368</v>
      </c>
      <c r="U566" s="267" t="s">
        <v>116</v>
      </c>
      <c r="V566" s="266"/>
      <c r="W566" s="266"/>
      <c r="X566" s="263"/>
      <c r="Y566" s="263"/>
      <c r="Z566" s="263"/>
      <c r="AA566" s="263"/>
      <c r="AB566" s="266"/>
      <c r="AC566" s="263"/>
      <c r="AD566" s="263"/>
      <c r="AE566" s="263"/>
      <c r="AF566" s="263"/>
      <c r="AG566" s="263"/>
      <c r="AH566" s="263"/>
      <c r="AI566" s="266"/>
      <c r="AJ566" s="263"/>
      <c r="AK566" s="263"/>
      <c r="AL566" s="263"/>
      <c r="AM566" s="263"/>
      <c r="AN566" s="266"/>
      <c r="AO566" s="263"/>
      <c r="AP566" s="263"/>
      <c r="AQ566" s="90"/>
      <c r="AR566" s="45"/>
      <c r="AS566" s="4"/>
      <c r="AT566" s="4"/>
      <c r="AU566" s="4"/>
      <c r="AV566" s="4"/>
      <c r="AW566" s="4"/>
      <c r="AX566" s="34"/>
      <c r="AY566" s="4"/>
      <c r="AZ566" s="4"/>
      <c r="BA566" s="263"/>
      <c r="BB566" s="263"/>
      <c r="BC566" s="4"/>
      <c r="BD566" s="4"/>
      <c r="BE566" s="263"/>
      <c r="BF566" s="263"/>
      <c r="BG566" s="4"/>
      <c r="BH566" s="4"/>
      <c r="BI566" s="263"/>
      <c r="BJ566" s="263"/>
      <c r="BK566" s="257"/>
      <c r="BL566" s="266"/>
      <c r="BM566" s="266"/>
      <c r="BN566" s="266"/>
      <c r="BO566" s="266"/>
      <c r="BP566" s="266"/>
      <c r="BQ566" s="34"/>
      <c r="BR566" s="266"/>
      <c r="BS566" s="257" t="s">
        <v>368</v>
      </c>
      <c r="BT566" s="266"/>
      <c r="BU566" s="257"/>
      <c r="BV566" s="257" t="s">
        <v>4744</v>
      </c>
      <c r="BW566" s="34"/>
      <c r="BX566" s="257" t="s">
        <v>4745</v>
      </c>
      <c r="BY566" s="34"/>
      <c r="BZ566" s="216"/>
    </row>
    <row r="567" spans="1:78" s="217" customFormat="1" ht="99.75" customHeight="1">
      <c r="A567" s="257">
        <v>565</v>
      </c>
      <c r="B567" s="10" t="s">
        <v>4746</v>
      </c>
      <c r="C567" s="257" t="s">
        <v>92</v>
      </c>
      <c r="D567" s="69" t="s">
        <v>2425</v>
      </c>
      <c r="E567" s="257" t="s">
        <v>4747</v>
      </c>
      <c r="F567" s="257"/>
      <c r="G567" s="257" t="s">
        <v>4748</v>
      </c>
      <c r="H567" s="257" t="s">
        <v>81</v>
      </c>
      <c r="I567" s="32"/>
      <c r="J567" s="158" t="s">
        <v>96</v>
      </c>
      <c r="K567" s="257" t="s">
        <v>96</v>
      </c>
      <c r="L567" s="257" t="s">
        <v>4749</v>
      </c>
      <c r="M567" s="258"/>
      <c r="N567" s="257"/>
      <c r="O567" s="260"/>
      <c r="P567" s="260"/>
      <c r="Q567" s="257" t="s">
        <v>114</v>
      </c>
      <c r="R567" s="257" t="s">
        <v>2394</v>
      </c>
      <c r="S567" s="267" t="s">
        <v>2395</v>
      </c>
      <c r="T567" s="158" t="s">
        <v>2396</v>
      </c>
      <c r="U567" s="197" t="s">
        <v>101</v>
      </c>
      <c r="V567" s="266"/>
      <c r="W567" s="266"/>
      <c r="X567" s="263"/>
      <c r="Y567" s="263"/>
      <c r="Z567" s="263"/>
      <c r="AA567" s="263"/>
      <c r="AB567" s="266"/>
      <c r="AC567" s="263"/>
      <c r="AD567" s="263"/>
      <c r="AE567" s="263"/>
      <c r="AF567" s="263"/>
      <c r="AG567" s="263"/>
      <c r="AH567" s="263"/>
      <c r="AI567" s="266"/>
      <c r="AJ567" s="263"/>
      <c r="AK567" s="263"/>
      <c r="AL567" s="263"/>
      <c r="AM567" s="263"/>
      <c r="AN567" s="266"/>
      <c r="AO567" s="263"/>
      <c r="AP567" s="263"/>
      <c r="AQ567" s="266"/>
      <c r="AR567" s="45"/>
      <c r="AS567" s="4"/>
      <c r="AT567" s="4"/>
      <c r="AU567" s="4"/>
      <c r="AV567" s="4"/>
      <c r="AW567" s="4"/>
      <c r="AX567" s="34"/>
      <c r="AY567" s="4"/>
      <c r="AZ567" s="4"/>
      <c r="BA567" s="263"/>
      <c r="BB567" s="263"/>
      <c r="BC567" s="4"/>
      <c r="BD567" s="4"/>
      <c r="BE567" s="263"/>
      <c r="BF567" s="263"/>
      <c r="BG567" s="4"/>
      <c r="BH567" s="4"/>
      <c r="BI567" s="263"/>
      <c r="BJ567" s="263"/>
      <c r="BK567" s="257"/>
      <c r="BL567" s="266"/>
      <c r="BM567" s="266"/>
      <c r="BN567" s="266"/>
      <c r="BO567" s="266"/>
      <c r="BP567" s="266"/>
      <c r="BQ567" s="34"/>
      <c r="BR567" s="266"/>
      <c r="BS567" s="257" t="s">
        <v>2396</v>
      </c>
      <c r="BT567" s="266"/>
      <c r="BU567" s="257"/>
      <c r="BV567" s="266"/>
      <c r="BW567" s="34"/>
      <c r="BX567" s="257" t="s">
        <v>4750</v>
      </c>
      <c r="BY567" s="34"/>
      <c r="BZ567" s="218"/>
    </row>
    <row r="568" spans="1:78" s="217" customFormat="1" ht="99.75" customHeight="1">
      <c r="A568" s="257">
        <v>566</v>
      </c>
      <c r="B568" s="10" t="s">
        <v>4751</v>
      </c>
      <c r="C568" s="257" t="s">
        <v>76</v>
      </c>
      <c r="D568" s="257" t="s">
        <v>77</v>
      </c>
      <c r="E568" s="257" t="s">
        <v>78</v>
      </c>
      <c r="F568" s="257" t="s">
        <v>4752</v>
      </c>
      <c r="G568" s="257" t="s">
        <v>4753</v>
      </c>
      <c r="H568" s="257" t="s">
        <v>81</v>
      </c>
      <c r="I568" s="32" t="s">
        <v>4754</v>
      </c>
      <c r="J568" s="158" t="s">
        <v>1493</v>
      </c>
      <c r="K568" s="257" t="s">
        <v>4755</v>
      </c>
      <c r="L568" s="257"/>
      <c r="M568" s="257">
        <v>2006</v>
      </c>
      <c r="N568" s="257">
        <v>2006</v>
      </c>
      <c r="O568" s="260"/>
      <c r="P568" s="260"/>
      <c r="Q568" s="257" t="s">
        <v>8100</v>
      </c>
      <c r="R568" s="257"/>
      <c r="S568" s="267" t="s">
        <v>499</v>
      </c>
      <c r="T568" s="158" t="s">
        <v>86</v>
      </c>
      <c r="U568" s="267" t="s">
        <v>116</v>
      </c>
      <c r="V568" s="257"/>
      <c r="W568" s="257"/>
      <c r="X568" s="261"/>
      <c r="Y568" s="261"/>
      <c r="Z568" s="261"/>
      <c r="AA568" s="261"/>
      <c r="AB568" s="257"/>
      <c r="AC568" s="261"/>
      <c r="AD568" s="261"/>
      <c r="AE568" s="261"/>
      <c r="AF568" s="261"/>
      <c r="AG568" s="261"/>
      <c r="AH568" s="261"/>
      <c r="AI568" s="257"/>
      <c r="AJ568" s="261"/>
      <c r="AK568" s="261"/>
      <c r="AL568" s="261"/>
      <c r="AM568" s="261"/>
      <c r="AN568" s="257"/>
      <c r="AO568" s="261"/>
      <c r="AP568" s="261"/>
      <c r="AQ568" s="257"/>
      <c r="AR568" s="261"/>
      <c r="AS568" s="261"/>
      <c r="AT568" s="261"/>
      <c r="AU568" s="261"/>
      <c r="AV568" s="261"/>
      <c r="AW568" s="261"/>
      <c r="AX568" s="257"/>
      <c r="AY568" s="261"/>
      <c r="AZ568" s="261"/>
      <c r="BA568" s="261"/>
      <c r="BB568" s="261"/>
      <c r="BC568" s="261"/>
      <c r="BD568" s="261"/>
      <c r="BE568" s="261"/>
      <c r="BF568" s="261"/>
      <c r="BG568" s="261"/>
      <c r="BH568" s="261"/>
      <c r="BI568" s="261"/>
      <c r="BJ568" s="261"/>
      <c r="BK568" s="257"/>
      <c r="BL568" s="257"/>
      <c r="BM568" s="257"/>
      <c r="BN568" s="257"/>
      <c r="BO568" s="257"/>
      <c r="BP568" s="257"/>
      <c r="BQ568" s="257" t="s">
        <v>4756</v>
      </c>
      <c r="BR568" s="257"/>
      <c r="BS568" s="257" t="s">
        <v>88</v>
      </c>
      <c r="BT568" s="257"/>
      <c r="BU568" s="257"/>
      <c r="BV568" s="257" t="s">
        <v>4757</v>
      </c>
      <c r="BW568" s="257"/>
      <c r="BX568" s="257" t="s">
        <v>4758</v>
      </c>
      <c r="BY568" s="257" t="s">
        <v>499</v>
      </c>
      <c r="BZ568" s="216"/>
    </row>
    <row r="569" spans="1:78" s="217" customFormat="1" ht="99.75" customHeight="1">
      <c r="A569" s="257">
        <v>567</v>
      </c>
      <c r="B569" s="10" t="s">
        <v>4759</v>
      </c>
      <c r="C569" s="257" t="s">
        <v>76</v>
      </c>
      <c r="D569" s="257" t="s">
        <v>77</v>
      </c>
      <c r="E569" s="257" t="s">
        <v>78</v>
      </c>
      <c r="F569" s="257" t="s">
        <v>4760</v>
      </c>
      <c r="G569" s="257" t="s">
        <v>4761</v>
      </c>
      <c r="H569" s="257" t="s">
        <v>848</v>
      </c>
      <c r="I569" s="32" t="s">
        <v>4762</v>
      </c>
      <c r="J569" s="158" t="s">
        <v>96</v>
      </c>
      <c r="K569" s="257" t="s">
        <v>4763</v>
      </c>
      <c r="L569" s="257" t="s">
        <v>3934</v>
      </c>
      <c r="M569" s="258">
        <v>18018</v>
      </c>
      <c r="N569" s="257"/>
      <c r="O569" s="260"/>
      <c r="P569" s="260"/>
      <c r="Q569" s="257" t="s">
        <v>8098</v>
      </c>
      <c r="R569" s="257"/>
      <c r="S569" s="267" t="s">
        <v>3934</v>
      </c>
      <c r="T569" s="158" t="s">
        <v>86</v>
      </c>
      <c r="U569" s="257" t="s">
        <v>3247</v>
      </c>
      <c r="V569" s="257"/>
      <c r="W569" s="257"/>
      <c r="X569" s="261"/>
      <c r="Y569" s="261"/>
      <c r="Z569" s="261"/>
      <c r="AA569" s="261"/>
      <c r="AB569" s="257"/>
      <c r="AC569" s="261"/>
      <c r="AD569" s="261"/>
      <c r="AE569" s="261"/>
      <c r="AF569" s="261"/>
      <c r="AG569" s="261"/>
      <c r="AH569" s="261"/>
      <c r="AI569" s="257"/>
      <c r="AJ569" s="261"/>
      <c r="AK569" s="261"/>
      <c r="AL569" s="261"/>
      <c r="AM569" s="261"/>
      <c r="AN569" s="257"/>
      <c r="AO569" s="261"/>
      <c r="AP569" s="261"/>
      <c r="AQ569" s="257"/>
      <c r="AR569" s="261"/>
      <c r="AS569" s="261"/>
      <c r="AT569" s="261"/>
      <c r="AU569" s="261"/>
      <c r="AV569" s="261"/>
      <c r="AW569" s="261"/>
      <c r="AX569" s="257"/>
      <c r="AY569" s="261"/>
      <c r="AZ569" s="261"/>
      <c r="BA569" s="261"/>
      <c r="BB569" s="261"/>
      <c r="BC569" s="261"/>
      <c r="BD569" s="261"/>
      <c r="BE569" s="261"/>
      <c r="BF569" s="261"/>
      <c r="BG569" s="261"/>
      <c r="BH569" s="261"/>
      <c r="BI569" s="261"/>
      <c r="BJ569" s="261"/>
      <c r="BK569" s="257"/>
      <c r="BL569" s="257"/>
      <c r="BM569" s="257"/>
      <c r="BN569" s="257"/>
      <c r="BO569" s="257"/>
      <c r="BP569" s="257"/>
      <c r="BQ569" s="257" t="s">
        <v>4764</v>
      </c>
      <c r="BR569" s="257"/>
      <c r="BS569" s="257" t="s">
        <v>88</v>
      </c>
      <c r="BT569" s="257"/>
      <c r="BU569" s="257"/>
      <c r="BV569" s="257"/>
      <c r="BW569" s="257"/>
      <c r="BX569" s="257" t="s">
        <v>4765</v>
      </c>
      <c r="BY569" s="257" t="s">
        <v>3934</v>
      </c>
      <c r="BZ569" s="216"/>
    </row>
    <row r="570" spans="1:78" s="217" customFormat="1" ht="99.75" customHeight="1">
      <c r="A570" s="257">
        <v>568</v>
      </c>
      <c r="B570" s="101" t="s">
        <v>8280</v>
      </c>
      <c r="C570" s="257" t="s">
        <v>76</v>
      </c>
      <c r="D570" s="69" t="s">
        <v>7497</v>
      </c>
      <c r="E570" s="257" t="s">
        <v>445</v>
      </c>
      <c r="F570" s="257" t="s">
        <v>4766</v>
      </c>
      <c r="G570" s="257" t="s">
        <v>447</v>
      </c>
      <c r="H570" s="257" t="s">
        <v>81</v>
      </c>
      <c r="I570" s="32" t="s">
        <v>4767</v>
      </c>
      <c r="J570" s="158" t="s">
        <v>96</v>
      </c>
      <c r="K570" s="257" t="s">
        <v>4768</v>
      </c>
      <c r="L570" s="257" t="s">
        <v>4769</v>
      </c>
      <c r="M570" s="258">
        <v>39303</v>
      </c>
      <c r="N570" s="258">
        <v>39303</v>
      </c>
      <c r="O570" s="260" t="s">
        <v>4770</v>
      </c>
      <c r="P570" s="260"/>
      <c r="Q570" s="257" t="s">
        <v>8100</v>
      </c>
      <c r="R570" s="257"/>
      <c r="S570" s="267" t="s">
        <v>3807</v>
      </c>
      <c r="T570" s="158" t="s">
        <v>86</v>
      </c>
      <c r="U570" s="69" t="s">
        <v>4771</v>
      </c>
      <c r="V570" s="257"/>
      <c r="W570" s="257"/>
      <c r="X570" s="261"/>
      <c r="Y570" s="261"/>
      <c r="Z570" s="261"/>
      <c r="AA570" s="261"/>
      <c r="AB570" s="257"/>
      <c r="AC570" s="261"/>
      <c r="AD570" s="261"/>
      <c r="AE570" s="261"/>
      <c r="AF570" s="261"/>
      <c r="AG570" s="261"/>
      <c r="AH570" s="261"/>
      <c r="AI570" s="257"/>
      <c r="AJ570" s="261"/>
      <c r="AK570" s="261"/>
      <c r="AL570" s="261"/>
      <c r="AM570" s="261"/>
      <c r="AN570" s="257"/>
      <c r="AO570" s="261"/>
      <c r="AP570" s="261"/>
      <c r="AQ570" s="257"/>
      <c r="AR570" s="261"/>
      <c r="AS570" s="261"/>
      <c r="AT570" s="261"/>
      <c r="AU570" s="261"/>
      <c r="AV570" s="261"/>
      <c r="AW570" s="261"/>
      <c r="AX570" s="257"/>
      <c r="AY570" s="261"/>
      <c r="AZ570" s="261"/>
      <c r="BA570" s="261"/>
      <c r="BB570" s="261"/>
      <c r="BC570" s="261"/>
      <c r="BD570" s="261"/>
      <c r="BE570" s="261"/>
      <c r="BF570" s="261"/>
      <c r="BG570" s="261"/>
      <c r="BH570" s="261"/>
      <c r="BI570" s="261"/>
      <c r="BJ570" s="261"/>
      <c r="BK570" s="257"/>
      <c r="BL570" s="257"/>
      <c r="BM570" s="257"/>
      <c r="BN570" s="257"/>
      <c r="BO570" s="257"/>
      <c r="BP570" s="257"/>
      <c r="BQ570" s="257" t="s">
        <v>4772</v>
      </c>
      <c r="BR570" s="257"/>
      <c r="BS570" s="257" t="s">
        <v>4773</v>
      </c>
      <c r="BT570" s="257"/>
      <c r="BU570" s="257"/>
      <c r="BV570" s="257" t="s">
        <v>4774</v>
      </c>
      <c r="BW570" s="257"/>
      <c r="BX570" s="257" t="s">
        <v>4775</v>
      </c>
      <c r="BY570" s="257" t="s">
        <v>3807</v>
      </c>
      <c r="BZ570" s="216"/>
    </row>
    <row r="571" spans="1:78" s="217" customFormat="1" ht="99.75" customHeight="1">
      <c r="A571" s="257">
        <v>569</v>
      </c>
      <c r="B571" s="10" t="s">
        <v>4776</v>
      </c>
      <c r="C571" s="257" t="s">
        <v>92</v>
      </c>
      <c r="D571" s="257" t="s">
        <v>274</v>
      </c>
      <c r="E571" s="257" t="s">
        <v>4777</v>
      </c>
      <c r="F571" s="257"/>
      <c r="G571" s="257" t="s">
        <v>4778</v>
      </c>
      <c r="H571" s="257" t="s">
        <v>81</v>
      </c>
      <c r="I571" s="35"/>
      <c r="J571" s="158" t="s">
        <v>96</v>
      </c>
      <c r="K571" s="257" t="s">
        <v>96</v>
      </c>
      <c r="L571" s="257" t="s">
        <v>4779</v>
      </c>
      <c r="M571" s="46">
        <v>40391</v>
      </c>
      <c r="N571" s="266"/>
      <c r="O571" s="48"/>
      <c r="P571" s="48"/>
      <c r="Q571" s="257" t="s">
        <v>114</v>
      </c>
      <c r="R571" s="257" t="s">
        <v>1536</v>
      </c>
      <c r="S571" s="267" t="s">
        <v>1536</v>
      </c>
      <c r="T571" s="158" t="s">
        <v>3396</v>
      </c>
      <c r="U571" s="267" t="s">
        <v>116</v>
      </c>
      <c r="V571" s="266"/>
      <c r="W571" s="266"/>
      <c r="X571" s="263"/>
      <c r="Y571" s="263"/>
      <c r="Z571" s="263"/>
      <c r="AA571" s="263"/>
      <c r="AB571" s="266"/>
      <c r="AC571" s="263"/>
      <c r="AD571" s="263"/>
      <c r="AE571" s="263"/>
      <c r="AF571" s="263"/>
      <c r="AG571" s="263"/>
      <c r="AH571" s="263"/>
      <c r="AI571" s="266"/>
      <c r="AJ571" s="263"/>
      <c r="AK571" s="263"/>
      <c r="AL571" s="263"/>
      <c r="AM571" s="261"/>
      <c r="AN571" s="266"/>
      <c r="AO571" s="263"/>
      <c r="AP571" s="263"/>
      <c r="AQ571" s="90"/>
      <c r="AR571" s="45"/>
      <c r="AS571" s="4"/>
      <c r="AT571" s="4"/>
      <c r="AU571" s="4"/>
      <c r="AV571" s="4"/>
      <c r="AW571" s="4"/>
      <c r="AX571" s="34"/>
      <c r="AY571" s="4"/>
      <c r="AZ571" s="4"/>
      <c r="BA571" s="263"/>
      <c r="BB571" s="263"/>
      <c r="BC571" s="4"/>
      <c r="BD571" s="4"/>
      <c r="BE571" s="263"/>
      <c r="BF571" s="263"/>
      <c r="BG571" s="4"/>
      <c r="BH571" s="4"/>
      <c r="BI571" s="263"/>
      <c r="BJ571" s="263"/>
      <c r="BK571" s="257"/>
      <c r="BL571" s="266"/>
      <c r="BM571" s="266"/>
      <c r="BN571" s="266"/>
      <c r="BO571" s="266"/>
      <c r="BP571" s="266"/>
      <c r="BQ571" s="34"/>
      <c r="BR571" s="266" t="s">
        <v>4780</v>
      </c>
      <c r="BS571" s="257" t="s">
        <v>3496</v>
      </c>
      <c r="BT571" s="266"/>
      <c r="BU571" s="257"/>
      <c r="BV571" s="257" t="s">
        <v>4781</v>
      </c>
      <c r="BW571" s="34"/>
      <c r="BX571" s="257" t="s">
        <v>4782</v>
      </c>
      <c r="BY571" s="34"/>
      <c r="BZ571" s="218"/>
    </row>
    <row r="572" spans="1:78" s="217" customFormat="1" ht="99.75" customHeight="1">
      <c r="A572" s="257">
        <v>570</v>
      </c>
      <c r="B572" s="10" t="s">
        <v>4783</v>
      </c>
      <c r="C572" s="257" t="s">
        <v>92</v>
      </c>
      <c r="D572" s="257" t="s">
        <v>274</v>
      </c>
      <c r="E572" s="257" t="s">
        <v>283</v>
      </c>
      <c r="F572" s="257"/>
      <c r="G572" s="257" t="s">
        <v>4784</v>
      </c>
      <c r="H572" s="257" t="s">
        <v>81</v>
      </c>
      <c r="I572" s="32"/>
      <c r="J572" s="158" t="s">
        <v>96</v>
      </c>
      <c r="K572" s="257" t="s">
        <v>96</v>
      </c>
      <c r="L572" s="257" t="s">
        <v>4785</v>
      </c>
      <c r="M572" s="46"/>
      <c r="N572" s="266"/>
      <c r="O572" s="48"/>
      <c r="P572" s="48"/>
      <c r="Q572" s="257" t="s">
        <v>114</v>
      </c>
      <c r="R572" s="257" t="s">
        <v>828</v>
      </c>
      <c r="S572" s="267" t="s">
        <v>828</v>
      </c>
      <c r="T572" s="158" t="s">
        <v>1690</v>
      </c>
      <c r="U572" s="197" t="s">
        <v>101</v>
      </c>
      <c r="V572" s="266"/>
      <c r="W572" s="266"/>
      <c r="X572" s="263"/>
      <c r="Y572" s="263"/>
      <c r="Z572" s="263"/>
      <c r="AA572" s="263"/>
      <c r="AB572" s="266"/>
      <c r="AC572" s="263"/>
      <c r="AD572" s="263"/>
      <c r="AE572" s="263"/>
      <c r="AF572" s="263"/>
      <c r="AG572" s="263"/>
      <c r="AH572" s="263"/>
      <c r="AI572" s="266"/>
      <c r="AJ572" s="263"/>
      <c r="AK572" s="263"/>
      <c r="AL572" s="263"/>
      <c r="AM572" s="263"/>
      <c r="AN572" s="266"/>
      <c r="AO572" s="263"/>
      <c r="AP572" s="263"/>
      <c r="AQ572" s="266"/>
      <c r="AR572" s="261"/>
      <c r="AS572" s="4"/>
      <c r="AT572" s="4"/>
      <c r="AU572" s="4"/>
      <c r="AV572" s="4"/>
      <c r="AW572" s="4"/>
      <c r="AX572" s="34"/>
      <c r="AY572" s="4"/>
      <c r="AZ572" s="4"/>
      <c r="BA572" s="263"/>
      <c r="BB572" s="263"/>
      <c r="BC572" s="4"/>
      <c r="BD572" s="4"/>
      <c r="BE572" s="263"/>
      <c r="BF572" s="263"/>
      <c r="BG572" s="4"/>
      <c r="BH572" s="4"/>
      <c r="BI572" s="263"/>
      <c r="BJ572" s="263"/>
      <c r="BK572" s="257"/>
      <c r="BL572" s="266"/>
      <c r="BM572" s="266"/>
      <c r="BN572" s="266"/>
      <c r="BO572" s="266"/>
      <c r="BP572" s="266"/>
      <c r="BQ572" s="34"/>
      <c r="BR572" s="266"/>
      <c r="BS572" s="257" t="s">
        <v>2957</v>
      </c>
      <c r="BT572" s="266"/>
      <c r="BU572" s="257"/>
      <c r="BV572" s="266"/>
      <c r="BW572" s="34"/>
      <c r="BX572" s="257" t="s">
        <v>1940</v>
      </c>
      <c r="BY572" s="34"/>
      <c r="BZ572" s="216"/>
    </row>
    <row r="573" spans="1:78" s="217" customFormat="1" ht="1.5" customHeight="1">
      <c r="A573" s="257">
        <v>571</v>
      </c>
      <c r="B573" s="10" t="s">
        <v>4786</v>
      </c>
      <c r="C573" s="257" t="s">
        <v>106</v>
      </c>
      <c r="D573" s="257" t="s">
        <v>204</v>
      </c>
      <c r="E573" s="257" t="s">
        <v>1271</v>
      </c>
      <c r="F573" s="266" t="s">
        <v>4787</v>
      </c>
      <c r="G573" s="265" t="s">
        <v>1271</v>
      </c>
      <c r="H573" s="69" t="s">
        <v>8070</v>
      </c>
      <c r="I573" s="32" t="s">
        <v>4788</v>
      </c>
      <c r="J573" s="158" t="s">
        <v>96</v>
      </c>
      <c r="K573" s="257" t="s">
        <v>4789</v>
      </c>
      <c r="L573" s="257" t="s">
        <v>4790</v>
      </c>
      <c r="M573" s="46"/>
      <c r="N573" s="78">
        <v>43200</v>
      </c>
      <c r="O573" s="53"/>
      <c r="P573" s="53"/>
      <c r="Q573" s="266" t="s">
        <v>114</v>
      </c>
      <c r="R573" s="266"/>
      <c r="S573" s="267" t="s">
        <v>359</v>
      </c>
      <c r="T573" s="158" t="s">
        <v>211</v>
      </c>
      <c r="U573" s="267" t="s">
        <v>116</v>
      </c>
      <c r="V573" s="32"/>
      <c r="W573" s="257" t="s">
        <v>4791</v>
      </c>
      <c r="X573" s="4"/>
      <c r="Y573" s="4"/>
      <c r="Z573" s="4"/>
      <c r="AA573" s="4"/>
      <c r="AB573" s="34"/>
      <c r="AC573" s="4"/>
      <c r="AD573" s="263"/>
      <c r="AE573" s="263"/>
      <c r="AF573" s="263"/>
      <c r="AG573" s="263"/>
      <c r="AH573" s="263"/>
      <c r="AI573" s="266"/>
      <c r="AJ573" s="4"/>
      <c r="AK573" s="56">
        <v>10283902.24</v>
      </c>
      <c r="AL573" s="39">
        <v>10283902.24</v>
      </c>
      <c r="AM573" s="51">
        <v>211602.92674897119</v>
      </c>
      <c r="AN573" s="34"/>
      <c r="AO573" s="4"/>
      <c r="AP573" s="39">
        <v>2545924909.7199998</v>
      </c>
      <c r="AQ573" s="34"/>
      <c r="AR573" s="4"/>
      <c r="AS573" s="4"/>
      <c r="AT573" s="57">
        <v>25625139433.099998</v>
      </c>
      <c r="AU573" s="57">
        <v>65978.289999999994</v>
      </c>
      <c r="AV573" s="39">
        <f>AR573+AT573</f>
        <v>25625139433.099998</v>
      </c>
      <c r="AW573" s="39">
        <f>AS573+AU573</f>
        <v>65978.289999999994</v>
      </c>
      <c r="AX573" s="34"/>
      <c r="AY573" s="4"/>
      <c r="AZ573" s="4"/>
      <c r="BA573" s="39">
        <v>2545924909.7199998</v>
      </c>
      <c r="BB573" s="39">
        <v>2545924909.7199998</v>
      </c>
      <c r="BC573" s="4"/>
      <c r="BD573" s="4"/>
      <c r="BE573" s="39">
        <v>2545924909.7199998</v>
      </c>
      <c r="BF573" s="39">
        <v>2545924909.7199998</v>
      </c>
      <c r="BG573" s="4"/>
      <c r="BH573" s="4"/>
      <c r="BI573" s="39">
        <v>2545924909.7199998</v>
      </c>
      <c r="BJ573" s="39">
        <v>2545924909.7199998</v>
      </c>
      <c r="BK573" s="257" t="s">
        <v>4792</v>
      </c>
      <c r="BL573" s="266"/>
      <c r="BM573" s="266" t="s">
        <v>118</v>
      </c>
      <c r="BN573" s="266"/>
      <c r="BO573" s="266"/>
      <c r="BP573" s="266" t="s">
        <v>4793</v>
      </c>
      <c r="BQ573" s="257" t="s">
        <v>102</v>
      </c>
      <c r="BR573" s="266"/>
      <c r="BS573" s="257" t="s">
        <v>1020</v>
      </c>
      <c r="BT573" s="266"/>
      <c r="BU573" s="257" t="s">
        <v>1021</v>
      </c>
      <c r="BV573" s="265" t="s">
        <v>4794</v>
      </c>
      <c r="BW573" s="34"/>
      <c r="BX573" s="257" t="s">
        <v>4795</v>
      </c>
      <c r="BY573" s="257"/>
      <c r="BZ573" s="216"/>
    </row>
    <row r="574" spans="1:78" s="217" customFormat="1" ht="258.75" customHeight="1">
      <c r="A574" s="257">
        <v>572</v>
      </c>
      <c r="B574" s="10" t="s">
        <v>4796</v>
      </c>
      <c r="C574" s="257" t="s">
        <v>106</v>
      </c>
      <c r="D574" s="257" t="s">
        <v>125</v>
      </c>
      <c r="E574" s="257" t="s">
        <v>126</v>
      </c>
      <c r="F574" s="266"/>
      <c r="G574" s="265" t="s">
        <v>4797</v>
      </c>
      <c r="H574" s="69" t="s">
        <v>8072</v>
      </c>
      <c r="I574" s="32" t="s">
        <v>4798</v>
      </c>
      <c r="J574" s="158" t="s">
        <v>96</v>
      </c>
      <c r="K574" s="257" t="s">
        <v>4799</v>
      </c>
      <c r="L574" s="257" t="s">
        <v>4800</v>
      </c>
      <c r="M574" s="46" t="s">
        <v>4801</v>
      </c>
      <c r="N574" s="78">
        <v>41225</v>
      </c>
      <c r="O574" s="53" t="s">
        <v>4802</v>
      </c>
      <c r="P574" s="53"/>
      <c r="Q574" s="266" t="s">
        <v>175</v>
      </c>
      <c r="R574" s="266" t="s">
        <v>1071</v>
      </c>
      <c r="S574" s="267" t="s">
        <v>287</v>
      </c>
      <c r="T574" s="158" t="s">
        <v>536</v>
      </c>
      <c r="U574" s="197" t="s">
        <v>101</v>
      </c>
      <c r="V574" s="32"/>
      <c r="W574" s="257"/>
      <c r="X574" s="4"/>
      <c r="Y574" s="4"/>
      <c r="Z574" s="4"/>
      <c r="AA574" s="4"/>
      <c r="AB574" s="34"/>
      <c r="AC574" s="4"/>
      <c r="AD574" s="263"/>
      <c r="AE574" s="263"/>
      <c r="AF574" s="263"/>
      <c r="AG574" s="263"/>
      <c r="AH574" s="263"/>
      <c r="AI574" s="266"/>
      <c r="AJ574" s="4"/>
      <c r="AK574" s="56"/>
      <c r="AL574" s="39"/>
      <c r="AM574" s="51"/>
      <c r="AN574" s="34"/>
      <c r="AO574" s="4"/>
      <c r="AP574" s="39"/>
      <c r="AQ574" s="34"/>
      <c r="AR574" s="4"/>
      <c r="AS574" s="4"/>
      <c r="AT574" s="57"/>
      <c r="AU574" s="57"/>
      <c r="AV574" s="39"/>
      <c r="AW574" s="39"/>
      <c r="AX574" s="34"/>
      <c r="AY574" s="4"/>
      <c r="AZ574" s="4"/>
      <c r="BA574" s="39"/>
      <c r="BB574" s="39"/>
      <c r="BC574" s="4"/>
      <c r="BD574" s="4"/>
      <c r="BE574" s="39"/>
      <c r="BF574" s="39"/>
      <c r="BG574" s="4"/>
      <c r="BH574" s="4"/>
      <c r="BI574" s="39"/>
      <c r="BJ574" s="39"/>
      <c r="BK574" s="257"/>
      <c r="BL574" s="266"/>
      <c r="BM574" s="266"/>
      <c r="BN574" s="266"/>
      <c r="BO574" s="266"/>
      <c r="BP574" s="266"/>
      <c r="BQ574" s="257"/>
      <c r="BR574" s="257" t="s">
        <v>4804</v>
      </c>
      <c r="BS574" s="257" t="s">
        <v>4803</v>
      </c>
      <c r="BT574" s="266"/>
      <c r="BU574" s="257"/>
      <c r="BV574" s="265" t="s">
        <v>830</v>
      </c>
      <c r="BW574" s="34"/>
      <c r="BX574" s="257" t="s">
        <v>4805</v>
      </c>
      <c r="BY574" s="257"/>
      <c r="BZ574" s="216"/>
    </row>
    <row r="575" spans="1:78" s="217" customFormat="1" ht="99.75" customHeight="1">
      <c r="A575" s="257">
        <v>573</v>
      </c>
      <c r="B575" s="10" t="s">
        <v>4806</v>
      </c>
      <c r="C575" s="257" t="s">
        <v>76</v>
      </c>
      <c r="D575" s="257" t="s">
        <v>77</v>
      </c>
      <c r="E575" s="257" t="s">
        <v>419</v>
      </c>
      <c r="F575" s="257" t="s">
        <v>4807</v>
      </c>
      <c r="G575" s="257" t="s">
        <v>4808</v>
      </c>
      <c r="H575" s="257" t="s">
        <v>81</v>
      </c>
      <c r="I575" s="32" t="s">
        <v>4809</v>
      </c>
      <c r="J575" s="158" t="s">
        <v>96</v>
      </c>
      <c r="K575" s="257" t="s">
        <v>4810</v>
      </c>
      <c r="L575" s="257" t="s">
        <v>4811</v>
      </c>
      <c r="M575" s="257"/>
      <c r="N575" s="257"/>
      <c r="O575" s="260"/>
      <c r="P575" s="260"/>
      <c r="Q575" s="257" t="s">
        <v>8100</v>
      </c>
      <c r="R575" s="257"/>
      <c r="S575" s="267" t="s">
        <v>3807</v>
      </c>
      <c r="T575" s="158" t="s">
        <v>86</v>
      </c>
      <c r="U575" s="257" t="s">
        <v>248</v>
      </c>
      <c r="V575" s="257"/>
      <c r="W575" s="257"/>
      <c r="X575" s="261"/>
      <c r="Y575" s="261"/>
      <c r="Z575" s="261"/>
      <c r="AA575" s="261"/>
      <c r="AB575" s="257"/>
      <c r="AC575" s="261"/>
      <c r="AD575" s="261"/>
      <c r="AE575" s="261"/>
      <c r="AF575" s="261"/>
      <c r="AG575" s="261"/>
      <c r="AH575" s="261"/>
      <c r="AI575" s="257"/>
      <c r="AJ575" s="261"/>
      <c r="AK575" s="261"/>
      <c r="AL575" s="261"/>
      <c r="AM575" s="261"/>
      <c r="AN575" s="257"/>
      <c r="AO575" s="261"/>
      <c r="AP575" s="261"/>
      <c r="AQ575" s="257"/>
      <c r="AR575" s="261"/>
      <c r="AS575" s="261"/>
      <c r="AT575" s="261"/>
      <c r="AU575" s="261"/>
      <c r="AV575" s="261"/>
      <c r="AW575" s="261"/>
      <c r="AX575" s="257"/>
      <c r="AY575" s="261"/>
      <c r="AZ575" s="261"/>
      <c r="BA575" s="261"/>
      <c r="BB575" s="261"/>
      <c r="BC575" s="261"/>
      <c r="BD575" s="261"/>
      <c r="BE575" s="261"/>
      <c r="BF575" s="261"/>
      <c r="BG575" s="261"/>
      <c r="BH575" s="261"/>
      <c r="BI575" s="261"/>
      <c r="BJ575" s="261"/>
      <c r="BK575" s="257"/>
      <c r="BL575" s="257"/>
      <c r="BM575" s="257"/>
      <c r="BN575" s="257"/>
      <c r="BO575" s="257"/>
      <c r="BP575" s="257"/>
      <c r="BQ575" s="257"/>
      <c r="BR575" s="257"/>
      <c r="BS575" s="257" t="s">
        <v>4773</v>
      </c>
      <c r="BT575" s="257"/>
      <c r="BU575" s="257"/>
      <c r="BV575" s="257"/>
      <c r="BW575" s="257"/>
      <c r="BX575" s="257" t="s">
        <v>4812</v>
      </c>
      <c r="BY575" s="257" t="s">
        <v>3807</v>
      </c>
      <c r="BZ575" s="216"/>
    </row>
    <row r="576" spans="1:78" s="217" customFormat="1" ht="229.5" customHeight="1">
      <c r="A576" s="257">
        <v>574</v>
      </c>
      <c r="B576" s="10" t="s">
        <v>4813</v>
      </c>
      <c r="C576" s="257" t="s">
        <v>76</v>
      </c>
      <c r="D576" s="257" t="s">
        <v>167</v>
      </c>
      <c r="E576" s="257" t="s">
        <v>729</v>
      </c>
      <c r="F576" s="257" t="s">
        <v>4814</v>
      </c>
      <c r="G576" s="257" t="s">
        <v>905</v>
      </c>
      <c r="H576" s="257" t="s">
        <v>81</v>
      </c>
      <c r="I576" s="32" t="s">
        <v>4815</v>
      </c>
      <c r="J576" s="158" t="s">
        <v>96</v>
      </c>
      <c r="K576" s="257" t="s">
        <v>96</v>
      </c>
      <c r="L576" s="257" t="s">
        <v>4816</v>
      </c>
      <c r="M576" s="257"/>
      <c r="N576" s="257">
        <v>2009</v>
      </c>
      <c r="O576" s="260"/>
      <c r="P576" s="260"/>
      <c r="Q576" s="257" t="s">
        <v>8098</v>
      </c>
      <c r="R576" s="257" t="s">
        <v>176</v>
      </c>
      <c r="S576" s="144" t="s">
        <v>177</v>
      </c>
      <c r="T576" s="158" t="s">
        <v>178</v>
      </c>
      <c r="U576" s="267" t="s">
        <v>116</v>
      </c>
      <c r="V576" s="266"/>
      <c r="W576" s="266"/>
      <c r="X576" s="263"/>
      <c r="Y576" s="263"/>
      <c r="Z576" s="263"/>
      <c r="AA576" s="263"/>
      <c r="AB576" s="266"/>
      <c r="AC576" s="263"/>
      <c r="AD576" s="263"/>
      <c r="AE576" s="263"/>
      <c r="AF576" s="263"/>
      <c r="AG576" s="263"/>
      <c r="AH576" s="263"/>
      <c r="AI576" s="266"/>
      <c r="AJ576" s="263"/>
      <c r="AK576" s="263"/>
      <c r="AL576" s="263"/>
      <c r="AM576" s="263"/>
      <c r="AN576" s="266"/>
      <c r="AO576" s="263"/>
      <c r="AP576" s="261"/>
      <c r="AQ576" s="266"/>
      <c r="AR576" s="105"/>
      <c r="AS576" s="4"/>
      <c r="AT576" s="4"/>
      <c r="AU576" s="4"/>
      <c r="AV576" s="4"/>
      <c r="AW576" s="4"/>
      <c r="AX576" s="34"/>
      <c r="AY576" s="4"/>
      <c r="AZ576" s="4"/>
      <c r="BA576" s="261"/>
      <c r="BB576" s="261"/>
      <c r="BC576" s="4"/>
      <c r="BD576" s="4"/>
      <c r="BE576" s="261"/>
      <c r="BF576" s="261"/>
      <c r="BG576" s="4"/>
      <c r="BH576" s="4"/>
      <c r="BI576" s="261"/>
      <c r="BJ576" s="261"/>
      <c r="BK576" s="257" t="s">
        <v>4817</v>
      </c>
      <c r="BL576" s="266" t="s">
        <v>180</v>
      </c>
      <c r="BM576" s="266"/>
      <c r="BN576" s="266"/>
      <c r="BO576" s="266"/>
      <c r="BP576" s="257" t="s">
        <v>4818</v>
      </c>
      <c r="BQ576" s="257" t="s">
        <v>4819</v>
      </c>
      <c r="BR576" s="257" t="s">
        <v>4820</v>
      </c>
      <c r="BS576" s="257" t="s">
        <v>7155</v>
      </c>
      <c r="BT576" s="266"/>
      <c r="BU576" s="257"/>
      <c r="BV576" s="257" t="s">
        <v>4821</v>
      </c>
      <c r="BW576" s="34"/>
      <c r="BX576" s="257" t="s">
        <v>4822</v>
      </c>
      <c r="BY576" s="34" t="s">
        <v>3888</v>
      </c>
      <c r="BZ576" s="218"/>
    </row>
    <row r="577" spans="1:78" s="217" customFormat="1" ht="99.75" customHeight="1">
      <c r="A577" s="257">
        <v>575</v>
      </c>
      <c r="B577" s="10" t="s">
        <v>8219</v>
      </c>
      <c r="C577" s="257" t="s">
        <v>92</v>
      </c>
      <c r="D577" s="257" t="s">
        <v>125</v>
      </c>
      <c r="E577" s="257" t="s">
        <v>1004</v>
      </c>
      <c r="F577" s="257"/>
      <c r="G577" s="257" t="s">
        <v>4823</v>
      </c>
      <c r="H577" s="257" t="s">
        <v>81</v>
      </c>
      <c r="I577" s="32"/>
      <c r="J577" s="158" t="s">
        <v>96</v>
      </c>
      <c r="K577" s="257" t="s">
        <v>96</v>
      </c>
      <c r="L577" s="257" t="s">
        <v>2302</v>
      </c>
      <c r="M577" s="258"/>
      <c r="N577" s="257"/>
      <c r="O577" s="260"/>
      <c r="P577" s="260"/>
      <c r="Q577" s="257" t="s">
        <v>114</v>
      </c>
      <c r="R577" s="257" t="s">
        <v>2303</v>
      </c>
      <c r="S577" s="267" t="s">
        <v>693</v>
      </c>
      <c r="T577" s="158" t="s">
        <v>2304</v>
      </c>
      <c r="U577" s="69" t="s">
        <v>116</v>
      </c>
      <c r="V577" s="266"/>
      <c r="W577" s="266"/>
      <c r="X577" s="263"/>
      <c r="Y577" s="263"/>
      <c r="Z577" s="263"/>
      <c r="AA577" s="263"/>
      <c r="AB577" s="266"/>
      <c r="AC577" s="263"/>
      <c r="AD577" s="263"/>
      <c r="AE577" s="263"/>
      <c r="AF577" s="263"/>
      <c r="AG577" s="263"/>
      <c r="AH577" s="263"/>
      <c r="AI577" s="266"/>
      <c r="AJ577" s="263"/>
      <c r="AK577" s="263"/>
      <c r="AL577" s="263"/>
      <c r="AM577" s="263"/>
      <c r="AN577" s="266"/>
      <c r="AO577" s="263"/>
      <c r="AP577" s="261"/>
      <c r="AQ577" s="266"/>
      <c r="AR577" s="105"/>
      <c r="AS577" s="4"/>
      <c r="AT577" s="4"/>
      <c r="AU577" s="4"/>
      <c r="AV577" s="4"/>
      <c r="AW577" s="4"/>
      <c r="AX577" s="34"/>
      <c r="AY577" s="4"/>
      <c r="AZ577" s="4"/>
      <c r="BA577" s="261"/>
      <c r="BB577" s="261"/>
      <c r="BC577" s="4"/>
      <c r="BD577" s="4"/>
      <c r="BE577" s="261"/>
      <c r="BF577" s="261"/>
      <c r="BG577" s="4"/>
      <c r="BH577" s="4"/>
      <c r="BI577" s="261"/>
      <c r="BJ577" s="261"/>
      <c r="BK577" s="257"/>
      <c r="BL577" s="266"/>
      <c r="BM577" s="266"/>
      <c r="BN577" s="266"/>
      <c r="BO577" s="266"/>
      <c r="BP577" s="266"/>
      <c r="BQ577" s="34"/>
      <c r="BR577" s="266"/>
      <c r="BS577" s="257" t="s">
        <v>7155</v>
      </c>
      <c r="BT577" s="266"/>
      <c r="BU577" s="257" t="s">
        <v>1463</v>
      </c>
      <c r="BV577" s="266"/>
      <c r="BW577" s="34"/>
      <c r="BX577" s="257" t="s">
        <v>2305</v>
      </c>
      <c r="BY577" s="34"/>
      <c r="BZ577" s="218"/>
    </row>
    <row r="578" spans="1:78" s="217" customFormat="1" ht="162.75" customHeight="1">
      <c r="A578" s="257">
        <v>576</v>
      </c>
      <c r="B578" s="10" t="s">
        <v>4824</v>
      </c>
      <c r="C578" s="257" t="s">
        <v>106</v>
      </c>
      <c r="D578" s="257" t="s">
        <v>125</v>
      </c>
      <c r="E578" s="257" t="s">
        <v>719</v>
      </c>
      <c r="F578" s="266" t="s">
        <v>4825</v>
      </c>
      <c r="G578" s="257" t="s">
        <v>4826</v>
      </c>
      <c r="H578" s="257" t="s">
        <v>81</v>
      </c>
      <c r="I578" s="32" t="s">
        <v>4827</v>
      </c>
      <c r="J578" s="158" t="s">
        <v>96</v>
      </c>
      <c r="K578" s="257" t="s">
        <v>96</v>
      </c>
      <c r="L578" s="257" t="s">
        <v>4828</v>
      </c>
      <c r="M578" s="46">
        <v>41720</v>
      </c>
      <c r="N578" s="47">
        <v>41720</v>
      </c>
      <c r="O578" s="48"/>
      <c r="P578" s="48"/>
      <c r="Q578" s="257" t="s">
        <v>8100</v>
      </c>
      <c r="R578" s="266" t="s">
        <v>4829</v>
      </c>
      <c r="S578" s="267" t="s">
        <v>277</v>
      </c>
      <c r="T578" s="158" t="s">
        <v>962</v>
      </c>
      <c r="U578" s="267" t="s">
        <v>116</v>
      </c>
      <c r="V578" s="32"/>
      <c r="W578" s="266"/>
      <c r="X578" s="261"/>
      <c r="Y578" s="261"/>
      <c r="Z578" s="261"/>
      <c r="AA578" s="261"/>
      <c r="AB578" s="260"/>
      <c r="AC578" s="49"/>
      <c r="AD578" s="49"/>
      <c r="AE578" s="49"/>
      <c r="AF578" s="263"/>
      <c r="AG578" s="263"/>
      <c r="AH578" s="49"/>
      <c r="AI578" s="48" t="s">
        <v>4830</v>
      </c>
      <c r="AJ578" s="39">
        <v>17006.25</v>
      </c>
      <c r="AK578" s="52">
        <v>3649526.08</v>
      </c>
      <c r="AL578" s="39">
        <v>3666532.33</v>
      </c>
      <c r="AM578" s="51">
        <v>75443.052057613168</v>
      </c>
      <c r="AN578" s="260">
        <v>111</v>
      </c>
      <c r="AO578" s="52">
        <v>47525298</v>
      </c>
      <c r="AP578" s="39">
        <v>2111116264.3699999</v>
      </c>
      <c r="AQ578" s="53">
        <v>97</v>
      </c>
      <c r="AR578" s="52"/>
      <c r="AS578" s="52"/>
      <c r="AT578" s="57">
        <v>4031309114.3499999</v>
      </c>
      <c r="AU578" s="57">
        <v>13058.52</v>
      </c>
      <c r="AV578" s="39">
        <f>AR578+AT578</f>
        <v>4031309114.3499999</v>
      </c>
      <c r="AW578" s="39">
        <f>AS578+AU578</f>
        <v>13058.52</v>
      </c>
      <c r="AX578" s="54"/>
      <c r="AY578" s="52"/>
      <c r="AZ578" s="52"/>
      <c r="BA578" s="39">
        <v>2111116264.3699999</v>
      </c>
      <c r="BB578" s="39">
        <v>2111116264.3699999</v>
      </c>
      <c r="BC578" s="52"/>
      <c r="BD578" s="52"/>
      <c r="BE578" s="39">
        <v>2111116264.3699999</v>
      </c>
      <c r="BF578" s="39">
        <v>2111116264.3699999</v>
      </c>
      <c r="BG578" s="52"/>
      <c r="BH578" s="52"/>
      <c r="BI578" s="39">
        <v>2111116264.3699999</v>
      </c>
      <c r="BJ578" s="39">
        <v>2111116264.3699999</v>
      </c>
      <c r="BK578" s="257" t="s">
        <v>4831</v>
      </c>
      <c r="BL578" s="257" t="s">
        <v>118</v>
      </c>
      <c r="BM578" s="266" t="s">
        <v>118</v>
      </c>
      <c r="BN578" s="265"/>
      <c r="BO578" s="265"/>
      <c r="BP578" s="257"/>
      <c r="BQ578" s="257" t="s">
        <v>4832</v>
      </c>
      <c r="BR578" s="266"/>
      <c r="BS578" s="257" t="s">
        <v>962</v>
      </c>
      <c r="BT578" s="266"/>
      <c r="BU578" s="257" t="s">
        <v>1463</v>
      </c>
      <c r="BV578" s="265"/>
      <c r="BW578" s="34"/>
      <c r="BX578" s="257" t="s">
        <v>4833</v>
      </c>
      <c r="BY578" s="257" t="s">
        <v>2192</v>
      </c>
      <c r="BZ578" s="216"/>
    </row>
    <row r="579" spans="1:78" s="217" customFormat="1" ht="99.75" customHeight="1">
      <c r="A579" s="257">
        <v>577</v>
      </c>
      <c r="B579" s="10" t="s">
        <v>8220</v>
      </c>
      <c r="C579" s="257" t="s">
        <v>92</v>
      </c>
      <c r="D579" s="69" t="s">
        <v>2425</v>
      </c>
      <c r="E579" s="257" t="s">
        <v>1679</v>
      </c>
      <c r="F579" s="257" t="s">
        <v>4834</v>
      </c>
      <c r="G579" s="257" t="s">
        <v>1680</v>
      </c>
      <c r="H579" s="69" t="s">
        <v>8070</v>
      </c>
      <c r="I579" s="32" t="s">
        <v>4835</v>
      </c>
      <c r="J579" s="158" t="s">
        <v>96</v>
      </c>
      <c r="K579" s="257" t="s">
        <v>96</v>
      </c>
      <c r="L579" s="257" t="s">
        <v>4836</v>
      </c>
      <c r="M579" s="46"/>
      <c r="N579" s="266"/>
      <c r="O579" s="48"/>
      <c r="P579" s="48"/>
      <c r="Q579" s="257" t="s">
        <v>114</v>
      </c>
      <c r="R579" s="257" t="s">
        <v>2226</v>
      </c>
      <c r="S579" s="144" t="s">
        <v>177</v>
      </c>
      <c r="T579" s="158" t="s">
        <v>1518</v>
      </c>
      <c r="U579" s="197" t="s">
        <v>101</v>
      </c>
      <c r="V579" s="266"/>
      <c r="W579" s="266"/>
      <c r="X579" s="263"/>
      <c r="Y579" s="263"/>
      <c r="Z579" s="263"/>
      <c r="AA579" s="263"/>
      <c r="AB579" s="266"/>
      <c r="AC579" s="263"/>
      <c r="AD579" s="263"/>
      <c r="AE579" s="263"/>
      <c r="AF579" s="263"/>
      <c r="AG579" s="263"/>
      <c r="AH579" s="263"/>
      <c r="AI579" s="266"/>
      <c r="AJ579" s="263"/>
      <c r="AK579" s="263"/>
      <c r="AL579" s="263"/>
      <c r="AM579" s="263"/>
      <c r="AN579" s="266"/>
      <c r="AO579" s="263"/>
      <c r="AP579" s="263"/>
      <c r="AQ579" s="266"/>
      <c r="AR579" s="45"/>
      <c r="AS579" s="4"/>
      <c r="AT579" s="4"/>
      <c r="AU579" s="4"/>
      <c r="AV579" s="4"/>
      <c r="AW579" s="4"/>
      <c r="AX579" s="34"/>
      <c r="AY579" s="4"/>
      <c r="AZ579" s="4"/>
      <c r="BA579" s="263"/>
      <c r="BB579" s="263"/>
      <c r="BC579" s="4"/>
      <c r="BD579" s="4"/>
      <c r="BE579" s="263"/>
      <c r="BF579" s="263"/>
      <c r="BG579" s="4"/>
      <c r="BH579" s="4"/>
      <c r="BI579" s="263"/>
      <c r="BJ579" s="263"/>
      <c r="BK579" s="257"/>
      <c r="BL579" s="266"/>
      <c r="BM579" s="266"/>
      <c r="BN579" s="266"/>
      <c r="BO579" s="266"/>
      <c r="BP579" s="266"/>
      <c r="BQ579" s="34"/>
      <c r="BR579" s="266"/>
      <c r="BS579" s="257" t="s">
        <v>1518</v>
      </c>
      <c r="BT579" s="266"/>
      <c r="BU579" s="257"/>
      <c r="BV579" s="266"/>
      <c r="BW579" s="34"/>
      <c r="BX579" s="257" t="s">
        <v>4837</v>
      </c>
      <c r="BY579" s="34"/>
      <c r="BZ579" s="216"/>
    </row>
    <row r="580" spans="1:78" s="217" customFormat="1" ht="99.75" customHeight="1">
      <c r="A580" s="257">
        <v>578</v>
      </c>
      <c r="B580" s="10" t="s">
        <v>8221</v>
      </c>
      <c r="C580" s="257" t="s">
        <v>106</v>
      </c>
      <c r="D580" s="257" t="s">
        <v>125</v>
      </c>
      <c r="E580" s="257" t="s">
        <v>4838</v>
      </c>
      <c r="F580" s="266" t="s">
        <v>4839</v>
      </c>
      <c r="G580" s="257" t="s">
        <v>4840</v>
      </c>
      <c r="H580" s="257" t="s">
        <v>81</v>
      </c>
      <c r="I580" s="32" t="s">
        <v>4841</v>
      </c>
      <c r="J580" s="158" t="s">
        <v>96</v>
      </c>
      <c r="K580" s="257" t="s">
        <v>572</v>
      </c>
      <c r="L580" s="88" t="s">
        <v>4842</v>
      </c>
      <c r="M580" s="46">
        <v>41358</v>
      </c>
      <c r="N580" s="259">
        <v>41358</v>
      </c>
      <c r="O580" s="48"/>
      <c r="P580" s="48"/>
      <c r="Q580" s="257" t="s">
        <v>114</v>
      </c>
      <c r="R580" s="266" t="s">
        <v>144</v>
      </c>
      <c r="S580" s="267" t="s">
        <v>145</v>
      </c>
      <c r="T580" s="158" t="s">
        <v>8402</v>
      </c>
      <c r="U580" s="197" t="s">
        <v>101</v>
      </c>
      <c r="V580" s="32"/>
      <c r="W580" s="266"/>
      <c r="X580" s="261"/>
      <c r="Y580" s="261"/>
      <c r="Z580" s="261"/>
      <c r="AA580" s="261"/>
      <c r="AB580" s="262"/>
      <c r="AC580" s="263"/>
      <c r="AD580" s="263"/>
      <c r="AE580" s="263"/>
      <c r="AF580" s="263"/>
      <c r="AG580" s="263"/>
      <c r="AH580" s="263"/>
      <c r="AI580" s="266"/>
      <c r="AJ580" s="49"/>
      <c r="AK580" s="49"/>
      <c r="AL580" s="49"/>
      <c r="AM580" s="49"/>
      <c r="AN580" s="50"/>
      <c r="AO580" s="49"/>
      <c r="AP580" s="49"/>
      <c r="AQ580" s="50"/>
      <c r="AR580" s="49"/>
      <c r="AS580" s="49"/>
      <c r="AT580" s="49"/>
      <c r="AU580" s="49"/>
      <c r="AV580" s="49"/>
      <c r="AW580" s="49"/>
      <c r="AX580" s="91"/>
      <c r="AY580" s="49"/>
      <c r="AZ580" s="49"/>
      <c r="BA580" s="49"/>
      <c r="BB580" s="49"/>
      <c r="BC580" s="49"/>
      <c r="BD580" s="49"/>
      <c r="BE580" s="49"/>
      <c r="BF580" s="49"/>
      <c r="BG580" s="49"/>
      <c r="BH580" s="49"/>
      <c r="BI580" s="49"/>
      <c r="BJ580" s="49"/>
      <c r="BK580" s="257"/>
      <c r="BL580" s="266"/>
      <c r="BM580" s="266"/>
      <c r="BN580" s="257"/>
      <c r="BO580" s="257"/>
      <c r="BP580" s="266"/>
      <c r="BQ580" s="34"/>
      <c r="BR580" s="266"/>
      <c r="BS580" s="257" t="s">
        <v>4843</v>
      </c>
      <c r="BT580" s="266"/>
      <c r="BU580" s="257"/>
      <c r="BV580" s="266"/>
      <c r="BW580" s="34"/>
      <c r="BX580" s="257" t="s">
        <v>4844</v>
      </c>
      <c r="BY580" s="266" t="s">
        <v>499</v>
      </c>
      <c r="BZ580" s="218"/>
    </row>
    <row r="581" spans="1:78" s="217" customFormat="1" ht="99.75" customHeight="1">
      <c r="A581" s="257">
        <v>579</v>
      </c>
      <c r="B581" s="10" t="s">
        <v>8225</v>
      </c>
      <c r="C581" s="257" t="s">
        <v>106</v>
      </c>
      <c r="D581" s="257" t="s">
        <v>125</v>
      </c>
      <c r="E581" s="257" t="s">
        <v>4838</v>
      </c>
      <c r="F581" s="266" t="s">
        <v>4839</v>
      </c>
      <c r="G581" s="257" t="s">
        <v>4840</v>
      </c>
      <c r="H581" s="257" t="s">
        <v>81</v>
      </c>
      <c r="I581" s="32" t="s">
        <v>4845</v>
      </c>
      <c r="J581" s="158" t="s">
        <v>96</v>
      </c>
      <c r="K581" s="257" t="s">
        <v>572</v>
      </c>
      <c r="L581" s="88" t="s">
        <v>4846</v>
      </c>
      <c r="M581" s="266"/>
      <c r="N581" s="47"/>
      <c r="O581" s="48"/>
      <c r="P581" s="48"/>
      <c r="Q581" s="257" t="s">
        <v>114</v>
      </c>
      <c r="R581" s="266" t="s">
        <v>2447</v>
      </c>
      <c r="S581" s="267" t="s">
        <v>415</v>
      </c>
      <c r="T581" s="158" t="s">
        <v>8402</v>
      </c>
      <c r="U581" s="197" t="s">
        <v>101</v>
      </c>
      <c r="V581" s="32"/>
      <c r="W581" s="266"/>
      <c r="X581" s="261"/>
      <c r="Y581" s="261"/>
      <c r="Z581" s="261"/>
      <c r="AA581" s="261"/>
      <c r="AB581" s="262"/>
      <c r="AC581" s="263"/>
      <c r="AD581" s="263"/>
      <c r="AE581" s="263"/>
      <c r="AF581" s="263"/>
      <c r="AG581" s="263"/>
      <c r="AH581" s="263"/>
      <c r="AI581" s="266"/>
      <c r="AJ581" s="49"/>
      <c r="AK581" s="49"/>
      <c r="AL581" s="49"/>
      <c r="AM581" s="49"/>
      <c r="AN581" s="50"/>
      <c r="AO581" s="49"/>
      <c r="AP581" s="49"/>
      <c r="AQ581" s="50"/>
      <c r="AR581" s="49"/>
      <c r="AS581" s="49"/>
      <c r="AT581" s="49"/>
      <c r="AU581" s="49"/>
      <c r="AV581" s="49"/>
      <c r="AW581" s="49"/>
      <c r="AX581" s="91"/>
      <c r="AY581" s="49"/>
      <c r="AZ581" s="49"/>
      <c r="BA581" s="49"/>
      <c r="BB581" s="49"/>
      <c r="BC581" s="49"/>
      <c r="BD581" s="49"/>
      <c r="BE581" s="49"/>
      <c r="BF581" s="49"/>
      <c r="BG581" s="49"/>
      <c r="BH581" s="49"/>
      <c r="BI581" s="49"/>
      <c r="BJ581" s="49"/>
      <c r="BK581" s="257"/>
      <c r="BL581" s="266"/>
      <c r="BM581" s="266"/>
      <c r="BN581" s="257"/>
      <c r="BO581" s="257"/>
      <c r="BP581" s="266"/>
      <c r="BQ581" s="34"/>
      <c r="BR581" s="266"/>
      <c r="BS581" s="257" t="s">
        <v>4843</v>
      </c>
      <c r="BT581" s="266"/>
      <c r="BU581" s="257"/>
      <c r="BV581" s="266"/>
      <c r="BW581" s="34"/>
      <c r="BX581" s="257" t="s">
        <v>4847</v>
      </c>
      <c r="BY581" s="257" t="s">
        <v>247</v>
      </c>
      <c r="BZ581" s="216"/>
    </row>
    <row r="582" spans="1:78" s="217" customFormat="1" ht="99.75" customHeight="1">
      <c r="A582" s="257">
        <v>580</v>
      </c>
      <c r="B582" s="10" t="s">
        <v>8224</v>
      </c>
      <c r="C582" s="257" t="s">
        <v>106</v>
      </c>
      <c r="D582" s="257" t="s">
        <v>125</v>
      </c>
      <c r="E582" s="257" t="s">
        <v>126</v>
      </c>
      <c r="F582" s="266" t="s">
        <v>4848</v>
      </c>
      <c r="G582" s="257" t="s">
        <v>4849</v>
      </c>
      <c r="H582" s="257" t="s">
        <v>81</v>
      </c>
      <c r="I582" s="32" t="s">
        <v>4850</v>
      </c>
      <c r="J582" s="158" t="s">
        <v>96</v>
      </c>
      <c r="K582" s="257" t="s">
        <v>96</v>
      </c>
      <c r="L582" s="88" t="s">
        <v>4851</v>
      </c>
      <c r="M582" s="46">
        <v>41174</v>
      </c>
      <c r="N582" s="47">
        <v>41174</v>
      </c>
      <c r="O582" s="48"/>
      <c r="P582" s="48"/>
      <c r="Q582" s="266" t="s">
        <v>114</v>
      </c>
      <c r="R582" s="266" t="s">
        <v>770</v>
      </c>
      <c r="S582" s="267" t="s">
        <v>761</v>
      </c>
      <c r="T582" s="158" t="s">
        <v>8402</v>
      </c>
      <c r="U582" s="197" t="s">
        <v>101</v>
      </c>
      <c r="V582" s="32"/>
      <c r="W582" s="266"/>
      <c r="X582" s="261"/>
      <c r="Y582" s="261"/>
      <c r="Z582" s="261"/>
      <c r="AA582" s="261"/>
      <c r="AB582" s="262"/>
      <c r="AC582" s="263"/>
      <c r="AD582" s="263"/>
      <c r="AE582" s="263"/>
      <c r="AF582" s="263"/>
      <c r="AG582" s="263"/>
      <c r="AH582" s="263"/>
      <c r="AI582" s="266"/>
      <c r="AJ582" s="49"/>
      <c r="AK582" s="49"/>
      <c r="AL582" s="49"/>
      <c r="AM582" s="49"/>
      <c r="AN582" s="64"/>
      <c r="AO582" s="49"/>
      <c r="AP582" s="49"/>
      <c r="AQ582" s="64"/>
      <c r="AR582" s="49"/>
      <c r="AS582" s="49"/>
      <c r="AT582" s="49"/>
      <c r="AU582" s="49"/>
      <c r="AV582" s="49"/>
      <c r="AW582" s="49"/>
      <c r="AX582" s="91"/>
      <c r="AY582" s="49"/>
      <c r="AZ582" s="49"/>
      <c r="BA582" s="49"/>
      <c r="BB582" s="49"/>
      <c r="BC582" s="49"/>
      <c r="BD582" s="49"/>
      <c r="BE582" s="49"/>
      <c r="BF582" s="49"/>
      <c r="BG582" s="49"/>
      <c r="BH582" s="49"/>
      <c r="BI582" s="49"/>
      <c r="BJ582" s="49"/>
      <c r="BK582" s="257"/>
      <c r="BL582" s="266"/>
      <c r="BM582" s="266"/>
      <c r="BN582" s="266"/>
      <c r="BO582" s="266"/>
      <c r="BP582" s="266"/>
      <c r="BQ582" s="257" t="s">
        <v>102</v>
      </c>
      <c r="BR582" s="266"/>
      <c r="BS582" s="257" t="s">
        <v>8402</v>
      </c>
      <c r="BT582" s="266"/>
      <c r="BU582" s="257" t="s">
        <v>1463</v>
      </c>
      <c r="BV582" s="265" t="s">
        <v>4852</v>
      </c>
      <c r="BW582" s="34"/>
      <c r="BX582" s="257" t="s">
        <v>4853</v>
      </c>
      <c r="BY582" s="257" t="s">
        <v>790</v>
      </c>
      <c r="BZ582" s="218"/>
    </row>
    <row r="583" spans="1:78" s="217" customFormat="1" ht="99.75" customHeight="1">
      <c r="A583" s="257">
        <v>581</v>
      </c>
      <c r="B583" s="10" t="s">
        <v>8222</v>
      </c>
      <c r="C583" s="257" t="s">
        <v>106</v>
      </c>
      <c r="D583" s="257" t="s">
        <v>125</v>
      </c>
      <c r="E583" s="257" t="s">
        <v>126</v>
      </c>
      <c r="F583" s="266" t="s">
        <v>4848</v>
      </c>
      <c r="G583" s="257" t="s">
        <v>4849</v>
      </c>
      <c r="H583" s="257" t="s">
        <v>81</v>
      </c>
      <c r="I583" s="32" t="s">
        <v>4854</v>
      </c>
      <c r="J583" s="158" t="s">
        <v>96</v>
      </c>
      <c r="K583" s="257" t="s">
        <v>96</v>
      </c>
      <c r="L583" s="257" t="s">
        <v>4855</v>
      </c>
      <c r="M583" s="46">
        <v>41181</v>
      </c>
      <c r="N583" s="47">
        <v>41181</v>
      </c>
      <c r="O583" s="48"/>
      <c r="P583" s="48"/>
      <c r="Q583" s="257" t="s">
        <v>114</v>
      </c>
      <c r="R583" s="266" t="s">
        <v>144</v>
      </c>
      <c r="S583" s="267" t="s">
        <v>145</v>
      </c>
      <c r="T583" s="158" t="s">
        <v>962</v>
      </c>
      <c r="U583" s="197" t="s">
        <v>101</v>
      </c>
      <c r="V583" s="32"/>
      <c r="W583" s="266"/>
      <c r="X583" s="261"/>
      <c r="Y583" s="261"/>
      <c r="Z583" s="261"/>
      <c r="AA583" s="261"/>
      <c r="AB583" s="262"/>
      <c r="AC583" s="263"/>
      <c r="AD583" s="263"/>
      <c r="AE583" s="263"/>
      <c r="AF583" s="263"/>
      <c r="AG583" s="263"/>
      <c r="AH583" s="263"/>
      <c r="AI583" s="266">
        <v>50</v>
      </c>
      <c r="AJ583" s="49"/>
      <c r="AK583" s="49"/>
      <c r="AL583" s="49"/>
      <c r="AM583" s="49"/>
      <c r="AN583" s="64"/>
      <c r="AO583" s="49"/>
      <c r="AP583" s="49"/>
      <c r="AQ583" s="64"/>
      <c r="AR583" s="49"/>
      <c r="AS583" s="49"/>
      <c r="AT583" s="49"/>
      <c r="AU583" s="49"/>
      <c r="AV583" s="49"/>
      <c r="AW583" s="49"/>
      <c r="AX583" s="64"/>
      <c r="AY583" s="49"/>
      <c r="AZ583" s="49"/>
      <c r="BA583" s="49"/>
      <c r="BB583" s="49"/>
      <c r="BC583" s="49"/>
      <c r="BD583" s="49"/>
      <c r="BE583" s="49"/>
      <c r="BF583" s="49"/>
      <c r="BG583" s="49"/>
      <c r="BH583" s="49"/>
      <c r="BI583" s="49"/>
      <c r="BJ583" s="49"/>
      <c r="BK583" s="257"/>
      <c r="BL583" s="266"/>
      <c r="BM583" s="266"/>
      <c r="BN583" s="257"/>
      <c r="BO583" s="257"/>
      <c r="BP583" s="266"/>
      <c r="BQ583" s="257" t="s">
        <v>102</v>
      </c>
      <c r="BR583" s="266"/>
      <c r="BS583" s="257" t="s">
        <v>962</v>
      </c>
      <c r="BT583" s="266"/>
      <c r="BU583" s="257"/>
      <c r="BV583" s="265" t="s">
        <v>4852</v>
      </c>
      <c r="BW583" s="34"/>
      <c r="BX583" s="257" t="s">
        <v>4856</v>
      </c>
      <c r="BY583" s="257" t="s">
        <v>790</v>
      </c>
      <c r="BZ583" s="218"/>
    </row>
    <row r="584" spans="1:78" s="217" customFormat="1" ht="99.75" customHeight="1">
      <c r="A584" s="257">
        <v>582</v>
      </c>
      <c r="B584" s="10" t="s">
        <v>8223</v>
      </c>
      <c r="C584" s="257" t="s">
        <v>106</v>
      </c>
      <c r="D584" s="257" t="s">
        <v>125</v>
      </c>
      <c r="E584" s="257" t="s">
        <v>126</v>
      </c>
      <c r="F584" s="266" t="s">
        <v>4848</v>
      </c>
      <c r="G584" s="257" t="s">
        <v>4849</v>
      </c>
      <c r="H584" s="257" t="s">
        <v>81</v>
      </c>
      <c r="I584" s="32" t="s">
        <v>4850</v>
      </c>
      <c r="J584" s="158" t="s">
        <v>96</v>
      </c>
      <c r="K584" s="257" t="s">
        <v>96</v>
      </c>
      <c r="L584" s="266" t="s">
        <v>3501</v>
      </c>
      <c r="M584" s="46">
        <v>41175</v>
      </c>
      <c r="N584" s="47">
        <v>41175</v>
      </c>
      <c r="O584" s="48"/>
      <c r="P584" s="48"/>
      <c r="Q584" s="266" t="s">
        <v>114</v>
      </c>
      <c r="R584" s="266" t="s">
        <v>3501</v>
      </c>
      <c r="S584" s="267" t="s">
        <v>133</v>
      </c>
      <c r="T584" s="158" t="s">
        <v>8402</v>
      </c>
      <c r="U584" s="197" t="s">
        <v>101</v>
      </c>
      <c r="V584" s="32"/>
      <c r="W584" s="266"/>
      <c r="X584" s="261"/>
      <c r="Y584" s="261"/>
      <c r="Z584" s="261"/>
      <c r="AA584" s="261"/>
      <c r="AB584" s="262"/>
      <c r="AC584" s="263"/>
      <c r="AD584" s="263"/>
      <c r="AE584" s="263"/>
      <c r="AF584" s="263"/>
      <c r="AG584" s="263"/>
      <c r="AH584" s="263"/>
      <c r="AI584" s="266"/>
      <c r="AJ584" s="49"/>
      <c r="AK584" s="49"/>
      <c r="AL584" s="49"/>
      <c r="AM584" s="49"/>
      <c r="AN584" s="64"/>
      <c r="AO584" s="49"/>
      <c r="AP584" s="49"/>
      <c r="AQ584" s="64"/>
      <c r="AR584" s="49"/>
      <c r="AS584" s="49"/>
      <c r="AT584" s="49"/>
      <c r="AU584" s="49"/>
      <c r="AV584" s="49"/>
      <c r="AW584" s="49"/>
      <c r="AX584" s="91"/>
      <c r="AY584" s="49"/>
      <c r="AZ584" s="49"/>
      <c r="BA584" s="49"/>
      <c r="BB584" s="49"/>
      <c r="BC584" s="49"/>
      <c r="BD584" s="49"/>
      <c r="BE584" s="49"/>
      <c r="BF584" s="49"/>
      <c r="BG584" s="49"/>
      <c r="BH584" s="49"/>
      <c r="BI584" s="49"/>
      <c r="BJ584" s="49"/>
      <c r="BK584" s="257"/>
      <c r="BL584" s="266"/>
      <c r="BM584" s="266"/>
      <c r="BN584" s="266"/>
      <c r="BO584" s="266"/>
      <c r="BP584" s="266"/>
      <c r="BQ584" s="257"/>
      <c r="BR584" s="266"/>
      <c r="BS584" s="257" t="s">
        <v>8402</v>
      </c>
      <c r="BT584" s="266"/>
      <c r="BU584" s="257" t="s">
        <v>1463</v>
      </c>
      <c r="BV584" s="265" t="s">
        <v>4852</v>
      </c>
      <c r="BW584" s="34"/>
      <c r="BX584" s="257" t="s">
        <v>4857</v>
      </c>
      <c r="BY584" s="257" t="s">
        <v>790</v>
      </c>
      <c r="BZ584" s="218"/>
    </row>
    <row r="585" spans="1:78" s="217" customFormat="1" ht="157.5">
      <c r="A585" s="257">
        <v>583</v>
      </c>
      <c r="B585" s="10" t="s">
        <v>4858</v>
      </c>
      <c r="C585" s="257" t="s">
        <v>106</v>
      </c>
      <c r="D585" s="257" t="s">
        <v>125</v>
      </c>
      <c r="E585" s="257" t="s">
        <v>3544</v>
      </c>
      <c r="F585" s="266" t="s">
        <v>4859</v>
      </c>
      <c r="G585" s="265" t="s">
        <v>4860</v>
      </c>
      <c r="H585" s="257" t="s">
        <v>81</v>
      </c>
      <c r="I585" s="32" t="s">
        <v>4861</v>
      </c>
      <c r="J585" s="158" t="s">
        <v>96</v>
      </c>
      <c r="K585" s="257" t="s">
        <v>96</v>
      </c>
      <c r="L585" s="265" t="s">
        <v>4862</v>
      </c>
      <c r="M585" s="77">
        <v>39378</v>
      </c>
      <c r="N585" s="78">
        <v>39378</v>
      </c>
      <c r="O585" s="53">
        <v>5655</v>
      </c>
      <c r="P585" s="53">
        <v>39921</v>
      </c>
      <c r="Q585" s="257" t="s">
        <v>8100</v>
      </c>
      <c r="R585" s="265" t="s">
        <v>2447</v>
      </c>
      <c r="S585" s="144" t="s">
        <v>177</v>
      </c>
      <c r="T585" s="158" t="s">
        <v>962</v>
      </c>
      <c r="U585" s="267" t="s">
        <v>116</v>
      </c>
      <c r="V585" s="32"/>
      <c r="W585" s="265"/>
      <c r="X585" s="261">
        <v>500198437</v>
      </c>
      <c r="Y585" s="39">
        <f>X585/10</f>
        <v>50019843.700000003</v>
      </c>
      <c r="Z585" s="39">
        <f>X585/13.5</f>
        <v>37051736.074074075</v>
      </c>
      <c r="AA585" s="39">
        <v>1013203.7696483552</v>
      </c>
      <c r="AB585" s="260">
        <v>262</v>
      </c>
      <c r="AC585" s="49">
        <v>2645875404</v>
      </c>
      <c r="AD585" s="49">
        <f>AC585/10</f>
        <v>264587540.40000001</v>
      </c>
      <c r="AE585" s="49">
        <f>AC585/13.5</f>
        <v>195990770.66666666</v>
      </c>
      <c r="AF585" s="49">
        <v>1264347.8238431104</v>
      </c>
      <c r="AG585" s="263">
        <v>175578948</v>
      </c>
      <c r="AH585" s="49">
        <v>0</v>
      </c>
      <c r="AI585" s="48">
        <v>250</v>
      </c>
      <c r="AJ585" s="39">
        <v>51771.25</v>
      </c>
      <c r="AK585" s="52">
        <v>9187523.2699999996</v>
      </c>
      <c r="AL585" s="39">
        <v>9239294.5199999996</v>
      </c>
      <c r="AM585" s="51">
        <v>190108.94074074071</v>
      </c>
      <c r="AN585" s="260">
        <v>247</v>
      </c>
      <c r="AO585" s="52">
        <v>213568636</v>
      </c>
      <c r="AP585" s="39">
        <v>1806667432.8599999</v>
      </c>
      <c r="AQ585" s="53">
        <v>255</v>
      </c>
      <c r="AR585" s="52"/>
      <c r="AS585" s="52"/>
      <c r="AT585" s="57">
        <v>9302101653</v>
      </c>
      <c r="AU585" s="57">
        <v>29760.47</v>
      </c>
      <c r="AV585" s="39">
        <f>AR585+AT585</f>
        <v>9302101653</v>
      </c>
      <c r="AW585" s="39">
        <f>AS585+AU585</f>
        <v>29760.47</v>
      </c>
      <c r="AX585" s="54"/>
      <c r="AY585" s="52"/>
      <c r="AZ585" s="52"/>
      <c r="BA585" s="39">
        <v>1806667432.8599999</v>
      </c>
      <c r="BB585" s="39">
        <v>1806667432.8599999</v>
      </c>
      <c r="BC585" s="52"/>
      <c r="BD585" s="52"/>
      <c r="BE585" s="39">
        <v>1806667432.8599999</v>
      </c>
      <c r="BF585" s="39">
        <v>1806667432.8599999</v>
      </c>
      <c r="BG585" s="52"/>
      <c r="BH585" s="52"/>
      <c r="BI585" s="39">
        <v>1806667432.8599999</v>
      </c>
      <c r="BJ585" s="39">
        <v>1806667432.8599999</v>
      </c>
      <c r="BK585" s="265" t="s">
        <v>4863</v>
      </c>
      <c r="BL585" s="266" t="s">
        <v>180</v>
      </c>
      <c r="BM585" s="265" t="s">
        <v>180</v>
      </c>
      <c r="BN585" s="265"/>
      <c r="BO585" s="265"/>
      <c r="BP585" s="265" t="s">
        <v>4864</v>
      </c>
      <c r="BQ585" s="257" t="s">
        <v>4865</v>
      </c>
      <c r="BR585" s="265" t="s">
        <v>4866</v>
      </c>
      <c r="BS585" s="257" t="s">
        <v>962</v>
      </c>
      <c r="BT585" s="265"/>
      <c r="BU585" s="257" t="s">
        <v>1009</v>
      </c>
      <c r="BV585" s="265" t="s">
        <v>4867</v>
      </c>
      <c r="BW585" s="84"/>
      <c r="BX585" s="257" t="s">
        <v>4868</v>
      </c>
      <c r="BY585" s="257" t="s">
        <v>3905</v>
      </c>
      <c r="BZ585" s="216"/>
    </row>
    <row r="586" spans="1:78" s="217" customFormat="1" ht="195" customHeight="1">
      <c r="A586" s="257">
        <v>584</v>
      </c>
      <c r="B586" s="42" t="s">
        <v>4869</v>
      </c>
      <c r="C586" s="257" t="s">
        <v>106</v>
      </c>
      <c r="D586" s="257" t="s">
        <v>125</v>
      </c>
      <c r="E586" s="257" t="s">
        <v>4870</v>
      </c>
      <c r="F586" s="257" t="s">
        <v>4871</v>
      </c>
      <c r="G586" s="257" t="s">
        <v>4872</v>
      </c>
      <c r="H586" s="257" t="s">
        <v>81</v>
      </c>
      <c r="I586" s="32" t="s">
        <v>4873</v>
      </c>
      <c r="J586" s="158" t="s">
        <v>1028</v>
      </c>
      <c r="K586" s="257" t="s">
        <v>4874</v>
      </c>
      <c r="L586" s="257" t="s">
        <v>4875</v>
      </c>
      <c r="M586" s="258">
        <v>40982</v>
      </c>
      <c r="N586" s="259">
        <v>40982</v>
      </c>
      <c r="O586" s="260">
        <v>8845</v>
      </c>
      <c r="P586" s="260">
        <v>39882</v>
      </c>
      <c r="Q586" s="257" t="s">
        <v>114</v>
      </c>
      <c r="R586" s="265" t="s">
        <v>414</v>
      </c>
      <c r="S586" s="267" t="s">
        <v>415</v>
      </c>
      <c r="T586" s="158" t="s">
        <v>8402</v>
      </c>
      <c r="U586" s="267" t="s">
        <v>116</v>
      </c>
      <c r="V586" s="32"/>
      <c r="W586" s="257"/>
      <c r="X586" s="261"/>
      <c r="Y586" s="261"/>
      <c r="Z586" s="261"/>
      <c r="AA586" s="261"/>
      <c r="AB586" s="262"/>
      <c r="AC586" s="263"/>
      <c r="AD586" s="261"/>
      <c r="AE586" s="261"/>
      <c r="AF586" s="261"/>
      <c r="AG586" s="261"/>
      <c r="AH586" s="263"/>
      <c r="AI586" s="266"/>
      <c r="AJ586" s="39"/>
      <c r="AK586" s="39"/>
      <c r="AL586" s="39"/>
      <c r="AM586" s="39"/>
      <c r="AN586" s="65"/>
      <c r="AO586" s="39"/>
      <c r="AP586" s="39"/>
      <c r="AQ586" s="65"/>
      <c r="AR586" s="39"/>
      <c r="AS586" s="39"/>
      <c r="AT586" s="39"/>
      <c r="AU586" s="39"/>
      <c r="AV586" s="39"/>
      <c r="AW586" s="39"/>
      <c r="AX586" s="41"/>
      <c r="AY586" s="39"/>
      <c r="AZ586" s="39"/>
      <c r="BA586" s="39"/>
      <c r="BB586" s="39"/>
      <c r="BC586" s="39"/>
      <c r="BD586" s="39"/>
      <c r="BE586" s="39"/>
      <c r="BF586" s="39"/>
      <c r="BG586" s="39"/>
      <c r="BH586" s="39"/>
      <c r="BI586" s="39"/>
      <c r="BJ586" s="39"/>
      <c r="BK586" s="257"/>
      <c r="BL586" s="257"/>
      <c r="BM586" s="257"/>
      <c r="BN586" s="266"/>
      <c r="BO586" s="266"/>
      <c r="BP586" s="257"/>
      <c r="BQ586" s="257" t="s">
        <v>102</v>
      </c>
      <c r="BR586" s="257"/>
      <c r="BS586" s="265" t="s">
        <v>8404</v>
      </c>
      <c r="BT586" s="257"/>
      <c r="BU586" s="257"/>
      <c r="BV586" s="257" t="s">
        <v>4876</v>
      </c>
      <c r="BW586" s="38"/>
      <c r="BX586" s="257" t="s">
        <v>4877</v>
      </c>
      <c r="BY586" s="38"/>
      <c r="BZ586" s="218"/>
    </row>
    <row r="587" spans="1:78" s="217" customFormat="1" ht="99.75" customHeight="1">
      <c r="A587" s="257">
        <v>585</v>
      </c>
      <c r="B587" s="10" t="s">
        <v>4878</v>
      </c>
      <c r="C587" s="257" t="s">
        <v>106</v>
      </c>
      <c r="D587" s="257" t="s">
        <v>125</v>
      </c>
      <c r="E587" s="257" t="s">
        <v>1309</v>
      </c>
      <c r="F587" s="257" t="s">
        <v>4879</v>
      </c>
      <c r="G587" s="257" t="s">
        <v>4880</v>
      </c>
      <c r="H587" s="257" t="s">
        <v>81</v>
      </c>
      <c r="I587" s="32" t="s">
        <v>4881</v>
      </c>
      <c r="J587" s="158" t="s">
        <v>96</v>
      </c>
      <c r="K587" s="257" t="s">
        <v>1133</v>
      </c>
      <c r="L587" s="257" t="s">
        <v>4882</v>
      </c>
      <c r="M587" s="258"/>
      <c r="N587" s="259">
        <v>40764</v>
      </c>
      <c r="O587" s="260"/>
      <c r="P587" s="260"/>
      <c r="Q587" s="257" t="s">
        <v>114</v>
      </c>
      <c r="R587" s="265" t="s">
        <v>177</v>
      </c>
      <c r="S587" s="267" t="s">
        <v>761</v>
      </c>
      <c r="T587" s="158" t="s">
        <v>8402</v>
      </c>
      <c r="U587" s="267" t="s">
        <v>116</v>
      </c>
      <c r="V587" s="32"/>
      <c r="W587" s="257"/>
      <c r="X587" s="261"/>
      <c r="Y587" s="261"/>
      <c r="Z587" s="261"/>
      <c r="AA587" s="261"/>
      <c r="AB587" s="262"/>
      <c r="AC587" s="263"/>
      <c r="AD587" s="261"/>
      <c r="AE587" s="261"/>
      <c r="AF587" s="261"/>
      <c r="AG587" s="261"/>
      <c r="AH587" s="263"/>
      <c r="AI587" s="266"/>
      <c r="AJ587" s="39"/>
      <c r="AK587" s="39"/>
      <c r="AL587" s="39"/>
      <c r="AM587" s="39"/>
      <c r="AN587" s="65"/>
      <c r="AO587" s="39"/>
      <c r="AP587" s="39"/>
      <c r="AQ587" s="65"/>
      <c r="AR587" s="39"/>
      <c r="AS587" s="39"/>
      <c r="AT587" s="39"/>
      <c r="AU587" s="39"/>
      <c r="AV587" s="39"/>
      <c r="AW587" s="39"/>
      <c r="AX587" s="41"/>
      <c r="AY587" s="39"/>
      <c r="AZ587" s="39"/>
      <c r="BA587" s="39"/>
      <c r="BB587" s="39"/>
      <c r="BC587" s="39"/>
      <c r="BD587" s="39"/>
      <c r="BE587" s="39"/>
      <c r="BF587" s="39"/>
      <c r="BG587" s="39"/>
      <c r="BH587" s="39"/>
      <c r="BI587" s="39"/>
      <c r="BJ587" s="39"/>
      <c r="BK587" s="257"/>
      <c r="BL587" s="257"/>
      <c r="BM587" s="257"/>
      <c r="BN587" s="265"/>
      <c r="BO587" s="265"/>
      <c r="BP587" s="257"/>
      <c r="BQ587" s="257" t="s">
        <v>102</v>
      </c>
      <c r="BR587" s="257"/>
      <c r="BS587" s="265" t="s">
        <v>8404</v>
      </c>
      <c r="BT587" s="257"/>
      <c r="BU587" s="257"/>
      <c r="BV587" s="257"/>
      <c r="BW587" s="38"/>
      <c r="BX587" s="257" t="s">
        <v>4883</v>
      </c>
      <c r="BY587" s="38"/>
      <c r="BZ587" s="218"/>
    </row>
    <row r="588" spans="1:78" s="217" customFormat="1" ht="99.75" customHeight="1">
      <c r="A588" s="257">
        <v>586</v>
      </c>
      <c r="B588" s="10" t="s">
        <v>8226</v>
      </c>
      <c r="C588" s="257" t="s">
        <v>92</v>
      </c>
      <c r="D588" s="257" t="s">
        <v>125</v>
      </c>
      <c r="E588" s="257" t="s">
        <v>3463</v>
      </c>
      <c r="F588" s="257"/>
      <c r="G588" s="257" t="s">
        <v>4884</v>
      </c>
      <c r="H588" s="257" t="s">
        <v>81</v>
      </c>
      <c r="I588" s="32"/>
      <c r="J588" s="158" t="s">
        <v>96</v>
      </c>
      <c r="K588" s="257" t="s">
        <v>96</v>
      </c>
      <c r="L588" s="257" t="s">
        <v>4885</v>
      </c>
      <c r="M588" s="266"/>
      <c r="N588" s="266"/>
      <c r="O588" s="48"/>
      <c r="P588" s="48"/>
      <c r="Q588" s="257" t="s">
        <v>114</v>
      </c>
      <c r="R588" s="257" t="s">
        <v>1245</v>
      </c>
      <c r="S588" s="267" t="s">
        <v>761</v>
      </c>
      <c r="T588" s="158" t="s">
        <v>2638</v>
      </c>
      <c r="U588" s="197" t="s">
        <v>101</v>
      </c>
      <c r="V588" s="266"/>
      <c r="W588" s="266"/>
      <c r="X588" s="263"/>
      <c r="Y588" s="263"/>
      <c r="Z588" s="263"/>
      <c r="AA588" s="263"/>
      <c r="AB588" s="266"/>
      <c r="AC588" s="263"/>
      <c r="AD588" s="263"/>
      <c r="AE588" s="263"/>
      <c r="AF588" s="263"/>
      <c r="AG588" s="263"/>
      <c r="AH588" s="263"/>
      <c r="AI588" s="266"/>
      <c r="AJ588" s="263"/>
      <c r="AK588" s="263"/>
      <c r="AL588" s="263"/>
      <c r="AM588" s="263"/>
      <c r="AN588" s="266"/>
      <c r="AO588" s="263"/>
      <c r="AP588" s="263"/>
      <c r="AQ588" s="266"/>
      <c r="AR588" s="261"/>
      <c r="AS588" s="4"/>
      <c r="AT588" s="4"/>
      <c r="AU588" s="4"/>
      <c r="AV588" s="4"/>
      <c r="AW588" s="4"/>
      <c r="AX588" s="34"/>
      <c r="AY588" s="4"/>
      <c r="AZ588" s="4"/>
      <c r="BA588" s="263"/>
      <c r="BB588" s="263"/>
      <c r="BC588" s="4"/>
      <c r="BD588" s="4"/>
      <c r="BE588" s="263"/>
      <c r="BF588" s="263"/>
      <c r="BG588" s="4"/>
      <c r="BH588" s="4"/>
      <c r="BI588" s="263"/>
      <c r="BJ588" s="263"/>
      <c r="BK588" s="257"/>
      <c r="BL588" s="266"/>
      <c r="BM588" s="266"/>
      <c r="BN588" s="266"/>
      <c r="BO588" s="266"/>
      <c r="BP588" s="266"/>
      <c r="BQ588" s="257" t="s">
        <v>102</v>
      </c>
      <c r="BR588" s="266"/>
      <c r="BS588" s="266" t="s">
        <v>2638</v>
      </c>
      <c r="BT588" s="266"/>
      <c r="BU588" s="257"/>
      <c r="BV588" s="266"/>
      <c r="BW588" s="34"/>
      <c r="BX588" s="257" t="s">
        <v>4886</v>
      </c>
      <c r="BY588" s="34"/>
      <c r="BZ588" s="216"/>
    </row>
    <row r="589" spans="1:78" s="217" customFormat="1" ht="99.75" customHeight="1">
      <c r="A589" s="257">
        <v>587</v>
      </c>
      <c r="B589" s="10" t="s">
        <v>4887</v>
      </c>
      <c r="C589" s="257" t="s">
        <v>106</v>
      </c>
      <c r="D589" s="257" t="s">
        <v>125</v>
      </c>
      <c r="E589" s="257" t="s">
        <v>4888</v>
      </c>
      <c r="F589" s="257" t="s">
        <v>4889</v>
      </c>
      <c r="G589" s="257" t="s">
        <v>4888</v>
      </c>
      <c r="H589" s="257" t="s">
        <v>81</v>
      </c>
      <c r="I589" s="32" t="s">
        <v>4890</v>
      </c>
      <c r="J589" s="158" t="s">
        <v>96</v>
      </c>
      <c r="K589" s="257" t="s">
        <v>96</v>
      </c>
      <c r="L589" s="257" t="s">
        <v>4891</v>
      </c>
      <c r="M589" s="258">
        <v>39360</v>
      </c>
      <c r="N589" s="259">
        <v>39360</v>
      </c>
      <c r="O589" s="260">
        <v>5626</v>
      </c>
      <c r="P589" s="260">
        <v>38784</v>
      </c>
      <c r="Q589" s="257" t="s">
        <v>8100</v>
      </c>
      <c r="R589" s="257" t="s">
        <v>132</v>
      </c>
      <c r="S589" s="267" t="s">
        <v>133</v>
      </c>
      <c r="T589" s="158" t="s">
        <v>8402</v>
      </c>
      <c r="U589" s="197" t="s">
        <v>101</v>
      </c>
      <c r="V589" s="32" t="s">
        <v>4892</v>
      </c>
      <c r="W589" s="257"/>
      <c r="X589" s="261">
        <v>76210888</v>
      </c>
      <c r="Y589" s="39">
        <f>X589/10</f>
        <v>7621088.7999999998</v>
      </c>
      <c r="Z589" s="39">
        <f>X589/13.5</f>
        <v>5645250.9629629627</v>
      </c>
      <c r="AA589" s="39">
        <v>154373.05136930806</v>
      </c>
      <c r="AB589" s="262">
        <v>51</v>
      </c>
      <c r="AC589" s="49">
        <v>76210888</v>
      </c>
      <c r="AD589" s="263">
        <f>AC589/10</f>
        <v>7621088.7999999998</v>
      </c>
      <c r="AE589" s="263">
        <f>AC589/13.5</f>
        <v>5645250.9629629627</v>
      </c>
      <c r="AF589" s="49">
        <v>36417.841237073997</v>
      </c>
      <c r="AG589" s="263">
        <v>1891112</v>
      </c>
      <c r="AH589" s="263">
        <v>0</v>
      </c>
      <c r="AI589" s="266">
        <v>51</v>
      </c>
      <c r="AJ589" s="39">
        <v>762.11</v>
      </c>
      <c r="AK589" s="51"/>
      <c r="AL589" s="39">
        <v>762.11</v>
      </c>
      <c r="AM589" s="51">
        <v>15.681275720164608</v>
      </c>
      <c r="AN589" s="38">
        <v>51</v>
      </c>
      <c r="AO589" s="49"/>
      <c r="AP589" s="49"/>
      <c r="AQ589" s="64"/>
      <c r="AR589" s="49"/>
      <c r="AS589" s="49"/>
      <c r="AT589" s="57">
        <v>8655684436</v>
      </c>
      <c r="AU589" s="57">
        <v>19118.37</v>
      </c>
      <c r="AV589" s="39">
        <f>AR589+AT589</f>
        <v>8655684436</v>
      </c>
      <c r="AW589" s="39">
        <f>AS589+AU589</f>
        <v>19118.37</v>
      </c>
      <c r="AX589" s="91"/>
      <c r="AY589" s="49"/>
      <c r="AZ589" s="49"/>
      <c r="BA589" s="49"/>
      <c r="BB589" s="49"/>
      <c r="BC589" s="49"/>
      <c r="BD589" s="49"/>
      <c r="BE589" s="49"/>
      <c r="BF589" s="49"/>
      <c r="BG589" s="49"/>
      <c r="BH589" s="49"/>
      <c r="BI589" s="49"/>
      <c r="BJ589" s="49"/>
      <c r="BK589" s="257"/>
      <c r="BL589" s="257"/>
      <c r="BM589" s="257"/>
      <c r="BN589" s="257"/>
      <c r="BO589" s="257"/>
      <c r="BP589" s="257"/>
      <c r="BQ589" s="257" t="s">
        <v>4893</v>
      </c>
      <c r="BR589" s="257" t="s">
        <v>4894</v>
      </c>
      <c r="BS589" s="265" t="s">
        <v>8404</v>
      </c>
      <c r="BT589" s="257"/>
      <c r="BU589" s="257"/>
      <c r="BV589" s="257" t="s">
        <v>4895</v>
      </c>
      <c r="BW589" s="38"/>
      <c r="BX589" s="257" t="s">
        <v>4896</v>
      </c>
      <c r="BY589" s="257" t="s">
        <v>790</v>
      </c>
      <c r="BZ589" s="216"/>
    </row>
    <row r="590" spans="1:78" s="217" customFormat="1" ht="409.5">
      <c r="A590" s="257">
        <v>588</v>
      </c>
      <c r="B590" s="10" t="s">
        <v>4897</v>
      </c>
      <c r="C590" s="257" t="s">
        <v>106</v>
      </c>
      <c r="D590" s="257" t="s">
        <v>125</v>
      </c>
      <c r="E590" s="257" t="s">
        <v>1136</v>
      </c>
      <c r="F590" s="257" t="s">
        <v>4898</v>
      </c>
      <c r="G590" s="257" t="s">
        <v>1136</v>
      </c>
      <c r="H590" s="266" t="s">
        <v>110</v>
      </c>
      <c r="I590" s="32" t="s">
        <v>4899</v>
      </c>
      <c r="J590" s="158" t="s">
        <v>96</v>
      </c>
      <c r="K590" s="257" t="s">
        <v>96</v>
      </c>
      <c r="L590" s="257" t="s">
        <v>4900</v>
      </c>
      <c r="M590" s="258">
        <v>2884</v>
      </c>
      <c r="N590" s="259">
        <v>39617</v>
      </c>
      <c r="O590" s="260"/>
      <c r="P590" s="260"/>
      <c r="Q590" s="257" t="s">
        <v>114</v>
      </c>
      <c r="R590" s="257" t="s">
        <v>4901</v>
      </c>
      <c r="S590" s="144" t="s">
        <v>177</v>
      </c>
      <c r="T590" s="158" t="s">
        <v>8402</v>
      </c>
      <c r="U590" s="257" t="s">
        <v>926</v>
      </c>
      <c r="V590" s="32"/>
      <c r="W590" s="257"/>
      <c r="X590" s="261">
        <v>2571833474</v>
      </c>
      <c r="Y590" s="39">
        <f>X590/10</f>
        <v>257183347.40000001</v>
      </c>
      <c r="Z590" s="39">
        <f>X590/13.5</f>
        <v>190506183.25925925</v>
      </c>
      <c r="AA590" s="39">
        <v>5209515.2203856753</v>
      </c>
      <c r="AB590" s="260">
        <v>1521</v>
      </c>
      <c r="AC590" s="49">
        <v>23722577890</v>
      </c>
      <c r="AD590" s="49">
        <f>AC590/10</f>
        <v>2372257789</v>
      </c>
      <c r="AE590" s="49">
        <f>AC590/13.5</f>
        <v>1757227991.8518519</v>
      </c>
      <c r="AF590" s="49">
        <v>11335979.648106735</v>
      </c>
      <c r="AG590" s="263">
        <v>9503547</v>
      </c>
      <c r="AH590" s="49">
        <v>-837763458</v>
      </c>
      <c r="AI590" s="48">
        <v>1235</v>
      </c>
      <c r="AJ590" s="39">
        <v>1129745.8700000001</v>
      </c>
      <c r="AK590" s="52">
        <v>88047924.549999997</v>
      </c>
      <c r="AL590" s="39">
        <v>89177670.420000002</v>
      </c>
      <c r="AM590" s="51">
        <v>1834931.4901234568</v>
      </c>
      <c r="AN590" s="260">
        <v>1268</v>
      </c>
      <c r="AO590" s="52">
        <v>900695122</v>
      </c>
      <c r="AP590" s="39">
        <v>1109466543.47</v>
      </c>
      <c r="AQ590" s="53">
        <v>1202</v>
      </c>
      <c r="AR590" s="52"/>
      <c r="AS590" s="52"/>
      <c r="AT590" s="52"/>
      <c r="AU590" s="52"/>
      <c r="AV590" s="52"/>
      <c r="AW590" s="52"/>
      <c r="AX590" s="70"/>
      <c r="AY590" s="52"/>
      <c r="AZ590" s="52"/>
      <c r="BA590" s="39">
        <v>1109466543.47</v>
      </c>
      <c r="BB590" s="39">
        <v>1109466543.47</v>
      </c>
      <c r="BC590" s="52"/>
      <c r="BD590" s="52"/>
      <c r="BE590" s="39">
        <v>1109466543.47</v>
      </c>
      <c r="BF590" s="39">
        <v>1109466543.47</v>
      </c>
      <c r="BG590" s="52"/>
      <c r="BH590" s="52"/>
      <c r="BI590" s="39">
        <v>1109466543.47</v>
      </c>
      <c r="BJ590" s="39">
        <v>1109466543.47</v>
      </c>
      <c r="BK590" s="264" t="s">
        <v>8439</v>
      </c>
      <c r="BL590" s="266" t="s">
        <v>180</v>
      </c>
      <c r="BM590" s="257" t="s">
        <v>118</v>
      </c>
      <c r="BN590" s="265" t="s">
        <v>180</v>
      </c>
      <c r="BO590" s="265" t="s">
        <v>180</v>
      </c>
      <c r="BP590" s="69" t="s">
        <v>8440</v>
      </c>
      <c r="BQ590" s="257" t="s">
        <v>102</v>
      </c>
      <c r="BR590" s="257" t="s">
        <v>4902</v>
      </c>
      <c r="BS590" s="257" t="s">
        <v>8422</v>
      </c>
      <c r="BT590" s="257"/>
      <c r="BU590" s="257" t="s">
        <v>4903</v>
      </c>
      <c r="BV590" s="257" t="s">
        <v>3003</v>
      </c>
      <c r="BW590" s="38"/>
      <c r="BX590" s="257" t="s">
        <v>4904</v>
      </c>
      <c r="BY590" s="38"/>
      <c r="BZ590" s="218"/>
    </row>
    <row r="591" spans="1:78" s="217" customFormat="1" ht="225.75" customHeight="1">
      <c r="A591" s="257">
        <v>589</v>
      </c>
      <c r="B591" s="101" t="s">
        <v>4905</v>
      </c>
      <c r="C591" s="257" t="s">
        <v>106</v>
      </c>
      <c r="D591" s="257" t="s">
        <v>274</v>
      </c>
      <c r="E591" s="257" t="s">
        <v>274</v>
      </c>
      <c r="F591" s="257" t="s">
        <v>4906</v>
      </c>
      <c r="G591" s="257" t="s">
        <v>4907</v>
      </c>
      <c r="H591" s="257" t="s">
        <v>81</v>
      </c>
      <c r="I591" s="32" t="s">
        <v>4908</v>
      </c>
      <c r="J591" s="158" t="s">
        <v>96</v>
      </c>
      <c r="K591" s="257" t="s">
        <v>96</v>
      </c>
      <c r="L591" s="257" t="s">
        <v>4909</v>
      </c>
      <c r="M591" s="258">
        <v>40974</v>
      </c>
      <c r="N591" s="259">
        <v>40974</v>
      </c>
      <c r="O591" s="260">
        <v>8833</v>
      </c>
      <c r="P591" s="260">
        <v>39877</v>
      </c>
      <c r="Q591" s="257" t="s">
        <v>114</v>
      </c>
      <c r="R591" s="257" t="s">
        <v>177</v>
      </c>
      <c r="S591" s="267" t="s">
        <v>132</v>
      </c>
      <c r="T591" s="158" t="s">
        <v>1060</v>
      </c>
      <c r="U591" s="267" t="s">
        <v>116</v>
      </c>
      <c r="V591" s="32"/>
      <c r="W591" s="261">
        <v>274369530</v>
      </c>
      <c r="X591" s="261">
        <v>378319709</v>
      </c>
      <c r="Y591" s="39">
        <f>X591/10</f>
        <v>37831970.899999999</v>
      </c>
      <c r="Z591" s="39">
        <f>X591/13.5</f>
        <v>28023682.148148149</v>
      </c>
      <c r="AA591" s="39">
        <v>766325.77580619021</v>
      </c>
      <c r="AB591" s="260">
        <v>140</v>
      </c>
      <c r="AC591" s="49">
        <v>763810000</v>
      </c>
      <c r="AD591" s="49">
        <f>AC591/10</f>
        <v>76381000</v>
      </c>
      <c r="AE591" s="49">
        <f>AC591/13.5</f>
        <v>56578518.518518515</v>
      </c>
      <c r="AF591" s="49">
        <v>364991.30301813944</v>
      </c>
      <c r="AG591" s="263">
        <v>16340540</v>
      </c>
      <c r="AH591" s="49">
        <v>300000</v>
      </c>
      <c r="AI591" s="48">
        <v>117</v>
      </c>
      <c r="AJ591" s="39">
        <v>64420.39</v>
      </c>
      <c r="AK591" s="52">
        <v>3901825.76</v>
      </c>
      <c r="AL591" s="39">
        <v>3966246.15</v>
      </c>
      <c r="AM591" s="51">
        <v>81610.003086419747</v>
      </c>
      <c r="AN591" s="260">
        <v>109</v>
      </c>
      <c r="AO591" s="60">
        <v>5456885714</v>
      </c>
      <c r="AP591" s="39">
        <v>1259689040.73</v>
      </c>
      <c r="AQ591" s="53">
        <v>117</v>
      </c>
      <c r="AR591" s="52"/>
      <c r="AS591" s="52"/>
      <c r="AT591" s="57">
        <v>31743810868</v>
      </c>
      <c r="AU591" s="57">
        <v>110724.14</v>
      </c>
      <c r="AV591" s="39">
        <f>AR591+AT591</f>
        <v>31743810868</v>
      </c>
      <c r="AW591" s="39">
        <f>AS591+AU591</f>
        <v>110724.14</v>
      </c>
      <c r="AX591" s="54"/>
      <c r="AY591" s="52"/>
      <c r="AZ591" s="52"/>
      <c r="BA591" s="39">
        <v>1259689040.73</v>
      </c>
      <c r="BB591" s="39">
        <v>1259689040.73</v>
      </c>
      <c r="BC591" s="52"/>
      <c r="BD591" s="52"/>
      <c r="BE591" s="39">
        <v>1259689040.73</v>
      </c>
      <c r="BF591" s="39">
        <v>1259689040.73</v>
      </c>
      <c r="BG591" s="52"/>
      <c r="BH591" s="52"/>
      <c r="BI591" s="39">
        <v>1259689040.73</v>
      </c>
      <c r="BJ591" s="39">
        <v>1259689040.73</v>
      </c>
      <c r="BK591" s="69" t="s">
        <v>8022</v>
      </c>
      <c r="BL591" s="266" t="s">
        <v>180</v>
      </c>
      <c r="BM591" s="257" t="s">
        <v>118</v>
      </c>
      <c r="BN591" s="265"/>
      <c r="BO591" s="265"/>
      <c r="BP591" s="69" t="s">
        <v>8023</v>
      </c>
      <c r="BQ591" s="257" t="s">
        <v>102</v>
      </c>
      <c r="BR591" s="257" t="s">
        <v>4910</v>
      </c>
      <c r="BS591" s="257" t="s">
        <v>4911</v>
      </c>
      <c r="BT591" s="257"/>
      <c r="BU591" s="257"/>
      <c r="BV591" s="257" t="s">
        <v>4912</v>
      </c>
      <c r="BW591" s="38"/>
      <c r="BX591" s="257" t="s">
        <v>4913</v>
      </c>
      <c r="BY591" s="38"/>
      <c r="BZ591" s="216"/>
    </row>
    <row r="592" spans="1:78" s="217" customFormat="1" ht="99.75" customHeight="1">
      <c r="A592" s="257">
        <v>590</v>
      </c>
      <c r="B592" s="10" t="s">
        <v>8227</v>
      </c>
      <c r="C592" s="257" t="s">
        <v>106</v>
      </c>
      <c r="D592" s="257" t="s">
        <v>125</v>
      </c>
      <c r="E592" s="257" t="s">
        <v>4838</v>
      </c>
      <c r="F592" s="266" t="s">
        <v>4839</v>
      </c>
      <c r="G592" s="257" t="s">
        <v>4840</v>
      </c>
      <c r="H592" s="257" t="s">
        <v>81</v>
      </c>
      <c r="I592" s="32" t="s">
        <v>4914</v>
      </c>
      <c r="J592" s="158" t="s">
        <v>96</v>
      </c>
      <c r="K592" s="257" t="s">
        <v>572</v>
      </c>
      <c r="L592" s="88" t="s">
        <v>4915</v>
      </c>
      <c r="M592" s="46">
        <v>41178</v>
      </c>
      <c r="N592" s="259">
        <v>41178</v>
      </c>
      <c r="O592" s="48"/>
      <c r="P592" s="48"/>
      <c r="Q592" s="257" t="s">
        <v>114</v>
      </c>
      <c r="R592" s="266" t="s">
        <v>1907</v>
      </c>
      <c r="S592" s="267" t="s">
        <v>397</v>
      </c>
      <c r="T592" s="158" t="s">
        <v>8402</v>
      </c>
      <c r="U592" s="69" t="s">
        <v>116</v>
      </c>
      <c r="V592" s="32"/>
      <c r="W592" s="266"/>
      <c r="X592" s="261"/>
      <c r="Y592" s="261"/>
      <c r="Z592" s="261"/>
      <c r="AA592" s="261"/>
      <c r="AB592" s="262"/>
      <c r="AC592" s="263"/>
      <c r="AD592" s="263"/>
      <c r="AE592" s="263"/>
      <c r="AF592" s="263"/>
      <c r="AG592" s="263"/>
      <c r="AH592" s="263"/>
      <c r="AI592" s="266"/>
      <c r="AJ592" s="49"/>
      <c r="AK592" s="49"/>
      <c r="AL592" s="49"/>
      <c r="AM592" s="49"/>
      <c r="AN592" s="50"/>
      <c r="AO592" s="49"/>
      <c r="AP592" s="49"/>
      <c r="AQ592" s="50"/>
      <c r="AR592" s="49"/>
      <c r="AS592" s="49"/>
      <c r="AT592" s="49"/>
      <c r="AU592" s="49"/>
      <c r="AV592" s="49"/>
      <c r="AW592" s="49"/>
      <c r="AX592" s="91"/>
      <c r="AY592" s="49"/>
      <c r="AZ592" s="49"/>
      <c r="BA592" s="49"/>
      <c r="BB592" s="49"/>
      <c r="BC592" s="49"/>
      <c r="BD592" s="49"/>
      <c r="BE592" s="49"/>
      <c r="BF592" s="49"/>
      <c r="BG592" s="49"/>
      <c r="BH592" s="49"/>
      <c r="BI592" s="49"/>
      <c r="BJ592" s="49"/>
      <c r="BK592" s="257"/>
      <c r="BL592" s="266"/>
      <c r="BM592" s="266"/>
      <c r="BN592" s="257"/>
      <c r="BO592" s="257"/>
      <c r="BP592" s="266"/>
      <c r="BQ592" s="34"/>
      <c r="BR592" s="266"/>
      <c r="BS592" s="257" t="s">
        <v>4843</v>
      </c>
      <c r="BT592" s="266"/>
      <c r="BU592" s="257"/>
      <c r="BV592" s="266"/>
      <c r="BW592" s="34"/>
      <c r="BX592" s="257" t="s">
        <v>4916</v>
      </c>
      <c r="BY592" s="266" t="s">
        <v>499</v>
      </c>
      <c r="BZ592" s="216"/>
    </row>
    <row r="593" spans="1:78" s="217" customFormat="1" ht="357" customHeight="1">
      <c r="A593" s="257">
        <v>591</v>
      </c>
      <c r="B593" s="10" t="s">
        <v>8751</v>
      </c>
      <c r="C593" s="257" t="s">
        <v>106</v>
      </c>
      <c r="D593" s="257" t="s">
        <v>274</v>
      </c>
      <c r="E593" s="257" t="s">
        <v>695</v>
      </c>
      <c r="F593" s="257" t="s">
        <v>4917</v>
      </c>
      <c r="G593" s="257" t="s">
        <v>695</v>
      </c>
      <c r="H593" s="266" t="s">
        <v>110</v>
      </c>
      <c r="I593" s="32" t="s">
        <v>4918</v>
      </c>
      <c r="J593" s="158" t="s">
        <v>1028</v>
      </c>
      <c r="K593" s="257" t="s">
        <v>4919</v>
      </c>
      <c r="L593" s="257" t="s">
        <v>4920</v>
      </c>
      <c r="M593" s="258" t="s">
        <v>4921</v>
      </c>
      <c r="N593" s="259">
        <v>40127</v>
      </c>
      <c r="O593" s="260">
        <v>7035</v>
      </c>
      <c r="P593" s="260">
        <v>39303</v>
      </c>
      <c r="Q593" s="257" t="s">
        <v>114</v>
      </c>
      <c r="R593" s="257" t="s">
        <v>4922</v>
      </c>
      <c r="S593" s="267" t="s">
        <v>8111</v>
      </c>
      <c r="T593" s="158" t="s">
        <v>312</v>
      </c>
      <c r="U593" s="267" t="s">
        <v>116</v>
      </c>
      <c r="V593" s="32"/>
      <c r="W593" s="257"/>
      <c r="X593" s="261"/>
      <c r="Y593" s="261"/>
      <c r="Z593" s="261"/>
      <c r="AA593" s="261"/>
      <c r="AB593" s="262"/>
      <c r="AC593" s="263"/>
      <c r="AD593" s="261"/>
      <c r="AE593" s="261"/>
      <c r="AF593" s="261"/>
      <c r="AG593" s="261"/>
      <c r="AH593" s="263"/>
      <c r="AI593" s="266"/>
      <c r="AJ593" s="39"/>
      <c r="AK593" s="39"/>
      <c r="AL593" s="39"/>
      <c r="AM593" s="39"/>
      <c r="AN593" s="65"/>
      <c r="AO593" s="39"/>
      <c r="AP593" s="39"/>
      <c r="AQ593" s="65"/>
      <c r="AR593" s="39"/>
      <c r="AS593" s="39"/>
      <c r="AT593" s="39"/>
      <c r="AU593" s="39"/>
      <c r="AV593" s="39"/>
      <c r="AW593" s="39"/>
      <c r="AX593" s="65"/>
      <c r="AY593" s="39"/>
      <c r="AZ593" s="39"/>
      <c r="BA593" s="39"/>
      <c r="BB593" s="39"/>
      <c r="BC593" s="39"/>
      <c r="BD593" s="39"/>
      <c r="BE593" s="39"/>
      <c r="BF593" s="39"/>
      <c r="BG593" s="39"/>
      <c r="BH593" s="39"/>
      <c r="BI593" s="39"/>
      <c r="BJ593" s="39"/>
      <c r="BK593" s="257" t="s">
        <v>8752</v>
      </c>
      <c r="BL593" s="266" t="s">
        <v>180</v>
      </c>
      <c r="BM593" s="257" t="s">
        <v>180</v>
      </c>
      <c r="BN593" s="265" t="s">
        <v>118</v>
      </c>
      <c r="BO593" s="265" t="s">
        <v>118</v>
      </c>
      <c r="BP593" s="69" t="s">
        <v>8753</v>
      </c>
      <c r="BQ593" s="257" t="s">
        <v>102</v>
      </c>
      <c r="BR593" s="257" t="s">
        <v>4923</v>
      </c>
      <c r="BS593" s="257" t="s">
        <v>4415</v>
      </c>
      <c r="BT593" s="257" t="s">
        <v>4924</v>
      </c>
      <c r="BU593" s="257"/>
      <c r="BV593" s="257" t="s">
        <v>4925</v>
      </c>
      <c r="BW593" s="38"/>
      <c r="BX593" s="257" t="s">
        <v>4926</v>
      </c>
      <c r="BY593" s="266"/>
      <c r="BZ593" s="218"/>
    </row>
    <row r="594" spans="1:78" s="217" customFormat="1" ht="132.75" customHeight="1">
      <c r="A594" s="257">
        <v>592</v>
      </c>
      <c r="B594" s="10" t="s">
        <v>4927</v>
      </c>
      <c r="C594" s="257" t="s">
        <v>92</v>
      </c>
      <c r="D594" s="257" t="s">
        <v>2025</v>
      </c>
      <c r="E594" s="257" t="s">
        <v>4670</v>
      </c>
      <c r="F594" s="257" t="s">
        <v>4928</v>
      </c>
      <c r="G594" s="257" t="s">
        <v>4929</v>
      </c>
      <c r="H594" s="257" t="s">
        <v>81</v>
      </c>
      <c r="I594" s="32" t="s">
        <v>4930</v>
      </c>
      <c r="J594" s="158" t="s">
        <v>96</v>
      </c>
      <c r="K594" s="257" t="s">
        <v>96</v>
      </c>
      <c r="L594" s="257" t="s">
        <v>4931</v>
      </c>
      <c r="M594" s="257">
        <v>2014</v>
      </c>
      <c r="N594" s="257">
        <v>2014</v>
      </c>
      <c r="O594" s="260"/>
      <c r="P594" s="260"/>
      <c r="Q594" s="257" t="s">
        <v>114</v>
      </c>
      <c r="R594" s="257" t="s">
        <v>144</v>
      </c>
      <c r="S594" s="267" t="s">
        <v>294</v>
      </c>
      <c r="T594" s="158" t="s">
        <v>295</v>
      </c>
      <c r="U594" s="267" t="s">
        <v>116</v>
      </c>
      <c r="V594" s="32"/>
      <c r="W594" s="257"/>
      <c r="X594" s="261"/>
      <c r="Y594" s="39"/>
      <c r="Z594" s="39"/>
      <c r="AA594" s="39"/>
      <c r="AB594" s="260"/>
      <c r="AC594" s="49"/>
      <c r="AD594" s="49"/>
      <c r="AE594" s="49"/>
      <c r="AF594" s="49"/>
      <c r="AG594" s="263"/>
      <c r="AH594" s="49"/>
      <c r="AI594" s="48"/>
      <c r="AJ594" s="39"/>
      <c r="AK594" s="52"/>
      <c r="AL594" s="39"/>
      <c r="AM594" s="51"/>
      <c r="AN594" s="260"/>
      <c r="AO594" s="52"/>
      <c r="AP594" s="39"/>
      <c r="AQ594" s="53"/>
      <c r="AR594" s="52"/>
      <c r="AS594" s="52"/>
      <c r="AT594" s="57"/>
      <c r="AU594" s="57"/>
      <c r="AV594" s="39"/>
      <c r="AW594" s="39"/>
      <c r="AX594" s="54"/>
      <c r="AY594" s="52"/>
      <c r="AZ594" s="52"/>
      <c r="BA594" s="39"/>
      <c r="BB594" s="39"/>
      <c r="BC594" s="52"/>
      <c r="BD594" s="52"/>
      <c r="BE594" s="39"/>
      <c r="BF594" s="39"/>
      <c r="BG594" s="52"/>
      <c r="BH594" s="52"/>
      <c r="BI594" s="39"/>
      <c r="BJ594" s="39"/>
      <c r="BK594" s="257"/>
      <c r="BL594" s="257"/>
      <c r="BM594" s="257"/>
      <c r="BN594" s="266"/>
      <c r="BO594" s="266"/>
      <c r="BP594" s="257"/>
      <c r="BQ594" s="257"/>
      <c r="BR594" s="257"/>
      <c r="BS594" s="257"/>
      <c r="BT594" s="257"/>
      <c r="BU594" s="257"/>
      <c r="BV594" s="257"/>
      <c r="BW594" s="38"/>
      <c r="BX594" s="257" t="s">
        <v>4932</v>
      </c>
      <c r="BY594" s="266"/>
      <c r="BZ594" s="218"/>
    </row>
    <row r="595" spans="1:78" s="217" customFormat="1" ht="132.75" customHeight="1">
      <c r="A595" s="257">
        <v>593</v>
      </c>
      <c r="B595" s="10" t="s">
        <v>4933</v>
      </c>
      <c r="C595" s="257" t="s">
        <v>106</v>
      </c>
      <c r="D595" s="257" t="s">
        <v>2025</v>
      </c>
      <c r="E595" s="257" t="s">
        <v>4670</v>
      </c>
      <c r="F595" s="257" t="s">
        <v>4934</v>
      </c>
      <c r="G595" s="257" t="s">
        <v>4929</v>
      </c>
      <c r="H595" s="257" t="s">
        <v>81</v>
      </c>
      <c r="I595" s="32" t="s">
        <v>4935</v>
      </c>
      <c r="J595" s="158" t="s">
        <v>96</v>
      </c>
      <c r="K595" s="257" t="s">
        <v>96</v>
      </c>
      <c r="L595" s="257" t="s">
        <v>4936</v>
      </c>
      <c r="M595" s="258">
        <v>41044</v>
      </c>
      <c r="N595" s="259">
        <v>41044</v>
      </c>
      <c r="O595" s="260">
        <v>8981</v>
      </c>
      <c r="P595" s="260">
        <v>39922</v>
      </c>
      <c r="Q595" s="257" t="s">
        <v>114</v>
      </c>
      <c r="R595" s="257" t="s">
        <v>144</v>
      </c>
      <c r="S595" s="267" t="s">
        <v>195</v>
      </c>
      <c r="T595" s="158" t="s">
        <v>2032</v>
      </c>
      <c r="U595" s="197" t="s">
        <v>101</v>
      </c>
      <c r="V595" s="32" t="s">
        <v>4937</v>
      </c>
      <c r="W595" s="257"/>
      <c r="X595" s="261">
        <v>1538729589</v>
      </c>
      <c r="Y595" s="39">
        <f>X595/10</f>
        <v>153872958.90000001</v>
      </c>
      <c r="Z595" s="39">
        <f>X595/13.5</f>
        <v>113979969.55555555</v>
      </c>
      <c r="AA595" s="39">
        <v>3116856.2408847837</v>
      </c>
      <c r="AB595" s="260">
        <v>622</v>
      </c>
      <c r="AC595" s="49">
        <v>4148086507</v>
      </c>
      <c r="AD595" s="49">
        <f>AC595/10</f>
        <v>414808650.69999999</v>
      </c>
      <c r="AE595" s="49">
        <f>AC595/13.5</f>
        <v>307265667.18518519</v>
      </c>
      <c r="AF595" s="49">
        <v>1982188.6322801386</v>
      </c>
      <c r="AG595" s="263">
        <v>319423942</v>
      </c>
      <c r="AH595" s="49">
        <v>6000000</v>
      </c>
      <c r="AI595" s="48">
        <v>569</v>
      </c>
      <c r="AJ595" s="39">
        <v>487328.98</v>
      </c>
      <c r="AK595" s="52">
        <v>1271490181.3800001</v>
      </c>
      <c r="AL595" s="39">
        <v>1271977510.3600001</v>
      </c>
      <c r="AM595" s="51">
        <v>26172376.756378602</v>
      </c>
      <c r="AN595" s="260">
        <v>628</v>
      </c>
      <c r="AO595" s="52">
        <v>432413475</v>
      </c>
      <c r="AP595" s="39">
        <v>61114502563.82</v>
      </c>
      <c r="AQ595" s="53">
        <v>645</v>
      </c>
      <c r="AR595" s="52"/>
      <c r="AS595" s="52"/>
      <c r="AT595" s="57">
        <v>1643828204401.1799</v>
      </c>
      <c r="AU595" s="57">
        <v>5547905.4699999997</v>
      </c>
      <c r="AV595" s="39">
        <f>AR595+AT595</f>
        <v>1643828204401.1799</v>
      </c>
      <c r="AW595" s="39">
        <f>AS595+AU595</f>
        <v>5547905.4699999997</v>
      </c>
      <c r="AX595" s="54"/>
      <c r="AY595" s="52"/>
      <c r="AZ595" s="52"/>
      <c r="BA595" s="39">
        <v>61114502563.82</v>
      </c>
      <c r="BB595" s="39">
        <v>61114502563.82</v>
      </c>
      <c r="BC595" s="52"/>
      <c r="BD595" s="52"/>
      <c r="BE595" s="39">
        <v>61114502563.82</v>
      </c>
      <c r="BF595" s="39">
        <v>61114502563.82</v>
      </c>
      <c r="BG595" s="52"/>
      <c r="BH595" s="52"/>
      <c r="BI595" s="39">
        <v>61114502563.82</v>
      </c>
      <c r="BJ595" s="39">
        <v>61114502563.82</v>
      </c>
      <c r="BK595" s="257" t="s">
        <v>4938</v>
      </c>
      <c r="BL595" s="257"/>
      <c r="BM595" s="257" t="s">
        <v>118</v>
      </c>
      <c r="BN595" s="266"/>
      <c r="BO595" s="266" t="s">
        <v>118</v>
      </c>
      <c r="BP595" s="257" t="s">
        <v>4939</v>
      </c>
      <c r="BQ595" s="257" t="s">
        <v>4940</v>
      </c>
      <c r="BR595" s="257" t="s">
        <v>4941</v>
      </c>
      <c r="BS595" s="257" t="s">
        <v>4942</v>
      </c>
      <c r="BT595" s="257" t="s">
        <v>4943</v>
      </c>
      <c r="BU595" s="257"/>
      <c r="BV595" s="257" t="s">
        <v>4944</v>
      </c>
      <c r="BW595" s="38"/>
      <c r="BX595" s="257" t="s">
        <v>4945</v>
      </c>
      <c r="BY595" s="266"/>
      <c r="BZ595" s="218"/>
    </row>
    <row r="596" spans="1:78" s="217" customFormat="1" ht="99.75" customHeight="1">
      <c r="A596" s="257">
        <v>594</v>
      </c>
      <c r="B596" s="10" t="s">
        <v>4946</v>
      </c>
      <c r="C596" s="257" t="s">
        <v>106</v>
      </c>
      <c r="D596" s="257" t="s">
        <v>77</v>
      </c>
      <c r="E596" s="257" t="s">
        <v>2563</v>
      </c>
      <c r="F596" s="257" t="s">
        <v>4947</v>
      </c>
      <c r="G596" s="258" t="s">
        <v>4948</v>
      </c>
      <c r="H596" s="266" t="s">
        <v>110</v>
      </c>
      <c r="I596" s="102" t="s">
        <v>4949</v>
      </c>
      <c r="J596" s="158" t="s">
        <v>96</v>
      </c>
      <c r="K596" s="257" t="s">
        <v>96</v>
      </c>
      <c r="L596" s="257" t="s">
        <v>4950</v>
      </c>
      <c r="M596" s="258">
        <v>35881</v>
      </c>
      <c r="N596" s="259">
        <v>40462</v>
      </c>
      <c r="O596" s="260"/>
      <c r="P596" s="260"/>
      <c r="Q596" s="257" t="s">
        <v>114</v>
      </c>
      <c r="R596" s="257" t="s">
        <v>4951</v>
      </c>
      <c r="S596" s="267" t="s">
        <v>359</v>
      </c>
      <c r="T596" s="158" t="s">
        <v>86</v>
      </c>
      <c r="U596" s="197" t="s">
        <v>101</v>
      </c>
      <c r="V596" s="32"/>
      <c r="W596" s="65"/>
      <c r="X596" s="261"/>
      <c r="Y596" s="261"/>
      <c r="Z596" s="261"/>
      <c r="AA596" s="261"/>
      <c r="AB596" s="262"/>
      <c r="AC596" s="263"/>
      <c r="AD596" s="49"/>
      <c r="AE596" s="49"/>
      <c r="AF596" s="49"/>
      <c r="AG596" s="49"/>
      <c r="AH596" s="261"/>
      <c r="AI596" s="257"/>
      <c r="AJ596" s="261"/>
      <c r="AK596" s="261"/>
      <c r="AL596" s="261"/>
      <c r="AM596" s="261"/>
      <c r="AN596" s="257"/>
      <c r="AO596" s="261"/>
      <c r="AP596" s="261"/>
      <c r="AQ596" s="257"/>
      <c r="AR596" s="261"/>
      <c r="AS596" s="261"/>
      <c r="AT596" s="261"/>
      <c r="AU596" s="261"/>
      <c r="AV596" s="261"/>
      <c r="AW596" s="261"/>
      <c r="AX596" s="257"/>
      <c r="AY596" s="261"/>
      <c r="AZ596" s="261"/>
      <c r="BA596" s="261"/>
      <c r="BB596" s="261"/>
      <c r="BC596" s="261"/>
      <c r="BD596" s="261"/>
      <c r="BE596" s="261"/>
      <c r="BF596" s="261"/>
      <c r="BG596" s="261"/>
      <c r="BH596" s="261"/>
      <c r="BI596" s="261"/>
      <c r="BJ596" s="261"/>
      <c r="BK596" s="257" t="s">
        <v>4952</v>
      </c>
      <c r="BL596" s="257"/>
      <c r="BM596" s="257" t="s">
        <v>118</v>
      </c>
      <c r="BN596" s="265" t="s">
        <v>180</v>
      </c>
      <c r="BO596" s="265" t="s">
        <v>180</v>
      </c>
      <c r="BP596" s="257" t="s">
        <v>4953</v>
      </c>
      <c r="BQ596" s="257" t="s">
        <v>519</v>
      </c>
      <c r="BR596" s="257" t="s">
        <v>4954</v>
      </c>
      <c r="BS596" s="257" t="s">
        <v>2569</v>
      </c>
      <c r="BT596" s="257"/>
      <c r="BU596" s="257"/>
      <c r="BV596" s="257" t="s">
        <v>4955</v>
      </c>
      <c r="BW596" s="257"/>
      <c r="BX596" s="257" t="s">
        <v>4956</v>
      </c>
      <c r="BY596" s="266"/>
      <c r="BZ596" s="216"/>
    </row>
    <row r="597" spans="1:78" s="217" customFormat="1" ht="99.75" customHeight="1">
      <c r="A597" s="257">
        <v>595</v>
      </c>
      <c r="B597" s="10" t="s">
        <v>4957</v>
      </c>
      <c r="C597" s="257" t="s">
        <v>106</v>
      </c>
      <c r="D597" s="257" t="s">
        <v>274</v>
      </c>
      <c r="E597" s="257" t="s">
        <v>2357</v>
      </c>
      <c r="F597" s="257" t="s">
        <v>4958</v>
      </c>
      <c r="G597" s="257" t="s">
        <v>4959</v>
      </c>
      <c r="H597" s="257" t="s">
        <v>189</v>
      </c>
      <c r="I597" s="32"/>
      <c r="J597" s="158" t="s">
        <v>96</v>
      </c>
      <c r="K597" s="257" t="s">
        <v>4960</v>
      </c>
      <c r="L597" s="257" t="s">
        <v>4961</v>
      </c>
      <c r="M597" s="257">
        <v>2002</v>
      </c>
      <c r="N597" s="257">
        <v>2009</v>
      </c>
      <c r="O597" s="126"/>
      <c r="P597" s="126"/>
      <c r="Q597" s="257" t="s">
        <v>114</v>
      </c>
      <c r="R597" s="257" t="s">
        <v>828</v>
      </c>
      <c r="S597" s="267" t="s">
        <v>828</v>
      </c>
      <c r="T597" s="158" t="s">
        <v>2682</v>
      </c>
      <c r="U597" s="267" t="s">
        <v>116</v>
      </c>
      <c r="V597" s="32"/>
      <c r="W597" s="257"/>
      <c r="X597" s="261"/>
      <c r="Y597" s="39"/>
      <c r="Z597" s="39"/>
      <c r="AA597" s="39"/>
      <c r="AB597" s="262"/>
      <c r="AC597" s="49"/>
      <c r="AD597" s="263"/>
      <c r="AE597" s="263"/>
      <c r="AF597" s="49"/>
      <c r="AG597" s="263"/>
      <c r="AH597" s="263"/>
      <c r="AI597" s="266"/>
      <c r="AJ597" s="39"/>
      <c r="AK597" s="51"/>
      <c r="AL597" s="39"/>
      <c r="AM597" s="51"/>
      <c r="AN597" s="38"/>
      <c r="AO597" s="49"/>
      <c r="AP597" s="49"/>
      <c r="AQ597" s="64"/>
      <c r="AR597" s="49"/>
      <c r="AS597" s="49"/>
      <c r="AT597" s="49"/>
      <c r="AU597" s="49"/>
      <c r="AV597" s="49"/>
      <c r="AW597" s="49"/>
      <c r="AX597" s="64"/>
      <c r="AY597" s="49"/>
      <c r="AZ597" s="49"/>
      <c r="BA597" s="49"/>
      <c r="BB597" s="49"/>
      <c r="BC597" s="49"/>
      <c r="BD597" s="49"/>
      <c r="BE597" s="49"/>
      <c r="BF597" s="49"/>
      <c r="BG597" s="49"/>
      <c r="BH597" s="49"/>
      <c r="BI597" s="49"/>
      <c r="BJ597" s="49"/>
      <c r="BK597" s="257" t="s">
        <v>4962</v>
      </c>
      <c r="BL597" s="257"/>
      <c r="BM597" s="257" t="s">
        <v>118</v>
      </c>
      <c r="BN597" s="257"/>
      <c r="BO597" s="265"/>
      <c r="BP597" s="257" t="s">
        <v>4963</v>
      </c>
      <c r="BQ597" s="257"/>
      <c r="BR597" s="257" t="s">
        <v>4964</v>
      </c>
      <c r="BS597" s="257" t="s">
        <v>2682</v>
      </c>
      <c r="BT597" s="257"/>
      <c r="BU597" s="257"/>
      <c r="BV597" s="257" t="s">
        <v>4965</v>
      </c>
      <c r="BW597" s="38"/>
      <c r="BX597" s="257" t="s">
        <v>4966</v>
      </c>
      <c r="BY597" s="266"/>
      <c r="BZ597" s="218"/>
    </row>
    <row r="598" spans="1:78" s="217" customFormat="1" ht="120" customHeight="1">
      <c r="A598" s="257">
        <v>596</v>
      </c>
      <c r="B598" s="10" t="s">
        <v>4967</v>
      </c>
      <c r="C598" s="257" t="s">
        <v>106</v>
      </c>
      <c r="D598" s="257" t="s">
        <v>167</v>
      </c>
      <c r="E598" s="257" t="s">
        <v>4968</v>
      </c>
      <c r="F598" s="257" t="s">
        <v>4969</v>
      </c>
      <c r="G598" s="257" t="s">
        <v>4970</v>
      </c>
      <c r="H598" s="257" t="s">
        <v>81</v>
      </c>
      <c r="I598" s="32" t="s">
        <v>4971</v>
      </c>
      <c r="J598" s="158" t="s">
        <v>96</v>
      </c>
      <c r="K598" s="257" t="s">
        <v>96</v>
      </c>
      <c r="L598" s="257"/>
      <c r="M598" s="258">
        <v>26539</v>
      </c>
      <c r="N598" s="259">
        <v>26539</v>
      </c>
      <c r="O598" s="126"/>
      <c r="P598" s="126"/>
      <c r="Q598" s="257" t="s">
        <v>114</v>
      </c>
      <c r="R598" s="257" t="s">
        <v>176</v>
      </c>
      <c r="S598" s="144" t="s">
        <v>177</v>
      </c>
      <c r="T598" s="158" t="s">
        <v>914</v>
      </c>
      <c r="U598" s="267" t="s">
        <v>116</v>
      </c>
      <c r="V598" s="32"/>
      <c r="W598" s="257"/>
      <c r="X598" s="261">
        <v>58694656</v>
      </c>
      <c r="Y598" s="39">
        <f>X598/10</f>
        <v>5869465.5999999996</v>
      </c>
      <c r="Z598" s="39">
        <f>X598/13.5</f>
        <v>4347752.2962962966</v>
      </c>
      <c r="AA598" s="39">
        <v>118892.10824825798</v>
      </c>
      <c r="AB598" s="262">
        <v>45</v>
      </c>
      <c r="AC598" s="49">
        <v>1419692176</v>
      </c>
      <c r="AD598" s="263">
        <f>AC598/10</f>
        <v>141969217.59999999</v>
      </c>
      <c r="AE598" s="263">
        <f>AC598/13.5</f>
        <v>105162383.4074074</v>
      </c>
      <c r="AF598" s="49">
        <v>678408.63199342473</v>
      </c>
      <c r="AG598" s="263">
        <v>9142131</v>
      </c>
      <c r="AH598" s="263">
        <v>4095825</v>
      </c>
      <c r="AI598" s="266">
        <v>41</v>
      </c>
      <c r="AJ598" s="39">
        <v>72299.41</v>
      </c>
      <c r="AK598" s="51"/>
      <c r="AL598" s="39">
        <v>72299.41</v>
      </c>
      <c r="AM598" s="51">
        <v>1487.642181069959</v>
      </c>
      <c r="AN598" s="38">
        <v>30</v>
      </c>
      <c r="AO598" s="49"/>
      <c r="AP598" s="49"/>
      <c r="AQ598" s="64"/>
      <c r="AR598" s="49"/>
      <c r="AS598" s="49"/>
      <c r="AT598" s="49"/>
      <c r="AU598" s="49"/>
      <c r="AV598" s="49"/>
      <c r="AW598" s="49"/>
      <c r="AX598" s="64"/>
      <c r="AY598" s="49"/>
      <c r="AZ598" s="49"/>
      <c r="BA598" s="49"/>
      <c r="BB598" s="49"/>
      <c r="BC598" s="49"/>
      <c r="BD598" s="49"/>
      <c r="BE598" s="49"/>
      <c r="BF598" s="49"/>
      <c r="BG598" s="49"/>
      <c r="BH598" s="49"/>
      <c r="BI598" s="49"/>
      <c r="BJ598" s="49"/>
      <c r="BK598" s="265" t="s">
        <v>4972</v>
      </c>
      <c r="BL598" s="257"/>
      <c r="BM598" s="257" t="s">
        <v>118</v>
      </c>
      <c r="BN598" s="265" t="s">
        <v>180</v>
      </c>
      <c r="BO598" s="265" t="s">
        <v>180</v>
      </c>
      <c r="BP598" s="257" t="s">
        <v>4973</v>
      </c>
      <c r="BQ598" s="257" t="s">
        <v>519</v>
      </c>
      <c r="BR598" s="257" t="s">
        <v>4974</v>
      </c>
      <c r="BS598" s="257" t="s">
        <v>914</v>
      </c>
      <c r="BT598" s="257"/>
      <c r="BU598" s="257"/>
      <c r="BV598" s="257"/>
      <c r="BW598" s="38"/>
      <c r="BX598" s="257" t="s">
        <v>4975</v>
      </c>
      <c r="BY598" s="266"/>
      <c r="BZ598" s="216"/>
    </row>
    <row r="599" spans="1:78" s="217" customFormat="1" ht="99.75" customHeight="1">
      <c r="A599" s="257">
        <v>597</v>
      </c>
      <c r="B599" s="10" t="s">
        <v>4976</v>
      </c>
      <c r="C599" s="257" t="s">
        <v>76</v>
      </c>
      <c r="D599" s="257" t="s">
        <v>204</v>
      </c>
      <c r="E599" s="257" t="s">
        <v>243</v>
      </c>
      <c r="F599" s="257" t="s">
        <v>4977</v>
      </c>
      <c r="G599" s="257" t="s">
        <v>4978</v>
      </c>
      <c r="H599" s="257" t="s">
        <v>81</v>
      </c>
      <c r="I599" s="32" t="s">
        <v>4979</v>
      </c>
      <c r="J599" s="158" t="s">
        <v>96</v>
      </c>
      <c r="K599" s="257" t="s">
        <v>4980</v>
      </c>
      <c r="L599" s="257" t="s">
        <v>4981</v>
      </c>
      <c r="M599" s="257">
        <v>2009</v>
      </c>
      <c r="N599" s="257">
        <v>2009</v>
      </c>
      <c r="O599" s="260"/>
      <c r="P599" s="260"/>
      <c r="Q599" s="257" t="s">
        <v>8100</v>
      </c>
      <c r="R599" s="257"/>
      <c r="S599" s="267" t="s">
        <v>499</v>
      </c>
      <c r="T599" s="158" t="s">
        <v>86</v>
      </c>
      <c r="U599" s="257" t="s">
        <v>248</v>
      </c>
      <c r="V599" s="257"/>
      <c r="W599" s="257"/>
      <c r="X599" s="261"/>
      <c r="Y599" s="261"/>
      <c r="Z599" s="261"/>
      <c r="AA599" s="261"/>
      <c r="AB599" s="257"/>
      <c r="AC599" s="261"/>
      <c r="AD599" s="261"/>
      <c r="AE599" s="261"/>
      <c r="AF599" s="261"/>
      <c r="AG599" s="261"/>
      <c r="AH599" s="261"/>
      <c r="AI599" s="257"/>
      <c r="AJ599" s="261"/>
      <c r="AK599" s="261"/>
      <c r="AL599" s="261"/>
      <c r="AM599" s="261"/>
      <c r="AN599" s="257"/>
      <c r="AO599" s="261"/>
      <c r="AP599" s="261"/>
      <c r="AQ599" s="257"/>
      <c r="AR599" s="261"/>
      <c r="AS599" s="261"/>
      <c r="AT599" s="261"/>
      <c r="AU599" s="261"/>
      <c r="AV599" s="261"/>
      <c r="AW599" s="261"/>
      <c r="AX599" s="257"/>
      <c r="AY599" s="261"/>
      <c r="AZ599" s="261"/>
      <c r="BA599" s="261"/>
      <c r="BB599" s="261"/>
      <c r="BC599" s="261"/>
      <c r="BD599" s="261"/>
      <c r="BE599" s="261"/>
      <c r="BF599" s="261"/>
      <c r="BG599" s="261"/>
      <c r="BH599" s="261"/>
      <c r="BI599" s="261"/>
      <c r="BJ599" s="261"/>
      <c r="BK599" s="257"/>
      <c r="BL599" s="257"/>
      <c r="BM599" s="257"/>
      <c r="BN599" s="257"/>
      <c r="BO599" s="257"/>
      <c r="BP599" s="257"/>
      <c r="BQ599" s="257" t="s">
        <v>4982</v>
      </c>
      <c r="BR599" s="257"/>
      <c r="BS599" s="257" t="s">
        <v>88</v>
      </c>
      <c r="BT599" s="257" t="s">
        <v>4983</v>
      </c>
      <c r="BU599" s="257"/>
      <c r="BV599" s="257" t="s">
        <v>4984</v>
      </c>
      <c r="BW599" s="257"/>
      <c r="BX599" s="257" t="s">
        <v>4985</v>
      </c>
      <c r="BY599" s="257" t="s">
        <v>499</v>
      </c>
      <c r="BZ599" s="216"/>
    </row>
    <row r="600" spans="1:78" s="217" customFormat="1" ht="99.75" customHeight="1">
      <c r="A600" s="257">
        <v>598</v>
      </c>
      <c r="B600" s="10" t="s">
        <v>4986</v>
      </c>
      <c r="C600" s="257" t="s">
        <v>76</v>
      </c>
      <c r="D600" s="257" t="s">
        <v>204</v>
      </c>
      <c r="E600" s="257" t="s">
        <v>243</v>
      </c>
      <c r="F600" s="257" t="s">
        <v>4987</v>
      </c>
      <c r="G600" s="257" t="s">
        <v>4978</v>
      </c>
      <c r="H600" s="257" t="s">
        <v>81</v>
      </c>
      <c r="I600" s="32"/>
      <c r="J600" s="158" t="s">
        <v>96</v>
      </c>
      <c r="K600" s="257" t="s">
        <v>245</v>
      </c>
      <c r="L600" s="257"/>
      <c r="M600" s="257"/>
      <c r="N600" s="257"/>
      <c r="O600" s="260"/>
      <c r="P600" s="260"/>
      <c r="Q600" s="257" t="s">
        <v>8100</v>
      </c>
      <c r="R600" s="257"/>
      <c r="S600" s="267" t="s">
        <v>4988</v>
      </c>
      <c r="T600" s="158" t="s">
        <v>86</v>
      </c>
      <c r="U600" s="267" t="s">
        <v>116</v>
      </c>
      <c r="V600" s="257"/>
      <c r="W600" s="257"/>
      <c r="X600" s="261"/>
      <c r="Y600" s="261"/>
      <c r="Z600" s="261"/>
      <c r="AA600" s="261"/>
      <c r="AB600" s="257"/>
      <c r="AC600" s="261"/>
      <c r="AD600" s="261"/>
      <c r="AE600" s="261"/>
      <c r="AF600" s="261"/>
      <c r="AG600" s="261"/>
      <c r="AH600" s="261"/>
      <c r="AI600" s="257"/>
      <c r="AJ600" s="261"/>
      <c r="AK600" s="261"/>
      <c r="AL600" s="261"/>
      <c r="AM600" s="261"/>
      <c r="AN600" s="257"/>
      <c r="AO600" s="261"/>
      <c r="AP600" s="261"/>
      <c r="AQ600" s="257"/>
      <c r="AR600" s="261"/>
      <c r="AS600" s="261"/>
      <c r="AT600" s="261"/>
      <c r="AU600" s="261"/>
      <c r="AV600" s="261"/>
      <c r="AW600" s="261"/>
      <c r="AX600" s="257"/>
      <c r="AY600" s="261"/>
      <c r="AZ600" s="261"/>
      <c r="BA600" s="261"/>
      <c r="BB600" s="261"/>
      <c r="BC600" s="261"/>
      <c r="BD600" s="261"/>
      <c r="BE600" s="261"/>
      <c r="BF600" s="261"/>
      <c r="BG600" s="261"/>
      <c r="BH600" s="261"/>
      <c r="BI600" s="261"/>
      <c r="BJ600" s="261"/>
      <c r="BK600" s="257"/>
      <c r="BL600" s="257"/>
      <c r="BM600" s="257"/>
      <c r="BN600" s="257"/>
      <c r="BO600" s="257"/>
      <c r="BP600" s="257"/>
      <c r="BQ600" s="257"/>
      <c r="BR600" s="257"/>
      <c r="BS600" s="257" t="s">
        <v>249</v>
      </c>
      <c r="BT600" s="257"/>
      <c r="BU600" s="257"/>
      <c r="BV600" s="257" t="s">
        <v>4989</v>
      </c>
      <c r="BW600" s="257"/>
      <c r="BX600" s="257" t="s">
        <v>4990</v>
      </c>
      <c r="BY600" s="257" t="s">
        <v>4988</v>
      </c>
      <c r="BZ600" s="216"/>
    </row>
    <row r="601" spans="1:78" s="217" customFormat="1" ht="99.75" customHeight="1">
      <c r="A601" s="257">
        <v>599</v>
      </c>
      <c r="B601" s="10" t="s">
        <v>4991</v>
      </c>
      <c r="C601" s="257" t="s">
        <v>76</v>
      </c>
      <c r="D601" s="257" t="s">
        <v>204</v>
      </c>
      <c r="E601" s="94" t="s">
        <v>243</v>
      </c>
      <c r="F601" s="257" t="s">
        <v>4992</v>
      </c>
      <c r="G601" s="257" t="s">
        <v>4993</v>
      </c>
      <c r="H601" s="257" t="s">
        <v>81</v>
      </c>
      <c r="I601" s="32" t="s">
        <v>4994</v>
      </c>
      <c r="J601" s="158" t="s">
        <v>96</v>
      </c>
      <c r="K601" s="257" t="s">
        <v>4995</v>
      </c>
      <c r="L601" s="257" t="s">
        <v>4996</v>
      </c>
      <c r="M601" s="109"/>
      <c r="N601" s="259"/>
      <c r="O601" s="126"/>
      <c r="P601" s="126"/>
      <c r="Q601" s="257" t="s">
        <v>8100</v>
      </c>
      <c r="R601" s="257"/>
      <c r="S601" s="267" t="s">
        <v>499</v>
      </c>
      <c r="T601" s="158" t="s">
        <v>86</v>
      </c>
      <c r="U601" s="267" t="s">
        <v>116</v>
      </c>
      <c r="V601" s="32"/>
      <c r="W601" s="257"/>
      <c r="X601" s="261"/>
      <c r="Y601" s="261"/>
      <c r="Z601" s="261"/>
      <c r="AA601" s="261"/>
      <c r="AB601" s="262"/>
      <c r="AC601" s="263"/>
      <c r="AD601" s="263"/>
      <c r="AE601" s="263"/>
      <c r="AF601" s="263"/>
      <c r="AG601" s="263"/>
      <c r="AH601" s="263"/>
      <c r="AI601" s="266"/>
      <c r="AJ601" s="49"/>
      <c r="AK601" s="49"/>
      <c r="AL601" s="49"/>
      <c r="AM601" s="49"/>
      <c r="AN601" s="64"/>
      <c r="AO601" s="49"/>
      <c r="AP601" s="49"/>
      <c r="AQ601" s="64"/>
      <c r="AR601" s="49"/>
      <c r="AS601" s="49"/>
      <c r="AT601" s="49"/>
      <c r="AU601" s="49"/>
      <c r="AV601" s="49"/>
      <c r="AW601" s="49"/>
      <c r="AX601" s="64"/>
      <c r="AY601" s="49"/>
      <c r="AZ601" s="49"/>
      <c r="BA601" s="49"/>
      <c r="BB601" s="49"/>
      <c r="BC601" s="49"/>
      <c r="BD601" s="49"/>
      <c r="BE601" s="49"/>
      <c r="BF601" s="49"/>
      <c r="BG601" s="49"/>
      <c r="BH601" s="49"/>
      <c r="BI601" s="49"/>
      <c r="BJ601" s="49"/>
      <c r="BK601" s="257"/>
      <c r="BL601" s="257"/>
      <c r="BM601" s="257"/>
      <c r="BN601" s="257"/>
      <c r="BO601" s="257"/>
      <c r="BP601" s="257"/>
      <c r="BQ601" s="38"/>
      <c r="BR601" s="257"/>
      <c r="BS601" s="257" t="s">
        <v>249</v>
      </c>
      <c r="BT601" s="257"/>
      <c r="BU601" s="257"/>
      <c r="BV601" s="257" t="s">
        <v>4997</v>
      </c>
      <c r="BW601" s="38"/>
      <c r="BX601" s="257" t="s">
        <v>4998</v>
      </c>
      <c r="BY601" s="266" t="s">
        <v>499</v>
      </c>
      <c r="BZ601" s="218"/>
    </row>
    <row r="602" spans="1:78" s="217" customFormat="1" ht="99.75" customHeight="1">
      <c r="A602" s="257">
        <v>600</v>
      </c>
      <c r="B602" s="42" t="s">
        <v>4999</v>
      </c>
      <c r="C602" s="257" t="s">
        <v>106</v>
      </c>
      <c r="D602" s="257" t="s">
        <v>167</v>
      </c>
      <c r="E602" s="257" t="s">
        <v>4968</v>
      </c>
      <c r="F602" s="257" t="s">
        <v>5000</v>
      </c>
      <c r="G602" s="257" t="s">
        <v>5001</v>
      </c>
      <c r="H602" s="257" t="s">
        <v>81</v>
      </c>
      <c r="I602" s="32" t="s">
        <v>5002</v>
      </c>
      <c r="J602" s="158" t="s">
        <v>96</v>
      </c>
      <c r="K602" s="257" t="s">
        <v>96</v>
      </c>
      <c r="L602" s="257" t="s">
        <v>5003</v>
      </c>
      <c r="M602" s="258">
        <v>41033</v>
      </c>
      <c r="N602" s="259">
        <v>41033</v>
      </c>
      <c r="O602" s="260" t="s">
        <v>5004</v>
      </c>
      <c r="P602" s="260">
        <v>39915</v>
      </c>
      <c r="Q602" s="257" t="s">
        <v>114</v>
      </c>
      <c r="R602" s="257" t="s">
        <v>144</v>
      </c>
      <c r="S602" s="267" t="s">
        <v>195</v>
      </c>
      <c r="T602" s="158" t="s">
        <v>178</v>
      </c>
      <c r="U602" s="267" t="s">
        <v>116</v>
      </c>
      <c r="V602" s="32" t="s">
        <v>5005</v>
      </c>
      <c r="W602" s="257"/>
      <c r="X602" s="261">
        <v>5368957460</v>
      </c>
      <c r="Y602" s="39">
        <f>X602/10</f>
        <v>536895746</v>
      </c>
      <c r="Z602" s="39">
        <f>X602/13.5</f>
        <v>397700552.5925926</v>
      </c>
      <c r="AA602" s="39">
        <v>10875379.719656458</v>
      </c>
      <c r="AB602" s="260">
        <v>8</v>
      </c>
      <c r="AC602" s="49">
        <v>4443003526</v>
      </c>
      <c r="AD602" s="49">
        <f>AC602/10</f>
        <v>444300352.60000002</v>
      </c>
      <c r="AE602" s="49">
        <f>AC602/13.5</f>
        <v>329111372.2962963</v>
      </c>
      <c r="AF602" s="49">
        <v>2123116.5424240688</v>
      </c>
      <c r="AG602" s="263">
        <v>8945387</v>
      </c>
      <c r="AH602" s="49">
        <v>3545387</v>
      </c>
      <c r="AI602" s="48">
        <v>10</v>
      </c>
      <c r="AJ602" s="39">
        <v>38238.870000000003</v>
      </c>
      <c r="AK602" s="52">
        <v>1399784.97</v>
      </c>
      <c r="AL602" s="39">
        <v>1438023.84</v>
      </c>
      <c r="AM602" s="51">
        <v>29588.96790123457</v>
      </c>
      <c r="AN602" s="260">
        <v>24</v>
      </c>
      <c r="AO602" s="52">
        <v>752953</v>
      </c>
      <c r="AP602" s="51"/>
      <c r="AQ602" s="53">
        <v>25</v>
      </c>
      <c r="AR602" s="52"/>
      <c r="AS602" s="52"/>
      <c r="AT602" s="52"/>
      <c r="AU602" s="52"/>
      <c r="AV602" s="52"/>
      <c r="AW602" s="52"/>
      <c r="AX602" s="54"/>
      <c r="AY602" s="52"/>
      <c r="AZ602" s="52"/>
      <c r="BA602" s="51"/>
      <c r="BB602" s="51"/>
      <c r="BC602" s="52"/>
      <c r="BD602" s="52"/>
      <c r="BE602" s="51"/>
      <c r="BF602" s="51"/>
      <c r="BG602" s="52"/>
      <c r="BH602" s="52"/>
      <c r="BI602" s="51"/>
      <c r="BJ602" s="51"/>
      <c r="BK602" s="265" t="s">
        <v>5006</v>
      </c>
      <c r="BL602" s="266" t="s">
        <v>180</v>
      </c>
      <c r="BM602" s="257" t="s">
        <v>118</v>
      </c>
      <c r="BN602" s="257"/>
      <c r="BO602" s="265"/>
      <c r="BP602" s="257" t="s">
        <v>5007</v>
      </c>
      <c r="BQ602" s="257" t="s">
        <v>519</v>
      </c>
      <c r="BR602" s="257"/>
      <c r="BS602" s="257" t="s">
        <v>7155</v>
      </c>
      <c r="BT602" s="257"/>
      <c r="BU602" s="257"/>
      <c r="BV602" s="257"/>
      <c r="BW602" s="38"/>
      <c r="BX602" s="257" t="s">
        <v>5008</v>
      </c>
      <c r="BY602" s="266"/>
      <c r="BZ602" s="216"/>
    </row>
    <row r="603" spans="1:78" s="217" customFormat="1" ht="377.25" customHeight="1">
      <c r="A603" s="257">
        <v>601</v>
      </c>
      <c r="B603" s="10" t="s">
        <v>5009</v>
      </c>
      <c r="C603" s="257" t="s">
        <v>106</v>
      </c>
      <c r="D603" s="257" t="s">
        <v>167</v>
      </c>
      <c r="E603" s="257" t="s">
        <v>4968</v>
      </c>
      <c r="F603" s="257" t="s">
        <v>5010</v>
      </c>
      <c r="G603" s="257" t="s">
        <v>905</v>
      </c>
      <c r="H603" s="257" t="s">
        <v>81</v>
      </c>
      <c r="I603" s="32" t="s">
        <v>5011</v>
      </c>
      <c r="J603" s="158" t="s">
        <v>96</v>
      </c>
      <c r="K603" s="257" t="s">
        <v>96</v>
      </c>
      <c r="L603" s="257" t="s">
        <v>5012</v>
      </c>
      <c r="M603" s="258">
        <v>38594</v>
      </c>
      <c r="N603" s="259">
        <v>38594</v>
      </c>
      <c r="O603" s="260">
        <v>3854</v>
      </c>
      <c r="P603" s="260">
        <v>38261</v>
      </c>
      <c r="Q603" s="257" t="s">
        <v>114</v>
      </c>
      <c r="R603" s="257" t="s">
        <v>144</v>
      </c>
      <c r="S603" s="267" t="s">
        <v>195</v>
      </c>
      <c r="T603" s="158" t="s">
        <v>178</v>
      </c>
      <c r="U603" s="267" t="s">
        <v>116</v>
      </c>
      <c r="V603" s="32" t="s">
        <v>5013</v>
      </c>
      <c r="W603" s="257"/>
      <c r="X603" s="261">
        <v>82278432284</v>
      </c>
      <c r="Y603" s="39">
        <f>X603/10</f>
        <v>8227843228.3999996</v>
      </c>
      <c r="Z603" s="39">
        <f>X603/13.5</f>
        <v>6094698687.7037039</v>
      </c>
      <c r="AA603" s="39">
        <v>166663491.09544644</v>
      </c>
      <c r="AB603" s="260">
        <v>275</v>
      </c>
      <c r="AC603" s="49">
        <v>105586604544</v>
      </c>
      <c r="AD603" s="49">
        <f>AC603/10</f>
        <v>10558660454.4</v>
      </c>
      <c r="AE603" s="49">
        <f>AC603/13.5</f>
        <v>7821229966.2222223</v>
      </c>
      <c r="AF603" s="49">
        <v>50455207.936234877</v>
      </c>
      <c r="AG603" s="263">
        <v>1815519152</v>
      </c>
      <c r="AH603" s="49">
        <v>68671051086</v>
      </c>
      <c r="AI603" s="48">
        <v>275</v>
      </c>
      <c r="AJ603" s="39">
        <v>10289351.84</v>
      </c>
      <c r="AK603" s="51"/>
      <c r="AL603" s="39">
        <v>10289351.84</v>
      </c>
      <c r="AM603" s="51">
        <v>211715.05843621399</v>
      </c>
      <c r="AN603" s="260">
        <v>275</v>
      </c>
      <c r="AO603" s="52">
        <v>612935217681</v>
      </c>
      <c r="AP603" s="39">
        <v>95025070246261.031</v>
      </c>
      <c r="AQ603" s="53">
        <v>283</v>
      </c>
      <c r="AR603" s="52"/>
      <c r="AS603" s="52"/>
      <c r="AT603" s="57">
        <v>248404466273122</v>
      </c>
      <c r="AU603" s="57">
        <v>360675929.76999998</v>
      </c>
      <c r="AV603" s="39">
        <f>AR603+AT603</f>
        <v>248404466273122</v>
      </c>
      <c r="AW603" s="39">
        <f>AS603+AU603</f>
        <v>360675929.76999998</v>
      </c>
      <c r="AX603" s="54"/>
      <c r="AY603" s="52"/>
      <c r="AZ603" s="52"/>
      <c r="BA603" s="39">
        <v>95025070246261.031</v>
      </c>
      <c r="BB603" s="39">
        <v>95025070246261.031</v>
      </c>
      <c r="BC603" s="52"/>
      <c r="BD603" s="52"/>
      <c r="BE603" s="39">
        <v>95025070246261.031</v>
      </c>
      <c r="BF603" s="39">
        <v>95025070246261.031</v>
      </c>
      <c r="BG603" s="52"/>
      <c r="BH603" s="52"/>
      <c r="BI603" s="39">
        <v>95025070246261.031</v>
      </c>
      <c r="BJ603" s="39">
        <v>95025070246261.031</v>
      </c>
      <c r="BK603" s="264" t="s">
        <v>5014</v>
      </c>
      <c r="BL603" s="266" t="s">
        <v>180</v>
      </c>
      <c r="BM603" s="257" t="s">
        <v>180</v>
      </c>
      <c r="BN603" s="257"/>
      <c r="BO603" s="265" t="s">
        <v>118</v>
      </c>
      <c r="BP603" s="257" t="s">
        <v>5015</v>
      </c>
      <c r="BQ603" s="257" t="s">
        <v>519</v>
      </c>
      <c r="BR603" s="257" t="s">
        <v>5016</v>
      </c>
      <c r="BS603" s="257" t="s">
        <v>178</v>
      </c>
      <c r="BT603" s="257"/>
      <c r="BU603" s="257"/>
      <c r="BV603" s="257" t="s">
        <v>5017</v>
      </c>
      <c r="BW603" s="38"/>
      <c r="BX603" s="257" t="s">
        <v>5018</v>
      </c>
      <c r="BY603" s="266"/>
      <c r="BZ603" s="218"/>
    </row>
    <row r="604" spans="1:78" s="217" customFormat="1" ht="99.75" customHeight="1">
      <c r="A604" s="257">
        <v>602</v>
      </c>
      <c r="B604" s="10" t="s">
        <v>5019</v>
      </c>
      <c r="C604" s="257" t="s">
        <v>106</v>
      </c>
      <c r="D604" s="257" t="s">
        <v>167</v>
      </c>
      <c r="E604" s="257" t="s">
        <v>4968</v>
      </c>
      <c r="F604" s="257" t="s">
        <v>5020</v>
      </c>
      <c r="G604" s="257" t="s">
        <v>5021</v>
      </c>
      <c r="H604" s="257" t="s">
        <v>81</v>
      </c>
      <c r="I604" s="32" t="s">
        <v>5022</v>
      </c>
      <c r="J604" s="158" t="s">
        <v>96</v>
      </c>
      <c r="K604" s="257" t="s">
        <v>5023</v>
      </c>
      <c r="L604" s="257"/>
      <c r="M604" s="258">
        <v>41576</v>
      </c>
      <c r="N604" s="259">
        <v>41576</v>
      </c>
      <c r="O604" s="260">
        <v>527</v>
      </c>
      <c r="P604" s="260">
        <v>40282</v>
      </c>
      <c r="Q604" s="257" t="s">
        <v>114</v>
      </c>
      <c r="R604" s="257" t="s">
        <v>144</v>
      </c>
      <c r="S604" s="267" t="s">
        <v>195</v>
      </c>
      <c r="T604" s="158" t="s">
        <v>601</v>
      </c>
      <c r="U604" s="267" t="s">
        <v>116</v>
      </c>
      <c r="V604" s="32" t="s">
        <v>5024</v>
      </c>
      <c r="W604" s="261">
        <v>100000000</v>
      </c>
      <c r="X604" s="261">
        <v>469562582</v>
      </c>
      <c r="Y604" s="39">
        <f>X604/10</f>
        <v>46956258.200000003</v>
      </c>
      <c r="Z604" s="39">
        <f>X604/13.5</f>
        <v>34782413.481481485</v>
      </c>
      <c r="AA604" s="39">
        <v>951147.67055582558</v>
      </c>
      <c r="AB604" s="262">
        <v>15</v>
      </c>
      <c r="AC604" s="49">
        <v>183769979</v>
      </c>
      <c r="AD604" s="263">
        <f>AC604/10</f>
        <v>18376997.899999999</v>
      </c>
      <c r="AE604" s="263">
        <f>AC604/13.5</f>
        <v>13612591.037037037</v>
      </c>
      <c r="AF604" s="49">
        <v>87815.613949576626</v>
      </c>
      <c r="AG604" s="263">
        <v>3267269</v>
      </c>
      <c r="AH604" s="263">
        <v>0</v>
      </c>
      <c r="AI604" s="266">
        <v>15</v>
      </c>
      <c r="AJ604" s="39">
        <v>5658.9</v>
      </c>
      <c r="AK604" s="51"/>
      <c r="AL604" s="39">
        <v>5658.9</v>
      </c>
      <c r="AM604" s="51">
        <v>116.43827160493827</v>
      </c>
      <c r="AN604" s="38">
        <v>8</v>
      </c>
      <c r="AO604" s="49"/>
      <c r="AP604" s="49"/>
      <c r="AQ604" s="64"/>
      <c r="AR604" s="49"/>
      <c r="AS604" s="49"/>
      <c r="AT604" s="49"/>
      <c r="AU604" s="49"/>
      <c r="AV604" s="49"/>
      <c r="AW604" s="49"/>
      <c r="AX604" s="64"/>
      <c r="AY604" s="49"/>
      <c r="AZ604" s="49"/>
      <c r="BA604" s="49"/>
      <c r="BB604" s="49"/>
      <c r="BC604" s="49"/>
      <c r="BD604" s="49"/>
      <c r="BE604" s="49"/>
      <c r="BF604" s="49"/>
      <c r="BG604" s="49"/>
      <c r="BH604" s="49"/>
      <c r="BI604" s="49"/>
      <c r="BJ604" s="49"/>
      <c r="BK604" s="257" t="s">
        <v>5025</v>
      </c>
      <c r="BL604" s="257"/>
      <c r="BM604" s="257"/>
      <c r="BN604" s="257"/>
      <c r="BO604" s="257"/>
      <c r="BP604" s="257"/>
      <c r="BQ604" s="257" t="s">
        <v>519</v>
      </c>
      <c r="BR604" s="257" t="s">
        <v>5026</v>
      </c>
      <c r="BS604" s="257" t="s">
        <v>5027</v>
      </c>
      <c r="BT604" s="257"/>
      <c r="BU604" s="257"/>
      <c r="BV604" s="257"/>
      <c r="BW604" s="38"/>
      <c r="BX604" s="257" t="s">
        <v>2212</v>
      </c>
      <c r="BY604" s="266"/>
      <c r="BZ604" s="218"/>
    </row>
    <row r="605" spans="1:78" s="217" customFormat="1" ht="409.5" customHeight="1">
      <c r="A605" s="257">
        <v>603</v>
      </c>
      <c r="B605" s="10" t="s">
        <v>5028</v>
      </c>
      <c r="C605" s="257" t="s">
        <v>106</v>
      </c>
      <c r="D605" s="257" t="s">
        <v>167</v>
      </c>
      <c r="E605" s="257" t="s">
        <v>4968</v>
      </c>
      <c r="F605" s="257" t="s">
        <v>5029</v>
      </c>
      <c r="G605" s="257" t="s">
        <v>5030</v>
      </c>
      <c r="H605" s="257" t="s">
        <v>81</v>
      </c>
      <c r="I605" s="32" t="s">
        <v>5031</v>
      </c>
      <c r="J605" s="158" t="s">
        <v>96</v>
      </c>
      <c r="K605" s="257" t="s">
        <v>3876</v>
      </c>
      <c r="L605" s="257" t="s">
        <v>5032</v>
      </c>
      <c r="M605" s="258">
        <v>41563</v>
      </c>
      <c r="N605" s="259">
        <v>41563</v>
      </c>
      <c r="O605" s="260"/>
      <c r="P605" s="260">
        <v>40273</v>
      </c>
      <c r="Q605" s="257" t="s">
        <v>114</v>
      </c>
      <c r="R605" s="257" t="s">
        <v>176</v>
      </c>
      <c r="S605" s="144" t="s">
        <v>177</v>
      </c>
      <c r="T605" s="158" t="s">
        <v>914</v>
      </c>
      <c r="U605" s="267" t="s">
        <v>116</v>
      </c>
      <c r="V605" s="32" t="s">
        <v>5033</v>
      </c>
      <c r="W605" s="257"/>
      <c r="X605" s="261">
        <v>1391558416</v>
      </c>
      <c r="Y605" s="39">
        <f>X605/10</f>
        <v>139155841.59999999</v>
      </c>
      <c r="Z605" s="39">
        <f>X605/13.5</f>
        <v>103078401.18518518</v>
      </c>
      <c r="AA605" s="39">
        <v>2818745.7786420351</v>
      </c>
      <c r="AB605" s="260">
        <v>27</v>
      </c>
      <c r="AC605" s="49">
        <v>2344816610</v>
      </c>
      <c r="AD605" s="49">
        <f>AC605/10</f>
        <v>234481661</v>
      </c>
      <c r="AE605" s="49">
        <f>AC605/13.5</f>
        <v>173690119.25925925</v>
      </c>
      <c r="AF605" s="49">
        <v>1120485.0287669401</v>
      </c>
      <c r="AG605" s="263">
        <v>17843061</v>
      </c>
      <c r="AH605" s="49">
        <v>-84381042</v>
      </c>
      <c r="AI605" s="48">
        <v>39</v>
      </c>
      <c r="AJ605" s="39">
        <v>1478673.37</v>
      </c>
      <c r="AK605" s="52">
        <v>1378074288.2</v>
      </c>
      <c r="AL605" s="39">
        <v>1379552961.5699999</v>
      </c>
      <c r="AM605" s="51">
        <v>28385863.406790122</v>
      </c>
      <c r="AN605" s="260">
        <v>39</v>
      </c>
      <c r="AO605" s="52">
        <v>947230768</v>
      </c>
      <c r="AP605" s="4">
        <v>356131551424</v>
      </c>
      <c r="AQ605" s="53">
        <v>36</v>
      </c>
      <c r="AR605" s="52"/>
      <c r="AS605" s="52"/>
      <c r="AT605" s="57">
        <v>4352611724390</v>
      </c>
      <c r="AU605" s="57">
        <v>13010739.02</v>
      </c>
      <c r="AV605" s="39">
        <f>AR605+AT605</f>
        <v>4352611724390</v>
      </c>
      <c r="AW605" s="39">
        <f>AS605+AU605</f>
        <v>13010739.02</v>
      </c>
      <c r="AX605" s="54"/>
      <c r="AY605" s="52"/>
      <c r="AZ605" s="52"/>
      <c r="BA605" s="4">
        <v>356131551424</v>
      </c>
      <c r="BB605" s="4">
        <v>356131551424</v>
      </c>
      <c r="BC605" s="52"/>
      <c r="BD605" s="52"/>
      <c r="BE605" s="4">
        <v>356131551424</v>
      </c>
      <c r="BF605" s="4">
        <v>356131551424</v>
      </c>
      <c r="BG605" s="52"/>
      <c r="BH605" s="52"/>
      <c r="BI605" s="4">
        <v>356131551424</v>
      </c>
      <c r="BJ605" s="4">
        <v>356131551424</v>
      </c>
      <c r="BK605" s="265" t="s">
        <v>8754</v>
      </c>
      <c r="BL605" s="257" t="s">
        <v>118</v>
      </c>
      <c r="BM605" s="257" t="s">
        <v>118</v>
      </c>
      <c r="BN605" s="265" t="s">
        <v>180</v>
      </c>
      <c r="BO605" s="265" t="s">
        <v>180</v>
      </c>
      <c r="BP605" s="257" t="s">
        <v>8755</v>
      </c>
      <c r="BQ605" s="257" t="s">
        <v>519</v>
      </c>
      <c r="BR605" s="257" t="s">
        <v>5034</v>
      </c>
      <c r="BS605" s="265" t="s">
        <v>914</v>
      </c>
      <c r="BT605" s="257"/>
      <c r="BU605" s="257" t="s">
        <v>5035</v>
      </c>
      <c r="BV605" s="257" t="s">
        <v>5036</v>
      </c>
      <c r="BW605" s="38"/>
      <c r="BX605" s="257" t="s">
        <v>5037</v>
      </c>
      <c r="BY605" s="266"/>
      <c r="BZ605" s="218"/>
    </row>
    <row r="606" spans="1:78" s="217" customFormat="1" ht="99.75" customHeight="1">
      <c r="A606" s="257">
        <v>604</v>
      </c>
      <c r="B606" s="10" t="s">
        <v>5038</v>
      </c>
      <c r="C606" s="257" t="s">
        <v>106</v>
      </c>
      <c r="D606" s="257" t="s">
        <v>167</v>
      </c>
      <c r="E606" s="257" t="s">
        <v>4968</v>
      </c>
      <c r="F606" s="257" t="s">
        <v>5039</v>
      </c>
      <c r="G606" s="257"/>
      <c r="H606" s="257" t="s">
        <v>81</v>
      </c>
      <c r="I606" s="32" t="s">
        <v>5040</v>
      </c>
      <c r="J606" s="158" t="s">
        <v>96</v>
      </c>
      <c r="K606" s="257" t="s">
        <v>5041</v>
      </c>
      <c r="L606" s="257" t="s">
        <v>5042</v>
      </c>
      <c r="M606" s="257"/>
      <c r="N606" s="257"/>
      <c r="O606" s="260"/>
      <c r="P606" s="260"/>
      <c r="Q606" s="257" t="s">
        <v>8100</v>
      </c>
      <c r="R606" s="257"/>
      <c r="S606" s="267" t="s">
        <v>3807</v>
      </c>
      <c r="T606" s="158" t="s">
        <v>178</v>
      </c>
      <c r="U606" s="267" t="s">
        <v>116</v>
      </c>
      <c r="V606" s="257"/>
      <c r="W606" s="257"/>
      <c r="X606" s="261"/>
      <c r="Y606" s="261"/>
      <c r="Z606" s="261"/>
      <c r="AA606" s="261"/>
      <c r="AB606" s="257"/>
      <c r="AC606" s="261"/>
      <c r="AD606" s="261"/>
      <c r="AE606" s="261"/>
      <c r="AF606" s="261"/>
      <c r="AG606" s="261"/>
      <c r="AH606" s="261"/>
      <c r="AI606" s="257"/>
      <c r="AJ606" s="261"/>
      <c r="AK606" s="261"/>
      <c r="AL606" s="261"/>
      <c r="AM606" s="261"/>
      <c r="AN606" s="257"/>
      <c r="AO606" s="261"/>
      <c r="AP606" s="261"/>
      <c r="AQ606" s="257"/>
      <c r="AR606" s="261"/>
      <c r="AS606" s="261"/>
      <c r="AT606" s="261"/>
      <c r="AU606" s="261"/>
      <c r="AV606" s="261"/>
      <c r="AW606" s="261"/>
      <c r="AX606" s="257"/>
      <c r="AY606" s="261"/>
      <c r="AZ606" s="261"/>
      <c r="BA606" s="261"/>
      <c r="BB606" s="261"/>
      <c r="BC606" s="261"/>
      <c r="BD606" s="261"/>
      <c r="BE606" s="261"/>
      <c r="BF606" s="261"/>
      <c r="BG606" s="261"/>
      <c r="BH606" s="261"/>
      <c r="BI606" s="261"/>
      <c r="BJ606" s="261"/>
      <c r="BK606" s="265" t="s">
        <v>5043</v>
      </c>
      <c r="BL606" s="266" t="s">
        <v>180</v>
      </c>
      <c r="BM606" s="257" t="s">
        <v>118</v>
      </c>
      <c r="BN606" s="257"/>
      <c r="BO606" s="257" t="s">
        <v>118</v>
      </c>
      <c r="BP606" s="257"/>
      <c r="BQ606" s="257"/>
      <c r="BR606" s="257"/>
      <c r="BS606" s="265" t="s">
        <v>8301</v>
      </c>
      <c r="BT606" s="257"/>
      <c r="BU606" s="257"/>
      <c r="BV606" s="257" t="s">
        <v>5044</v>
      </c>
      <c r="BW606" s="257"/>
      <c r="BX606" s="257" t="s">
        <v>5045</v>
      </c>
      <c r="BY606" s="257" t="s">
        <v>3807</v>
      </c>
      <c r="BZ606" s="218"/>
    </row>
    <row r="607" spans="1:78" s="217" customFormat="1" ht="378">
      <c r="A607" s="257">
        <v>605</v>
      </c>
      <c r="B607" s="10" t="s">
        <v>5046</v>
      </c>
      <c r="C607" s="257" t="s">
        <v>106</v>
      </c>
      <c r="D607" s="257" t="s">
        <v>167</v>
      </c>
      <c r="E607" s="257" t="s">
        <v>4968</v>
      </c>
      <c r="F607" s="257" t="s">
        <v>5047</v>
      </c>
      <c r="G607" s="257" t="s">
        <v>5048</v>
      </c>
      <c r="H607" s="257" t="s">
        <v>81</v>
      </c>
      <c r="I607" s="32" t="s">
        <v>5049</v>
      </c>
      <c r="J607" s="158" t="s">
        <v>96</v>
      </c>
      <c r="K607" s="257" t="s">
        <v>96</v>
      </c>
      <c r="L607" s="257" t="s">
        <v>5050</v>
      </c>
      <c r="M607" s="258">
        <v>36714</v>
      </c>
      <c r="N607" s="259">
        <v>37043</v>
      </c>
      <c r="O607" s="260" t="s">
        <v>5051</v>
      </c>
      <c r="P607" s="260">
        <v>5481</v>
      </c>
      <c r="Q607" s="257" t="s">
        <v>114</v>
      </c>
      <c r="R607" s="257" t="s">
        <v>176</v>
      </c>
      <c r="S607" s="144" t="s">
        <v>177</v>
      </c>
      <c r="T607" s="158" t="s">
        <v>178</v>
      </c>
      <c r="U607" s="267" t="s">
        <v>116</v>
      </c>
      <c r="V607" s="32"/>
      <c r="W607" s="257"/>
      <c r="X607" s="261">
        <v>148099107</v>
      </c>
      <c r="Y607" s="39">
        <f>X607/10</f>
        <v>14809910.699999999</v>
      </c>
      <c r="Z607" s="39">
        <f>X607/13.5</f>
        <v>10970304.222222222</v>
      </c>
      <c r="AA607" s="39">
        <v>299990.08872143901</v>
      </c>
      <c r="AB607" s="260">
        <v>97</v>
      </c>
      <c r="AC607" s="49">
        <v>559692784</v>
      </c>
      <c r="AD607" s="49">
        <f>AC607/10</f>
        <v>55969278.399999999</v>
      </c>
      <c r="AE607" s="49">
        <f>AC607/13.5</f>
        <v>41458724.740740739</v>
      </c>
      <c r="AF607" s="49">
        <v>267452.63681021467</v>
      </c>
      <c r="AG607" s="263">
        <v>29437757</v>
      </c>
      <c r="AH607" s="49">
        <v>0</v>
      </c>
      <c r="AI607" s="48">
        <v>99</v>
      </c>
      <c r="AJ607" s="39">
        <v>31061.599999999999</v>
      </c>
      <c r="AK607" s="52">
        <v>13437336.52</v>
      </c>
      <c r="AL607" s="39">
        <v>13468398.119999999</v>
      </c>
      <c r="AM607" s="51">
        <v>277127.53333333333</v>
      </c>
      <c r="AN607" s="260">
        <v>137</v>
      </c>
      <c r="AO607" s="52">
        <v>26887578</v>
      </c>
      <c r="AP607" s="39">
        <v>2274573429.3499999</v>
      </c>
      <c r="AQ607" s="53">
        <v>132</v>
      </c>
      <c r="AR607" s="52"/>
      <c r="AS607" s="52"/>
      <c r="AT607" s="57">
        <v>7593571702.9300003</v>
      </c>
      <c r="AU607" s="57">
        <v>34352.21</v>
      </c>
      <c r="AV607" s="39">
        <f>AR607+AT607</f>
        <v>7593571702.9300003</v>
      </c>
      <c r="AW607" s="39">
        <f>AS607+AU607</f>
        <v>34352.21</v>
      </c>
      <c r="AX607" s="54"/>
      <c r="AY607" s="52"/>
      <c r="AZ607" s="52"/>
      <c r="BA607" s="39">
        <v>2274573429.3499999</v>
      </c>
      <c r="BB607" s="39">
        <v>2274573429.3499999</v>
      </c>
      <c r="BC607" s="52"/>
      <c r="BD607" s="52"/>
      <c r="BE607" s="39">
        <v>2274573429.3499999</v>
      </c>
      <c r="BF607" s="39">
        <v>2274573429.3499999</v>
      </c>
      <c r="BG607" s="52"/>
      <c r="BH607" s="52"/>
      <c r="BI607" s="39">
        <v>2274573429.3499999</v>
      </c>
      <c r="BJ607" s="39">
        <v>2274573429.3499999</v>
      </c>
      <c r="BK607" s="257" t="s">
        <v>5052</v>
      </c>
      <c r="BL607" s="257"/>
      <c r="BM607" s="257" t="s">
        <v>118</v>
      </c>
      <c r="BN607" s="257"/>
      <c r="BO607" s="257" t="s">
        <v>118</v>
      </c>
      <c r="BP607" s="257"/>
      <c r="BQ607" s="257" t="s">
        <v>519</v>
      </c>
      <c r="BR607" s="257" t="s">
        <v>5053</v>
      </c>
      <c r="BS607" s="265" t="s">
        <v>178</v>
      </c>
      <c r="BT607" s="257"/>
      <c r="BU607" s="257"/>
      <c r="BV607" s="257" t="s">
        <v>5054</v>
      </c>
      <c r="BW607" s="38"/>
      <c r="BX607" s="257" t="s">
        <v>5055</v>
      </c>
      <c r="BY607" s="266"/>
      <c r="BZ607" s="216"/>
    </row>
    <row r="608" spans="1:78" s="217" customFormat="1" ht="203.25" customHeight="1">
      <c r="A608" s="257">
        <v>606</v>
      </c>
      <c r="B608" s="10" t="s">
        <v>5056</v>
      </c>
      <c r="C608" s="257" t="s">
        <v>106</v>
      </c>
      <c r="D608" s="257" t="s">
        <v>167</v>
      </c>
      <c r="E608" s="257" t="s">
        <v>4968</v>
      </c>
      <c r="F608" s="257" t="s">
        <v>5057</v>
      </c>
      <c r="G608" s="257" t="s">
        <v>5058</v>
      </c>
      <c r="H608" s="257" t="s">
        <v>81</v>
      </c>
      <c r="I608" s="32" t="s">
        <v>5059</v>
      </c>
      <c r="J608" s="158" t="s">
        <v>96</v>
      </c>
      <c r="K608" s="257" t="s">
        <v>96</v>
      </c>
      <c r="L608" s="257" t="s">
        <v>8148</v>
      </c>
      <c r="M608" s="258">
        <v>44673</v>
      </c>
      <c r="N608" s="258">
        <v>44673</v>
      </c>
      <c r="O608" s="260">
        <v>4680</v>
      </c>
      <c r="P608" s="260">
        <v>42361</v>
      </c>
      <c r="Q608" s="257" t="s">
        <v>114</v>
      </c>
      <c r="R608" s="265" t="s">
        <v>144</v>
      </c>
      <c r="S608" s="267" t="s">
        <v>195</v>
      </c>
      <c r="T608" s="158" t="s">
        <v>178</v>
      </c>
      <c r="U608" s="267" t="s">
        <v>116</v>
      </c>
      <c r="V608" s="32"/>
      <c r="W608" s="257"/>
      <c r="X608" s="261"/>
      <c r="Y608" s="39"/>
      <c r="Z608" s="39"/>
      <c r="AA608" s="39"/>
      <c r="AB608" s="262"/>
      <c r="AC608" s="263"/>
      <c r="AD608" s="261"/>
      <c r="AE608" s="261"/>
      <c r="AF608" s="261"/>
      <c r="AG608" s="261"/>
      <c r="AH608" s="263"/>
      <c r="AI608" s="266"/>
      <c r="AJ608" s="39"/>
      <c r="AK608" s="56"/>
      <c r="AL608" s="39"/>
      <c r="AM608" s="51"/>
      <c r="AN608" s="65"/>
      <c r="AO608" s="39"/>
      <c r="AP608" s="39"/>
      <c r="AQ608" s="65"/>
      <c r="AR608" s="39"/>
      <c r="AS608" s="39"/>
      <c r="AT608" s="57"/>
      <c r="AU608" s="57"/>
      <c r="AV608" s="39"/>
      <c r="AW608" s="39"/>
      <c r="AX608" s="65"/>
      <c r="AY608" s="39"/>
      <c r="AZ608" s="39"/>
      <c r="BA608" s="39"/>
      <c r="BB608" s="39"/>
      <c r="BC608" s="39"/>
      <c r="BD608" s="39"/>
      <c r="BE608" s="39"/>
      <c r="BF608" s="39"/>
      <c r="BG608" s="39"/>
      <c r="BH608" s="39"/>
      <c r="BI608" s="39"/>
      <c r="BJ608" s="39"/>
      <c r="BK608" s="257" t="s">
        <v>5060</v>
      </c>
      <c r="BL608" s="266" t="s">
        <v>180</v>
      </c>
      <c r="BM608" s="257"/>
      <c r="BN608" s="265"/>
      <c r="BO608" s="265"/>
      <c r="BP608" s="257"/>
      <c r="BQ608" s="257" t="s">
        <v>519</v>
      </c>
      <c r="BR608" s="257"/>
      <c r="BS608" s="265" t="s">
        <v>178</v>
      </c>
      <c r="BT608" s="257"/>
      <c r="BU608" s="257"/>
      <c r="BV608" s="257"/>
      <c r="BW608" s="38"/>
      <c r="BX608" s="265" t="s">
        <v>5061</v>
      </c>
      <c r="BY608" s="266"/>
      <c r="BZ608" s="218"/>
    </row>
    <row r="609" spans="1:78" s="217" customFormat="1" ht="219.75" customHeight="1">
      <c r="A609" s="257">
        <v>607</v>
      </c>
      <c r="B609" s="10" t="s">
        <v>5062</v>
      </c>
      <c r="C609" s="257" t="s">
        <v>106</v>
      </c>
      <c r="D609" s="257" t="s">
        <v>167</v>
      </c>
      <c r="E609" s="257" t="s">
        <v>4968</v>
      </c>
      <c r="F609" s="257" t="s">
        <v>5063</v>
      </c>
      <c r="G609" s="257" t="s">
        <v>905</v>
      </c>
      <c r="H609" s="257" t="s">
        <v>81</v>
      </c>
      <c r="I609" s="32" t="s">
        <v>5064</v>
      </c>
      <c r="J609" s="158" t="s">
        <v>96</v>
      </c>
      <c r="K609" s="257" t="s">
        <v>96</v>
      </c>
      <c r="L609" s="257" t="s">
        <v>5065</v>
      </c>
      <c r="M609" s="258">
        <v>40541</v>
      </c>
      <c r="N609" s="259">
        <v>40541</v>
      </c>
      <c r="O609" s="260" t="s">
        <v>5004</v>
      </c>
      <c r="P609" s="260">
        <v>39583</v>
      </c>
      <c r="Q609" s="257" t="s">
        <v>114</v>
      </c>
      <c r="R609" s="257" t="s">
        <v>176</v>
      </c>
      <c r="S609" s="144" t="s">
        <v>177</v>
      </c>
      <c r="T609" s="158" t="s">
        <v>962</v>
      </c>
      <c r="U609" s="267" t="s">
        <v>116</v>
      </c>
      <c r="V609" s="32"/>
      <c r="W609" s="257"/>
      <c r="X609" s="261">
        <v>440891019225</v>
      </c>
      <c r="Y609" s="39">
        <f>X609/10</f>
        <v>44089101922.5</v>
      </c>
      <c r="Z609" s="39">
        <f>X609/13.5</f>
        <v>32658594016.666668</v>
      </c>
      <c r="AA609" s="39">
        <v>893070448.9244045</v>
      </c>
      <c r="AB609" s="262"/>
      <c r="AC609" s="263"/>
      <c r="AD609" s="261"/>
      <c r="AE609" s="261"/>
      <c r="AF609" s="261"/>
      <c r="AG609" s="261"/>
      <c r="AH609" s="263"/>
      <c r="AI609" s="266"/>
      <c r="AJ609" s="39"/>
      <c r="AK609" s="56">
        <v>442190.4</v>
      </c>
      <c r="AL609" s="39">
        <v>442190.4</v>
      </c>
      <c r="AM609" s="51">
        <v>9098.5679012345681</v>
      </c>
      <c r="AN609" s="65"/>
      <c r="AO609" s="39"/>
      <c r="AP609" s="39">
        <v>536548690.69999999</v>
      </c>
      <c r="AQ609" s="65"/>
      <c r="AR609" s="39"/>
      <c r="AS609" s="39"/>
      <c r="AT609" s="57">
        <v>610548164617</v>
      </c>
      <c r="AU609" s="57">
        <v>1850410.36</v>
      </c>
      <c r="AV609" s="39">
        <f>AR609+AT609</f>
        <v>610548164617</v>
      </c>
      <c r="AW609" s="39">
        <f>AS609+AU609</f>
        <v>1850410.36</v>
      </c>
      <c r="AX609" s="65"/>
      <c r="AY609" s="39"/>
      <c r="AZ609" s="39"/>
      <c r="BA609" s="39">
        <v>536548690.69999999</v>
      </c>
      <c r="BB609" s="39">
        <v>536548690.69999999</v>
      </c>
      <c r="BC609" s="39"/>
      <c r="BD609" s="39"/>
      <c r="BE609" s="39">
        <v>536548690.69999999</v>
      </c>
      <c r="BF609" s="39">
        <v>536548690.69999999</v>
      </c>
      <c r="BG609" s="39"/>
      <c r="BH609" s="39"/>
      <c r="BI609" s="39">
        <v>536548690.69999999</v>
      </c>
      <c r="BJ609" s="39">
        <v>536548690.69999999</v>
      </c>
      <c r="BK609" s="257" t="s">
        <v>5066</v>
      </c>
      <c r="BL609" s="266" t="s">
        <v>180</v>
      </c>
      <c r="BM609" s="257" t="s">
        <v>118</v>
      </c>
      <c r="BN609" s="265" t="s">
        <v>180</v>
      </c>
      <c r="BO609" s="265" t="s">
        <v>180</v>
      </c>
      <c r="BP609" s="257" t="s">
        <v>5067</v>
      </c>
      <c r="BQ609" s="257" t="s">
        <v>519</v>
      </c>
      <c r="BR609" s="257" t="s">
        <v>5068</v>
      </c>
      <c r="BS609" s="257" t="s">
        <v>962</v>
      </c>
      <c r="BT609" s="257"/>
      <c r="BU609" s="257" t="s">
        <v>1463</v>
      </c>
      <c r="BV609" s="257" t="s">
        <v>5069</v>
      </c>
      <c r="BW609" s="38"/>
      <c r="BX609" s="257" t="s">
        <v>5070</v>
      </c>
      <c r="BY609" s="266"/>
      <c r="BZ609" s="218"/>
    </row>
    <row r="610" spans="1:78" s="217" customFormat="1" ht="99.75" customHeight="1">
      <c r="A610" s="257">
        <v>608</v>
      </c>
      <c r="B610" s="10" t="s">
        <v>5071</v>
      </c>
      <c r="C610" s="257" t="s">
        <v>106</v>
      </c>
      <c r="D610" s="257" t="s">
        <v>125</v>
      </c>
      <c r="E610" s="257" t="s">
        <v>126</v>
      </c>
      <c r="F610" s="257" t="s">
        <v>5072</v>
      </c>
      <c r="G610" s="257" t="s">
        <v>5073</v>
      </c>
      <c r="H610" s="266" t="s">
        <v>110</v>
      </c>
      <c r="I610" s="32" t="s">
        <v>5074</v>
      </c>
      <c r="J610" s="158" t="s">
        <v>96</v>
      </c>
      <c r="K610" s="257" t="s">
        <v>5075</v>
      </c>
      <c r="L610" s="257" t="s">
        <v>5076</v>
      </c>
      <c r="M610" s="258">
        <v>24285</v>
      </c>
      <c r="N610" s="259">
        <v>40772</v>
      </c>
      <c r="O610" s="260"/>
      <c r="P610" s="260"/>
      <c r="Q610" s="257" t="s">
        <v>114</v>
      </c>
      <c r="R610" s="257" t="s">
        <v>1867</v>
      </c>
      <c r="S610" s="267" t="s">
        <v>330</v>
      </c>
      <c r="T610" s="158" t="s">
        <v>8402</v>
      </c>
      <c r="U610" s="267" t="s">
        <v>116</v>
      </c>
      <c r="V610" s="32"/>
      <c r="W610" s="257"/>
      <c r="X610" s="261"/>
      <c r="Y610" s="261"/>
      <c r="Z610" s="261"/>
      <c r="AA610" s="261"/>
      <c r="AB610" s="262"/>
      <c r="AC610" s="263"/>
      <c r="AD610" s="261"/>
      <c r="AE610" s="261"/>
      <c r="AF610" s="261"/>
      <c r="AG610" s="261"/>
      <c r="AH610" s="263"/>
      <c r="AI610" s="266"/>
      <c r="AJ610" s="39"/>
      <c r="AK610" s="39"/>
      <c r="AL610" s="39"/>
      <c r="AM610" s="39"/>
      <c r="AN610" s="65"/>
      <c r="AO610" s="39"/>
      <c r="AP610" s="39"/>
      <c r="AQ610" s="65"/>
      <c r="AR610" s="39"/>
      <c r="AS610" s="39"/>
      <c r="AT610" s="39"/>
      <c r="AU610" s="39"/>
      <c r="AV610" s="39"/>
      <c r="AW610" s="39"/>
      <c r="AX610" s="41"/>
      <c r="AY610" s="39"/>
      <c r="AZ610" s="39"/>
      <c r="BA610" s="39"/>
      <c r="BB610" s="39"/>
      <c r="BC610" s="39"/>
      <c r="BD610" s="39"/>
      <c r="BE610" s="39"/>
      <c r="BF610" s="39"/>
      <c r="BG610" s="39"/>
      <c r="BH610" s="39"/>
      <c r="BI610" s="39"/>
      <c r="BJ610" s="39"/>
      <c r="BK610" s="265" t="s">
        <v>5077</v>
      </c>
      <c r="BL610" s="257"/>
      <c r="BM610" s="265" t="s">
        <v>118</v>
      </c>
      <c r="BN610" s="265" t="s">
        <v>180</v>
      </c>
      <c r="BO610" s="265" t="s">
        <v>180</v>
      </c>
      <c r="BP610" s="257"/>
      <c r="BQ610" s="257" t="s">
        <v>519</v>
      </c>
      <c r="BR610" s="257" t="s">
        <v>5078</v>
      </c>
      <c r="BS610" s="265" t="s">
        <v>8404</v>
      </c>
      <c r="BT610" s="257"/>
      <c r="BU610" s="257"/>
      <c r="BV610" s="257"/>
      <c r="BW610" s="38"/>
      <c r="BX610" s="257" t="s">
        <v>5079</v>
      </c>
      <c r="BY610" s="266"/>
      <c r="BZ610" s="218"/>
    </row>
    <row r="611" spans="1:78" s="217" customFormat="1" ht="186.75" customHeight="1">
      <c r="A611" s="257">
        <v>609</v>
      </c>
      <c r="B611" s="10" t="s">
        <v>5080</v>
      </c>
      <c r="C611" s="257" t="s">
        <v>106</v>
      </c>
      <c r="D611" s="267" t="s">
        <v>402</v>
      </c>
      <c r="E611" s="257" t="s">
        <v>5081</v>
      </c>
      <c r="F611" s="257" t="s">
        <v>5082</v>
      </c>
      <c r="G611" s="257" t="s">
        <v>5083</v>
      </c>
      <c r="H611" s="257" t="s">
        <v>81</v>
      </c>
      <c r="I611" s="32" t="s">
        <v>5084</v>
      </c>
      <c r="J611" s="158" t="s">
        <v>96</v>
      </c>
      <c r="K611" s="257" t="s">
        <v>96</v>
      </c>
      <c r="L611" s="257" t="s">
        <v>5085</v>
      </c>
      <c r="M611" s="258">
        <v>32304</v>
      </c>
      <c r="N611" s="259">
        <v>23042</v>
      </c>
      <c r="O611" s="260">
        <v>97</v>
      </c>
      <c r="P611" s="260"/>
      <c r="Q611" s="257" t="s">
        <v>114</v>
      </c>
      <c r="R611" s="257" t="s">
        <v>1625</v>
      </c>
      <c r="S611" s="267" t="s">
        <v>1142</v>
      </c>
      <c r="T611" s="247" t="s">
        <v>8489</v>
      </c>
      <c r="U611" s="197" t="s">
        <v>101</v>
      </c>
      <c r="V611" s="32" t="s">
        <v>5086</v>
      </c>
      <c r="W611" s="257"/>
      <c r="X611" s="261">
        <v>10000000</v>
      </c>
      <c r="Y611" s="39">
        <f>X611/10</f>
        <v>1000000</v>
      </c>
      <c r="Z611" s="39">
        <f>X611/13.5</f>
        <v>740740.74074074079</v>
      </c>
      <c r="AA611" s="39">
        <v>20256.036298817045</v>
      </c>
      <c r="AB611" s="260">
        <v>13</v>
      </c>
      <c r="AC611" s="49">
        <v>114777927</v>
      </c>
      <c r="AD611" s="49">
        <f>AC611/10</f>
        <v>11477792.699999999</v>
      </c>
      <c r="AE611" s="49">
        <f>AC611/13.5</f>
        <v>8502068.666666666</v>
      </c>
      <c r="AF611" s="49">
        <v>54847.337863409601</v>
      </c>
      <c r="AG611" s="263">
        <v>244236</v>
      </c>
      <c r="AH611" s="49">
        <v>0</v>
      </c>
      <c r="AI611" s="48">
        <v>8</v>
      </c>
      <c r="AJ611" s="39">
        <v>3779.54</v>
      </c>
      <c r="AK611" s="52">
        <v>2195904.67</v>
      </c>
      <c r="AL611" s="39">
        <v>2199684.21</v>
      </c>
      <c r="AM611" s="51">
        <v>45260.991975308643</v>
      </c>
      <c r="AN611" s="260">
        <v>8</v>
      </c>
      <c r="AO611" s="52">
        <v>122576226</v>
      </c>
      <c r="AP611" s="39">
        <v>173648847.22999999</v>
      </c>
      <c r="AQ611" s="53">
        <v>16</v>
      </c>
      <c r="AR611" s="52"/>
      <c r="AS611" s="52"/>
      <c r="AT611" s="57">
        <v>1866042521.5</v>
      </c>
      <c r="AU611" s="57">
        <v>7932.81</v>
      </c>
      <c r="AV611" s="39">
        <f>AR611+AT611</f>
        <v>1866042521.5</v>
      </c>
      <c r="AW611" s="39">
        <f>AS611+AU611</f>
        <v>7932.81</v>
      </c>
      <c r="AX611" s="54"/>
      <c r="AY611" s="52"/>
      <c r="AZ611" s="52"/>
      <c r="BA611" s="39">
        <v>173648847.22999999</v>
      </c>
      <c r="BB611" s="39">
        <v>173648847.22999999</v>
      </c>
      <c r="BC611" s="52"/>
      <c r="BD611" s="52"/>
      <c r="BE611" s="39">
        <v>173648847.22999999</v>
      </c>
      <c r="BF611" s="39">
        <v>173648847.22999999</v>
      </c>
      <c r="BG611" s="52"/>
      <c r="BH611" s="52"/>
      <c r="BI611" s="39">
        <v>173648847.22999999</v>
      </c>
      <c r="BJ611" s="39">
        <v>173648847.22999999</v>
      </c>
      <c r="BK611" s="257" t="s">
        <v>5087</v>
      </c>
      <c r="BL611" s="257"/>
      <c r="BM611" s="257" t="s">
        <v>118</v>
      </c>
      <c r="BN611" s="257"/>
      <c r="BO611" s="257" t="s">
        <v>118</v>
      </c>
      <c r="BP611" s="257" t="s">
        <v>5088</v>
      </c>
      <c r="BQ611" s="257" t="s">
        <v>102</v>
      </c>
      <c r="BR611" s="257" t="s">
        <v>5089</v>
      </c>
      <c r="BS611" s="257" t="s">
        <v>8508</v>
      </c>
      <c r="BT611" s="257"/>
      <c r="BU611" s="257"/>
      <c r="BV611" s="257" t="s">
        <v>5090</v>
      </c>
      <c r="BW611" s="38"/>
      <c r="BX611" s="257" t="s">
        <v>5091</v>
      </c>
      <c r="BY611" s="266"/>
      <c r="BZ611" s="216"/>
    </row>
    <row r="612" spans="1:78" s="217" customFormat="1" ht="99.75" customHeight="1">
      <c r="A612" s="257">
        <v>610</v>
      </c>
      <c r="B612" s="10" t="s">
        <v>5092</v>
      </c>
      <c r="C612" s="257" t="s">
        <v>92</v>
      </c>
      <c r="D612" s="257" t="s">
        <v>167</v>
      </c>
      <c r="E612" s="257" t="s">
        <v>3508</v>
      </c>
      <c r="F612" s="266"/>
      <c r="G612" s="257" t="s">
        <v>5093</v>
      </c>
      <c r="H612" s="257" t="s">
        <v>81</v>
      </c>
      <c r="I612" s="32"/>
      <c r="J612" s="158" t="s">
        <v>96</v>
      </c>
      <c r="K612" s="257" t="s">
        <v>96</v>
      </c>
      <c r="L612" s="257" t="s">
        <v>5094</v>
      </c>
      <c r="M612" s="258"/>
      <c r="N612" s="257"/>
      <c r="O612" s="260"/>
      <c r="P612" s="260"/>
      <c r="Q612" s="257" t="s">
        <v>114</v>
      </c>
      <c r="R612" s="257" t="s">
        <v>98</v>
      </c>
      <c r="S612" s="267" t="s">
        <v>99</v>
      </c>
      <c r="T612" s="158" t="s">
        <v>100</v>
      </c>
      <c r="U612" s="267" t="s">
        <v>116</v>
      </c>
      <c r="V612" s="266"/>
      <c r="W612" s="266"/>
      <c r="X612" s="263"/>
      <c r="Y612" s="263"/>
      <c r="Z612" s="263"/>
      <c r="AA612" s="263"/>
      <c r="AB612" s="266"/>
      <c r="AC612" s="263"/>
      <c r="AD612" s="263"/>
      <c r="AE612" s="263"/>
      <c r="AF612" s="263"/>
      <c r="AG612" s="263"/>
      <c r="AH612" s="261"/>
      <c r="AI612" s="266"/>
      <c r="AJ612" s="261"/>
      <c r="AK612" s="263"/>
      <c r="AL612" s="263"/>
      <c r="AM612" s="263"/>
      <c r="AN612" s="266"/>
      <c r="AO612" s="263"/>
      <c r="AP612" s="263"/>
      <c r="AQ612" s="266"/>
      <c r="AR612" s="45"/>
      <c r="AS612" s="4"/>
      <c r="AT612" s="4"/>
      <c r="AU612" s="4"/>
      <c r="AV612" s="4"/>
      <c r="AW612" s="4"/>
      <c r="AX612" s="34"/>
      <c r="AY612" s="4"/>
      <c r="AZ612" s="4"/>
      <c r="BA612" s="263"/>
      <c r="BB612" s="263"/>
      <c r="BC612" s="4"/>
      <c r="BD612" s="4"/>
      <c r="BE612" s="263"/>
      <c r="BF612" s="263"/>
      <c r="BG612" s="4"/>
      <c r="BH612" s="4"/>
      <c r="BI612" s="263"/>
      <c r="BJ612" s="263"/>
      <c r="BK612" s="257"/>
      <c r="BL612" s="266"/>
      <c r="BM612" s="266"/>
      <c r="BN612" s="266"/>
      <c r="BO612" s="266"/>
      <c r="BP612" s="266"/>
      <c r="BQ612" s="257" t="s">
        <v>102</v>
      </c>
      <c r="BR612" s="266"/>
      <c r="BS612" s="257" t="s">
        <v>100</v>
      </c>
      <c r="BT612" s="266"/>
      <c r="BU612" s="257"/>
      <c r="BV612" s="266"/>
      <c r="BW612" s="34"/>
      <c r="BX612" s="257" t="s">
        <v>5095</v>
      </c>
      <c r="BY612" s="34"/>
      <c r="BZ612" s="219"/>
    </row>
    <row r="613" spans="1:78" s="217" customFormat="1" ht="99.75" customHeight="1">
      <c r="A613" s="257">
        <v>611</v>
      </c>
      <c r="B613" s="10" t="s">
        <v>5096</v>
      </c>
      <c r="C613" s="257" t="s">
        <v>92</v>
      </c>
      <c r="D613" s="257" t="s">
        <v>77</v>
      </c>
      <c r="E613" s="257" t="s">
        <v>702</v>
      </c>
      <c r="F613" s="257"/>
      <c r="G613" s="257" t="s">
        <v>5097</v>
      </c>
      <c r="H613" s="257" t="s">
        <v>81</v>
      </c>
      <c r="I613" s="32"/>
      <c r="J613" s="158" t="s">
        <v>96</v>
      </c>
      <c r="K613" s="257" t="s">
        <v>96</v>
      </c>
      <c r="L613" s="257" t="s">
        <v>5098</v>
      </c>
      <c r="M613" s="258">
        <v>43739</v>
      </c>
      <c r="N613" s="257">
        <v>2019</v>
      </c>
      <c r="O613" s="260"/>
      <c r="P613" s="260"/>
      <c r="Q613" s="257" t="s">
        <v>114</v>
      </c>
      <c r="R613" s="257" t="s">
        <v>161</v>
      </c>
      <c r="S613" s="267" t="s">
        <v>162</v>
      </c>
      <c r="T613" s="158" t="s">
        <v>163</v>
      </c>
      <c r="U613" s="197" t="s">
        <v>101</v>
      </c>
      <c r="V613" s="266"/>
      <c r="W613" s="266"/>
      <c r="X613" s="263"/>
      <c r="Y613" s="263"/>
      <c r="Z613" s="263"/>
      <c r="AA613" s="263"/>
      <c r="AB613" s="266"/>
      <c r="AC613" s="263"/>
      <c r="AD613" s="263"/>
      <c r="AE613" s="263"/>
      <c r="AF613" s="263"/>
      <c r="AG613" s="263"/>
      <c r="AH613" s="263"/>
      <c r="AI613" s="266"/>
      <c r="AJ613" s="263"/>
      <c r="AK613" s="263"/>
      <c r="AL613" s="263"/>
      <c r="AM613" s="263"/>
      <c r="AN613" s="266"/>
      <c r="AO613" s="263"/>
      <c r="AP613" s="263"/>
      <c r="AQ613" s="266"/>
      <c r="AR613" s="45"/>
      <c r="AS613" s="4"/>
      <c r="AT613" s="4"/>
      <c r="AU613" s="4"/>
      <c r="AV613" s="4"/>
      <c r="AW613" s="4"/>
      <c r="AX613" s="34"/>
      <c r="AY613" s="4"/>
      <c r="AZ613" s="4"/>
      <c r="BA613" s="263"/>
      <c r="BB613" s="263"/>
      <c r="BC613" s="4"/>
      <c r="BD613" s="4"/>
      <c r="BE613" s="263"/>
      <c r="BF613" s="263"/>
      <c r="BG613" s="4"/>
      <c r="BH613" s="4"/>
      <c r="BI613" s="263"/>
      <c r="BJ613" s="263"/>
      <c r="BK613" s="257"/>
      <c r="BL613" s="266"/>
      <c r="BM613" s="266"/>
      <c r="BN613" s="266"/>
      <c r="BO613" s="266"/>
      <c r="BP613" s="266"/>
      <c r="BQ613" s="257" t="s">
        <v>102</v>
      </c>
      <c r="BR613" s="266"/>
      <c r="BS613" s="257" t="s">
        <v>163</v>
      </c>
      <c r="BT613" s="266"/>
      <c r="BU613" s="257"/>
      <c r="BV613" s="266"/>
      <c r="BW613" s="34"/>
      <c r="BX613" s="257" t="s">
        <v>5099</v>
      </c>
      <c r="BY613" s="34"/>
      <c r="BZ613" s="216"/>
    </row>
    <row r="614" spans="1:78" s="217" customFormat="1" ht="99.75" customHeight="1">
      <c r="A614" s="257">
        <v>612</v>
      </c>
      <c r="B614" s="10" t="s">
        <v>5100</v>
      </c>
      <c r="C614" s="257" t="s">
        <v>106</v>
      </c>
      <c r="D614" s="257" t="s">
        <v>77</v>
      </c>
      <c r="E614" s="257" t="s">
        <v>1503</v>
      </c>
      <c r="F614" s="257" t="s">
        <v>5101</v>
      </c>
      <c r="G614" s="257" t="s">
        <v>1505</v>
      </c>
      <c r="H614" s="257" t="s">
        <v>81</v>
      </c>
      <c r="I614" s="10"/>
      <c r="J614" s="158" t="s">
        <v>96</v>
      </c>
      <c r="K614" s="257" t="s">
        <v>96</v>
      </c>
      <c r="L614" s="257" t="s">
        <v>5102</v>
      </c>
      <c r="M614" s="258"/>
      <c r="N614" s="259"/>
      <c r="O614" s="260"/>
      <c r="P614" s="260"/>
      <c r="Q614" s="257" t="s">
        <v>114</v>
      </c>
      <c r="R614" s="257" t="s">
        <v>3643</v>
      </c>
      <c r="S614" s="267" t="s">
        <v>761</v>
      </c>
      <c r="T614" s="158" t="s">
        <v>86</v>
      </c>
      <c r="U614" s="197" t="s">
        <v>101</v>
      </c>
      <c r="V614" s="32"/>
      <c r="W614" s="257"/>
      <c r="X614" s="261"/>
      <c r="Y614" s="261"/>
      <c r="Z614" s="261"/>
      <c r="AA614" s="261"/>
      <c r="AB614" s="262"/>
      <c r="AC614" s="263"/>
      <c r="AD614" s="261"/>
      <c r="AE614" s="261"/>
      <c r="AF614" s="261"/>
      <c r="AG614" s="261"/>
      <c r="AH614" s="263"/>
      <c r="AI614" s="266"/>
      <c r="AJ614" s="39"/>
      <c r="AK614" s="39"/>
      <c r="AL614" s="39"/>
      <c r="AM614" s="39"/>
      <c r="AN614" s="65"/>
      <c r="AO614" s="39"/>
      <c r="AP614" s="39"/>
      <c r="AQ614" s="65"/>
      <c r="AR614" s="39"/>
      <c r="AS614" s="39"/>
      <c r="AT614" s="39"/>
      <c r="AU614" s="39"/>
      <c r="AV614" s="39"/>
      <c r="AW614" s="39"/>
      <c r="AX614" s="65"/>
      <c r="AY614" s="39"/>
      <c r="AZ614" s="39"/>
      <c r="BA614" s="39"/>
      <c r="BB614" s="39"/>
      <c r="BC614" s="39"/>
      <c r="BD614" s="39"/>
      <c r="BE614" s="39"/>
      <c r="BF614" s="39"/>
      <c r="BG614" s="39"/>
      <c r="BH614" s="39"/>
      <c r="BI614" s="39"/>
      <c r="BJ614" s="39"/>
      <c r="BK614" s="257" t="s">
        <v>5103</v>
      </c>
      <c r="BL614" s="266" t="s">
        <v>180</v>
      </c>
      <c r="BM614" s="257" t="s">
        <v>180</v>
      </c>
      <c r="BN614" s="257"/>
      <c r="BO614" s="257" t="s">
        <v>118</v>
      </c>
      <c r="BP614" s="257"/>
      <c r="BQ614" s="257" t="s">
        <v>102</v>
      </c>
      <c r="BR614" s="257"/>
      <c r="BS614" s="257" t="s">
        <v>5104</v>
      </c>
      <c r="BT614" s="257"/>
      <c r="BU614" s="257"/>
      <c r="BV614" s="257" t="s">
        <v>5105</v>
      </c>
      <c r="BW614" s="38"/>
      <c r="BX614" s="257" t="s">
        <v>5106</v>
      </c>
      <c r="BY614" s="266"/>
      <c r="BZ614" s="218"/>
    </row>
    <row r="615" spans="1:78" s="217" customFormat="1" ht="130.5" customHeight="1">
      <c r="A615" s="257">
        <v>613</v>
      </c>
      <c r="B615" s="10" t="s">
        <v>5107</v>
      </c>
      <c r="C615" s="257" t="s">
        <v>106</v>
      </c>
      <c r="D615" s="257" t="s">
        <v>77</v>
      </c>
      <c r="E615" s="257" t="s">
        <v>1503</v>
      </c>
      <c r="F615" s="257" t="s">
        <v>5108</v>
      </c>
      <c r="G615" s="257" t="s">
        <v>5109</v>
      </c>
      <c r="H615" s="257" t="s">
        <v>81</v>
      </c>
      <c r="I615" s="35"/>
      <c r="J615" s="158" t="s">
        <v>96</v>
      </c>
      <c r="K615" s="257" t="s">
        <v>5110</v>
      </c>
      <c r="L615" s="127" t="s">
        <v>5111</v>
      </c>
      <c r="M615" s="46"/>
      <c r="N615" s="266"/>
      <c r="O615" s="48"/>
      <c r="P615" s="48"/>
      <c r="Q615" s="257" t="s">
        <v>8098</v>
      </c>
      <c r="R615" s="257" t="s">
        <v>4034</v>
      </c>
      <c r="S615" s="267" t="s">
        <v>277</v>
      </c>
      <c r="T615" s="158" t="s">
        <v>86</v>
      </c>
      <c r="U615" s="267" t="s">
        <v>116</v>
      </c>
      <c r="V615" s="266"/>
      <c r="W615" s="266"/>
      <c r="X615" s="263"/>
      <c r="Y615" s="263"/>
      <c r="Z615" s="263"/>
      <c r="AA615" s="263"/>
      <c r="AB615" s="266"/>
      <c r="AC615" s="263"/>
      <c r="AD615" s="263"/>
      <c r="AE615" s="263"/>
      <c r="AF615" s="263"/>
      <c r="AG615" s="263"/>
      <c r="AH615" s="263"/>
      <c r="AI615" s="266"/>
      <c r="AJ615" s="263"/>
      <c r="AK615" s="263"/>
      <c r="AL615" s="263"/>
      <c r="AM615" s="263"/>
      <c r="AN615" s="266"/>
      <c r="AO615" s="263"/>
      <c r="AP615" s="263"/>
      <c r="AQ615" s="90"/>
      <c r="AR615" s="45"/>
      <c r="AS615" s="4"/>
      <c r="AT615" s="4"/>
      <c r="AU615" s="4"/>
      <c r="AV615" s="4"/>
      <c r="AW615" s="4"/>
      <c r="AX615" s="34"/>
      <c r="AY615" s="4"/>
      <c r="AZ615" s="4"/>
      <c r="BA615" s="263"/>
      <c r="BB615" s="263"/>
      <c r="BC615" s="4"/>
      <c r="BD615" s="4"/>
      <c r="BE615" s="263"/>
      <c r="BF615" s="263"/>
      <c r="BG615" s="4"/>
      <c r="BH615" s="4"/>
      <c r="BI615" s="263"/>
      <c r="BJ615" s="263"/>
      <c r="BK615" s="257"/>
      <c r="BL615" s="266"/>
      <c r="BM615" s="266"/>
      <c r="BN615" s="266"/>
      <c r="BO615" s="266" t="s">
        <v>118</v>
      </c>
      <c r="BP615" s="266"/>
      <c r="BQ615" s="257" t="s">
        <v>5112</v>
      </c>
      <c r="BR615" s="266"/>
      <c r="BS615" s="257" t="s">
        <v>5113</v>
      </c>
      <c r="BT615" s="266"/>
      <c r="BU615" s="257"/>
      <c r="BV615" s="257"/>
      <c r="BW615" s="34"/>
      <c r="BX615" s="265" t="s">
        <v>5114</v>
      </c>
      <c r="BY615" s="266" t="s">
        <v>3260</v>
      </c>
      <c r="BZ615" s="218"/>
    </row>
    <row r="616" spans="1:78" s="217" customFormat="1" ht="99.75" customHeight="1">
      <c r="A616" s="257">
        <v>614</v>
      </c>
      <c r="B616" s="10" t="s">
        <v>8228</v>
      </c>
      <c r="C616" s="257" t="s">
        <v>106</v>
      </c>
      <c r="D616" s="257" t="s">
        <v>77</v>
      </c>
      <c r="E616" s="257" t="s">
        <v>2496</v>
      </c>
      <c r="F616" s="257" t="s">
        <v>5101</v>
      </c>
      <c r="G616" s="257" t="s">
        <v>5115</v>
      </c>
      <c r="H616" s="69" t="s">
        <v>8070</v>
      </c>
      <c r="I616" s="35" t="s">
        <v>5116</v>
      </c>
      <c r="J616" s="158" t="s">
        <v>96</v>
      </c>
      <c r="K616" s="257" t="s">
        <v>96</v>
      </c>
      <c r="L616" s="257" t="s">
        <v>5117</v>
      </c>
      <c r="M616" s="46"/>
      <c r="N616" s="266"/>
      <c r="O616" s="48"/>
      <c r="P616" s="48"/>
      <c r="Q616" s="257" t="s">
        <v>114</v>
      </c>
      <c r="R616" s="257" t="s">
        <v>1625</v>
      </c>
      <c r="S616" s="267" t="s">
        <v>1142</v>
      </c>
      <c r="T616" s="158" t="s">
        <v>86</v>
      </c>
      <c r="U616" s="197" t="s">
        <v>101</v>
      </c>
      <c r="V616" s="266"/>
      <c r="W616" s="266"/>
      <c r="X616" s="263"/>
      <c r="Y616" s="263"/>
      <c r="Z616" s="263"/>
      <c r="AA616" s="263"/>
      <c r="AB616" s="266"/>
      <c r="AC616" s="263"/>
      <c r="AD616" s="263"/>
      <c r="AE616" s="263"/>
      <c r="AF616" s="263"/>
      <c r="AG616" s="263"/>
      <c r="AH616" s="263"/>
      <c r="AI616" s="266"/>
      <c r="AJ616" s="263"/>
      <c r="AK616" s="263"/>
      <c r="AL616" s="263"/>
      <c r="AM616" s="263"/>
      <c r="AN616" s="266"/>
      <c r="AO616" s="263"/>
      <c r="AP616" s="263"/>
      <c r="AQ616" s="90"/>
      <c r="AR616" s="45"/>
      <c r="AS616" s="4"/>
      <c r="AT616" s="4"/>
      <c r="AU616" s="4"/>
      <c r="AV616" s="4"/>
      <c r="AW616" s="4"/>
      <c r="AX616" s="34"/>
      <c r="AY616" s="4"/>
      <c r="AZ616" s="4"/>
      <c r="BA616" s="263"/>
      <c r="BB616" s="263"/>
      <c r="BC616" s="4"/>
      <c r="BD616" s="4"/>
      <c r="BE616" s="263"/>
      <c r="BF616" s="263"/>
      <c r="BG616" s="4"/>
      <c r="BH616" s="4"/>
      <c r="BI616" s="263"/>
      <c r="BJ616" s="263"/>
      <c r="BK616" s="257"/>
      <c r="BL616" s="266"/>
      <c r="BM616" s="266"/>
      <c r="BN616" s="266"/>
      <c r="BO616" s="266"/>
      <c r="BP616" s="266"/>
      <c r="BQ616" s="257" t="s">
        <v>102</v>
      </c>
      <c r="BR616" s="266"/>
      <c r="BS616" s="257" t="s">
        <v>8310</v>
      </c>
      <c r="BT616" s="266"/>
      <c r="BU616" s="257"/>
      <c r="BV616" s="257" t="s">
        <v>5118</v>
      </c>
      <c r="BW616" s="34"/>
      <c r="BX616" s="257" t="s">
        <v>5119</v>
      </c>
      <c r="BY616" s="34"/>
      <c r="BZ616" s="218"/>
    </row>
    <row r="617" spans="1:78" s="217" customFormat="1" ht="99.75" customHeight="1">
      <c r="A617" s="257">
        <v>615</v>
      </c>
      <c r="B617" s="10" t="s">
        <v>5120</v>
      </c>
      <c r="C617" s="257" t="s">
        <v>92</v>
      </c>
      <c r="D617" s="257" t="s">
        <v>77</v>
      </c>
      <c r="E617" s="257" t="s">
        <v>2496</v>
      </c>
      <c r="F617" s="257" t="s">
        <v>5101</v>
      </c>
      <c r="G617" s="257" t="s">
        <v>5115</v>
      </c>
      <c r="H617" s="257" t="s">
        <v>81</v>
      </c>
      <c r="I617" s="35"/>
      <c r="J617" s="158" t="s">
        <v>96</v>
      </c>
      <c r="K617" s="257" t="s">
        <v>96</v>
      </c>
      <c r="L617" s="257" t="s">
        <v>5121</v>
      </c>
      <c r="M617" s="46"/>
      <c r="N617" s="266"/>
      <c r="O617" s="48"/>
      <c r="P617" s="48"/>
      <c r="Q617" s="257" t="s">
        <v>114</v>
      </c>
      <c r="R617" s="257" t="s">
        <v>396</v>
      </c>
      <c r="S617" s="267" t="s">
        <v>397</v>
      </c>
      <c r="T617" s="257" t="s">
        <v>398</v>
      </c>
      <c r="U617" s="197" t="s">
        <v>101</v>
      </c>
      <c r="V617" s="266"/>
      <c r="W617" s="266"/>
      <c r="X617" s="263"/>
      <c r="Y617" s="263"/>
      <c r="Z617" s="263"/>
      <c r="AA617" s="263"/>
      <c r="AB617" s="266"/>
      <c r="AC617" s="263"/>
      <c r="AD617" s="263"/>
      <c r="AE617" s="263"/>
      <c r="AF617" s="263"/>
      <c r="AG617" s="263"/>
      <c r="AH617" s="263"/>
      <c r="AI617" s="266"/>
      <c r="AJ617" s="263"/>
      <c r="AK617" s="263"/>
      <c r="AL617" s="263"/>
      <c r="AM617" s="263"/>
      <c r="AN617" s="266"/>
      <c r="AO617" s="263"/>
      <c r="AP617" s="263"/>
      <c r="AQ617" s="266"/>
      <c r="AR617" s="45"/>
      <c r="AS617" s="4"/>
      <c r="AT617" s="4"/>
      <c r="AU617" s="4"/>
      <c r="AV617" s="4"/>
      <c r="AW617" s="4"/>
      <c r="AX617" s="34"/>
      <c r="AY617" s="4"/>
      <c r="AZ617" s="4"/>
      <c r="BA617" s="263"/>
      <c r="BB617" s="263"/>
      <c r="BC617" s="4"/>
      <c r="BD617" s="4"/>
      <c r="BE617" s="263"/>
      <c r="BF617" s="263"/>
      <c r="BG617" s="4"/>
      <c r="BH617" s="4"/>
      <c r="BI617" s="263"/>
      <c r="BJ617" s="263"/>
      <c r="BK617" s="257"/>
      <c r="BL617" s="266"/>
      <c r="BM617" s="266"/>
      <c r="BN617" s="266"/>
      <c r="BO617" s="266"/>
      <c r="BP617" s="266"/>
      <c r="BQ617" s="257" t="s">
        <v>102</v>
      </c>
      <c r="BR617" s="266"/>
      <c r="BS617" s="257" t="s">
        <v>398</v>
      </c>
      <c r="BT617" s="266"/>
      <c r="BU617" s="257"/>
      <c r="BV617" s="266"/>
      <c r="BW617" s="34"/>
      <c r="BX617" s="257" t="s">
        <v>5122</v>
      </c>
      <c r="BY617" s="34"/>
      <c r="BZ617" s="218"/>
    </row>
    <row r="618" spans="1:78" s="217" customFormat="1" ht="99.75" customHeight="1">
      <c r="A618" s="257">
        <v>616</v>
      </c>
      <c r="B618" s="10" t="s">
        <v>8230</v>
      </c>
      <c r="C618" s="257" t="s">
        <v>92</v>
      </c>
      <c r="D618" s="257" t="s">
        <v>77</v>
      </c>
      <c r="E618" s="257" t="s">
        <v>2496</v>
      </c>
      <c r="F618" s="257" t="s">
        <v>5101</v>
      </c>
      <c r="G618" s="257" t="s">
        <v>5123</v>
      </c>
      <c r="H618" s="257" t="s">
        <v>81</v>
      </c>
      <c r="I618" s="32"/>
      <c r="J618" s="158" t="s">
        <v>96</v>
      </c>
      <c r="K618" s="257" t="s">
        <v>96</v>
      </c>
      <c r="L618" s="257" t="s">
        <v>5124</v>
      </c>
      <c r="M618" s="266"/>
      <c r="N618" s="266"/>
      <c r="O618" s="48"/>
      <c r="P618" s="48"/>
      <c r="Q618" s="257" t="s">
        <v>114</v>
      </c>
      <c r="R618" s="257" t="s">
        <v>1245</v>
      </c>
      <c r="S618" s="267" t="s">
        <v>761</v>
      </c>
      <c r="T618" s="257" t="s">
        <v>2638</v>
      </c>
      <c r="U618" s="197" t="s">
        <v>101</v>
      </c>
      <c r="V618" s="266"/>
      <c r="W618" s="266"/>
      <c r="X618" s="263"/>
      <c r="Y618" s="263"/>
      <c r="Z618" s="263"/>
      <c r="AA618" s="263"/>
      <c r="AB618" s="266"/>
      <c r="AC618" s="263"/>
      <c r="AD618" s="263"/>
      <c r="AE618" s="263"/>
      <c r="AF618" s="263"/>
      <c r="AG618" s="263"/>
      <c r="AH618" s="263"/>
      <c r="AI618" s="266"/>
      <c r="AJ618" s="263"/>
      <c r="AK618" s="263"/>
      <c r="AL618" s="263"/>
      <c r="AM618" s="263"/>
      <c r="AN618" s="266"/>
      <c r="AO618" s="263"/>
      <c r="AP618" s="263"/>
      <c r="AQ618" s="266"/>
      <c r="AR618" s="45"/>
      <c r="AS618" s="4"/>
      <c r="AT618" s="4"/>
      <c r="AU618" s="4"/>
      <c r="AV618" s="4"/>
      <c r="AW618" s="4"/>
      <c r="AX618" s="34"/>
      <c r="AY618" s="4"/>
      <c r="AZ618" s="4"/>
      <c r="BA618" s="263"/>
      <c r="BB618" s="263"/>
      <c r="BC618" s="4"/>
      <c r="BD618" s="4"/>
      <c r="BE618" s="263"/>
      <c r="BF618" s="263"/>
      <c r="BG618" s="4"/>
      <c r="BH618" s="4"/>
      <c r="BI618" s="263"/>
      <c r="BJ618" s="263"/>
      <c r="BK618" s="257" t="s">
        <v>5125</v>
      </c>
      <c r="BL618" s="266"/>
      <c r="BM618" s="266" t="s">
        <v>118</v>
      </c>
      <c r="BN618" s="266"/>
      <c r="BO618" s="266" t="s">
        <v>118</v>
      </c>
      <c r="BP618" s="266"/>
      <c r="BQ618" s="257" t="s">
        <v>102</v>
      </c>
      <c r="BR618" s="266"/>
      <c r="BS618" s="257" t="s">
        <v>5126</v>
      </c>
      <c r="BT618" s="266"/>
      <c r="BU618" s="257"/>
      <c r="BV618" s="266"/>
      <c r="BW618" s="34"/>
      <c r="BX618" s="257" t="s">
        <v>5127</v>
      </c>
      <c r="BY618" s="34"/>
      <c r="BZ618" s="218"/>
    </row>
    <row r="619" spans="1:78" s="217" customFormat="1" ht="99.75" customHeight="1">
      <c r="A619" s="257">
        <v>617</v>
      </c>
      <c r="B619" s="10" t="s">
        <v>8229</v>
      </c>
      <c r="C619" s="257" t="s">
        <v>92</v>
      </c>
      <c r="D619" s="257" t="s">
        <v>77</v>
      </c>
      <c r="E619" s="257" t="s">
        <v>2496</v>
      </c>
      <c r="F619" s="257" t="s">
        <v>5101</v>
      </c>
      <c r="G619" s="257" t="s">
        <v>703</v>
      </c>
      <c r="H619" s="257" t="s">
        <v>81</v>
      </c>
      <c r="I619" s="32"/>
      <c r="J619" s="158" t="s">
        <v>96</v>
      </c>
      <c r="K619" s="257" t="s">
        <v>96</v>
      </c>
      <c r="L619" s="257" t="s">
        <v>5128</v>
      </c>
      <c r="M619" s="258">
        <v>43678</v>
      </c>
      <c r="N619" s="257"/>
      <c r="O619" s="260"/>
      <c r="P619" s="260"/>
      <c r="Q619" s="257" t="s">
        <v>114</v>
      </c>
      <c r="R619" s="257" t="s">
        <v>177</v>
      </c>
      <c r="S619" s="267" t="s">
        <v>132</v>
      </c>
      <c r="T619" s="257" t="s">
        <v>1892</v>
      </c>
      <c r="U619" s="197" t="s">
        <v>101</v>
      </c>
      <c r="V619" s="266"/>
      <c r="W619" s="266"/>
      <c r="X619" s="263"/>
      <c r="Y619" s="263"/>
      <c r="Z619" s="263"/>
      <c r="AA619" s="263"/>
      <c r="AB619" s="266"/>
      <c r="AC619" s="263"/>
      <c r="AD619" s="263"/>
      <c r="AE619" s="263"/>
      <c r="AF619" s="263"/>
      <c r="AG619" s="263"/>
      <c r="AH619" s="263"/>
      <c r="AI619" s="266"/>
      <c r="AJ619" s="263"/>
      <c r="AK619" s="263"/>
      <c r="AL619" s="263"/>
      <c r="AM619" s="263"/>
      <c r="AN619" s="266"/>
      <c r="AO619" s="263"/>
      <c r="AP619" s="263"/>
      <c r="AQ619" s="266"/>
      <c r="AR619" s="45"/>
      <c r="AS619" s="4"/>
      <c r="AT619" s="4"/>
      <c r="AU619" s="4"/>
      <c r="AV619" s="4"/>
      <c r="AW619" s="4"/>
      <c r="AX619" s="34"/>
      <c r="AY619" s="4"/>
      <c r="AZ619" s="4"/>
      <c r="BA619" s="263"/>
      <c r="BB619" s="263"/>
      <c r="BC619" s="4"/>
      <c r="BD619" s="4"/>
      <c r="BE619" s="263"/>
      <c r="BF619" s="263"/>
      <c r="BG619" s="4"/>
      <c r="BH619" s="4"/>
      <c r="BI619" s="263"/>
      <c r="BJ619" s="263"/>
      <c r="BK619" s="257"/>
      <c r="BL619" s="266"/>
      <c r="BM619" s="266"/>
      <c r="BN619" s="266"/>
      <c r="BO619" s="266"/>
      <c r="BP619" s="257"/>
      <c r="BQ619" s="257" t="s">
        <v>102</v>
      </c>
      <c r="BR619" s="266"/>
      <c r="BS619" s="257" t="s">
        <v>1892</v>
      </c>
      <c r="BT619" s="266"/>
      <c r="BU619" s="257"/>
      <c r="BV619" s="266"/>
      <c r="BW619" s="34"/>
      <c r="BX619" s="257" t="s">
        <v>5129</v>
      </c>
      <c r="BY619" s="34"/>
      <c r="BZ619" s="218"/>
    </row>
    <row r="620" spans="1:78" s="217" customFormat="1" ht="99.75" customHeight="1">
      <c r="A620" s="257">
        <v>618</v>
      </c>
      <c r="B620" s="10" t="s">
        <v>5130</v>
      </c>
      <c r="C620" s="257" t="s">
        <v>92</v>
      </c>
      <c r="D620" s="257" t="s">
        <v>77</v>
      </c>
      <c r="E620" s="257" t="s">
        <v>2496</v>
      </c>
      <c r="F620" s="257" t="s">
        <v>5101</v>
      </c>
      <c r="G620" s="257" t="s">
        <v>5131</v>
      </c>
      <c r="H620" s="257" t="s">
        <v>81</v>
      </c>
      <c r="I620" s="32"/>
      <c r="J620" s="158" t="s">
        <v>96</v>
      </c>
      <c r="K620" s="257" t="s">
        <v>96</v>
      </c>
      <c r="L620" s="257" t="s">
        <v>5132</v>
      </c>
      <c r="M620" s="258">
        <v>43678</v>
      </c>
      <c r="N620" s="262"/>
      <c r="O620" s="260"/>
      <c r="P620" s="260"/>
      <c r="Q620" s="257" t="s">
        <v>114</v>
      </c>
      <c r="R620" s="257" t="s">
        <v>98</v>
      </c>
      <c r="S620" s="267" t="s">
        <v>99</v>
      </c>
      <c r="T620" s="257" t="s">
        <v>100</v>
      </c>
      <c r="U620" s="197" t="s">
        <v>101</v>
      </c>
      <c r="V620" s="266"/>
      <c r="W620" s="266"/>
      <c r="X620" s="263"/>
      <c r="Y620" s="263"/>
      <c r="Z620" s="263"/>
      <c r="AA620" s="263"/>
      <c r="AB620" s="266"/>
      <c r="AC620" s="263"/>
      <c r="AD620" s="263"/>
      <c r="AE620" s="263"/>
      <c r="AF620" s="263"/>
      <c r="AG620" s="263"/>
      <c r="AH620" s="263"/>
      <c r="AI620" s="266"/>
      <c r="AJ620" s="263"/>
      <c r="AK620" s="263"/>
      <c r="AL620" s="263"/>
      <c r="AM620" s="263"/>
      <c r="AN620" s="266"/>
      <c r="AO620" s="263"/>
      <c r="AP620" s="263"/>
      <c r="AQ620" s="266"/>
      <c r="AR620" s="45"/>
      <c r="AS620" s="4"/>
      <c r="AT620" s="4"/>
      <c r="AU620" s="4"/>
      <c r="AV620" s="4"/>
      <c r="AW620" s="4"/>
      <c r="AX620" s="34"/>
      <c r="AY620" s="4"/>
      <c r="AZ620" s="4"/>
      <c r="BA620" s="263"/>
      <c r="BB620" s="263"/>
      <c r="BC620" s="4"/>
      <c r="BD620" s="4"/>
      <c r="BE620" s="263"/>
      <c r="BF620" s="263"/>
      <c r="BG620" s="4"/>
      <c r="BH620" s="4"/>
      <c r="BI620" s="263"/>
      <c r="BJ620" s="263"/>
      <c r="BK620" s="257"/>
      <c r="BL620" s="266"/>
      <c r="BM620" s="266"/>
      <c r="BN620" s="266"/>
      <c r="BO620" s="266"/>
      <c r="BP620" s="257"/>
      <c r="BQ620" s="257" t="s">
        <v>102</v>
      </c>
      <c r="BR620" s="266"/>
      <c r="BS620" s="257" t="s">
        <v>100</v>
      </c>
      <c r="BT620" s="266"/>
      <c r="BU620" s="257"/>
      <c r="BV620" s="266"/>
      <c r="BW620" s="34"/>
      <c r="BX620" s="257" t="s">
        <v>5133</v>
      </c>
      <c r="BY620" s="34"/>
      <c r="BZ620" s="218"/>
    </row>
    <row r="621" spans="1:78" s="217" customFormat="1" ht="99.75" customHeight="1">
      <c r="A621" s="257">
        <v>619</v>
      </c>
      <c r="B621" s="10" t="s">
        <v>5134</v>
      </c>
      <c r="C621" s="257" t="s">
        <v>92</v>
      </c>
      <c r="D621" s="257" t="s">
        <v>77</v>
      </c>
      <c r="E621" s="257" t="s">
        <v>2496</v>
      </c>
      <c r="F621" s="257" t="s">
        <v>5101</v>
      </c>
      <c r="G621" s="257" t="s">
        <v>5115</v>
      </c>
      <c r="H621" s="257" t="s">
        <v>81</v>
      </c>
      <c r="I621" s="35"/>
      <c r="J621" s="158" t="s">
        <v>96</v>
      </c>
      <c r="K621" s="257" t="s">
        <v>96</v>
      </c>
      <c r="L621" s="257" t="s">
        <v>5135</v>
      </c>
      <c r="M621" s="46"/>
      <c r="N621" s="266"/>
      <c r="O621" s="48"/>
      <c r="P621" s="48"/>
      <c r="Q621" s="257" t="s">
        <v>114</v>
      </c>
      <c r="R621" s="257" t="s">
        <v>385</v>
      </c>
      <c r="S621" s="267" t="s">
        <v>145</v>
      </c>
      <c r="T621" s="257" t="s">
        <v>386</v>
      </c>
      <c r="U621" s="197" t="s">
        <v>101</v>
      </c>
      <c r="V621" s="266"/>
      <c r="W621" s="266"/>
      <c r="X621" s="263"/>
      <c r="Y621" s="263"/>
      <c r="Z621" s="263"/>
      <c r="AA621" s="263"/>
      <c r="AB621" s="266"/>
      <c r="AC621" s="263"/>
      <c r="AD621" s="263"/>
      <c r="AE621" s="263"/>
      <c r="AF621" s="263"/>
      <c r="AG621" s="263"/>
      <c r="AH621" s="263" t="s">
        <v>565</v>
      </c>
      <c r="AI621" s="266"/>
      <c r="AJ621" s="263"/>
      <c r="AK621" s="263"/>
      <c r="AL621" s="263"/>
      <c r="AM621" s="263"/>
      <c r="AN621" s="266"/>
      <c r="AO621" s="263"/>
      <c r="AP621" s="263"/>
      <c r="AQ621" s="90"/>
      <c r="AR621" s="45"/>
      <c r="AS621" s="4"/>
      <c r="AT621" s="4"/>
      <c r="AU621" s="4"/>
      <c r="AV621" s="4"/>
      <c r="AW621" s="4"/>
      <c r="AX621" s="34"/>
      <c r="AY621" s="4"/>
      <c r="AZ621" s="4"/>
      <c r="BA621" s="263"/>
      <c r="BB621" s="263"/>
      <c r="BC621" s="4"/>
      <c r="BD621" s="4"/>
      <c r="BE621" s="263"/>
      <c r="BF621" s="263"/>
      <c r="BG621" s="4"/>
      <c r="BH621" s="4"/>
      <c r="BI621" s="263"/>
      <c r="BJ621" s="263"/>
      <c r="BK621" s="257"/>
      <c r="BL621" s="266"/>
      <c r="BM621" s="266"/>
      <c r="BN621" s="266"/>
      <c r="BO621" s="266"/>
      <c r="BP621" s="257" t="s">
        <v>5136</v>
      </c>
      <c r="BQ621" s="257" t="s">
        <v>102</v>
      </c>
      <c r="BR621" s="266"/>
      <c r="BS621" s="257" t="s">
        <v>386</v>
      </c>
      <c r="BT621" s="266"/>
      <c r="BU621" s="257"/>
      <c r="BV621" s="266"/>
      <c r="BW621" s="34"/>
      <c r="BX621" s="257" t="s">
        <v>5137</v>
      </c>
      <c r="BY621" s="34"/>
      <c r="BZ621" s="218"/>
    </row>
    <row r="622" spans="1:78" s="217" customFormat="1" ht="99.75" customHeight="1">
      <c r="A622" s="257">
        <v>620</v>
      </c>
      <c r="B622" s="10" t="s">
        <v>5138</v>
      </c>
      <c r="C622" s="257" t="s">
        <v>106</v>
      </c>
      <c r="D622" s="69" t="s">
        <v>7497</v>
      </c>
      <c r="E622" s="257" t="s">
        <v>445</v>
      </c>
      <c r="F622" s="257" t="s">
        <v>5139</v>
      </c>
      <c r="G622" s="257" t="s">
        <v>5140</v>
      </c>
      <c r="H622" s="257" t="s">
        <v>189</v>
      </c>
      <c r="I622" s="32" t="s">
        <v>5141</v>
      </c>
      <c r="J622" s="158" t="s">
        <v>130</v>
      </c>
      <c r="K622" s="257" t="s">
        <v>5142</v>
      </c>
      <c r="L622" s="257" t="s">
        <v>5143</v>
      </c>
      <c r="M622" s="258">
        <v>33604</v>
      </c>
      <c r="N622" s="259">
        <v>33605</v>
      </c>
      <c r="O622" s="260"/>
      <c r="P622" s="260"/>
      <c r="Q622" s="257" t="s">
        <v>114</v>
      </c>
      <c r="R622" s="257" t="s">
        <v>614</v>
      </c>
      <c r="S622" s="267" t="s">
        <v>132</v>
      </c>
      <c r="T622" s="257" t="s">
        <v>196</v>
      </c>
      <c r="U622" s="197" t="s">
        <v>101</v>
      </c>
      <c r="V622" s="32"/>
      <c r="W622" s="257"/>
      <c r="X622" s="261"/>
      <c r="Y622" s="261"/>
      <c r="Z622" s="261"/>
      <c r="AA622" s="261"/>
      <c r="AB622" s="262"/>
      <c r="AC622" s="263"/>
      <c r="AD622" s="261"/>
      <c r="AE622" s="261"/>
      <c r="AF622" s="261"/>
      <c r="AG622" s="261"/>
      <c r="AH622" s="263"/>
      <c r="AI622" s="266"/>
      <c r="AJ622" s="39"/>
      <c r="AK622" s="39"/>
      <c r="AL622" s="39"/>
      <c r="AM622" s="39"/>
      <c r="AN622" s="65"/>
      <c r="AO622" s="39"/>
      <c r="AP622" s="39"/>
      <c r="AQ622" s="65"/>
      <c r="AR622" s="39"/>
      <c r="AS622" s="39"/>
      <c r="AT622" s="39"/>
      <c r="AU622" s="39"/>
      <c r="AV622" s="39"/>
      <c r="AW622" s="39"/>
      <c r="AX622" s="65"/>
      <c r="AY622" s="39"/>
      <c r="AZ622" s="39"/>
      <c r="BA622" s="39"/>
      <c r="BB622" s="39"/>
      <c r="BC622" s="39"/>
      <c r="BD622" s="39"/>
      <c r="BE622" s="39"/>
      <c r="BF622" s="39"/>
      <c r="BG622" s="39"/>
      <c r="BH622" s="39"/>
      <c r="BI622" s="39"/>
      <c r="BJ622" s="39"/>
      <c r="BK622" s="257"/>
      <c r="BL622" s="257"/>
      <c r="BM622" s="257"/>
      <c r="BN622" s="257"/>
      <c r="BO622" s="257"/>
      <c r="BP622" s="257"/>
      <c r="BQ622" s="257" t="s">
        <v>519</v>
      </c>
      <c r="BR622" s="257" t="s">
        <v>5144</v>
      </c>
      <c r="BS622" s="257" t="s">
        <v>200</v>
      </c>
      <c r="BT622" s="257"/>
      <c r="BU622" s="257"/>
      <c r="BV622" s="257" t="s">
        <v>5145</v>
      </c>
      <c r="BW622" s="38"/>
      <c r="BX622" s="257" t="s">
        <v>5146</v>
      </c>
      <c r="BY622" s="266"/>
      <c r="BZ622" s="218"/>
    </row>
    <row r="623" spans="1:78" s="217" customFormat="1" ht="153.75" customHeight="1">
      <c r="A623" s="257">
        <v>621</v>
      </c>
      <c r="B623" s="10" t="s">
        <v>5147</v>
      </c>
      <c r="C623" s="257" t="s">
        <v>106</v>
      </c>
      <c r="D623" s="257" t="s">
        <v>125</v>
      </c>
      <c r="E623" s="257" t="s">
        <v>707</v>
      </c>
      <c r="F623" s="257" t="s">
        <v>5148</v>
      </c>
      <c r="G623" s="257" t="s">
        <v>5149</v>
      </c>
      <c r="H623" s="69" t="s">
        <v>8072</v>
      </c>
      <c r="I623" s="32" t="s">
        <v>5150</v>
      </c>
      <c r="J623" s="158" t="s">
        <v>96</v>
      </c>
      <c r="K623" s="257" t="s">
        <v>692</v>
      </c>
      <c r="L623" s="257" t="s">
        <v>5151</v>
      </c>
      <c r="M623" s="257">
        <v>1956</v>
      </c>
      <c r="N623" s="257">
        <v>2018</v>
      </c>
      <c r="O623" s="260"/>
      <c r="P623" s="260"/>
      <c r="Q623" s="257" t="s">
        <v>175</v>
      </c>
      <c r="R623" s="257" t="s">
        <v>329</v>
      </c>
      <c r="S623" s="267" t="s">
        <v>330</v>
      </c>
      <c r="T623" s="257" t="s">
        <v>536</v>
      </c>
      <c r="U623" s="197" t="s">
        <v>101</v>
      </c>
      <c r="V623" s="266"/>
      <c r="W623" s="266"/>
      <c r="X623" s="263"/>
      <c r="Y623" s="263"/>
      <c r="Z623" s="263"/>
      <c r="AA623" s="263"/>
      <c r="AB623" s="266"/>
      <c r="AC623" s="263"/>
      <c r="AD623" s="263"/>
      <c r="AE623" s="263"/>
      <c r="AF623" s="263"/>
      <c r="AG623" s="263"/>
      <c r="AH623" s="263"/>
      <c r="AI623" s="266"/>
      <c r="AJ623" s="263"/>
      <c r="AK623" s="263"/>
      <c r="AL623" s="263"/>
      <c r="AM623" s="263"/>
      <c r="AN623" s="266"/>
      <c r="AO623" s="263"/>
      <c r="AP623" s="263"/>
      <c r="AQ623" s="266"/>
      <c r="AR623" s="96"/>
      <c r="AS623" s="4"/>
      <c r="AT623" s="4"/>
      <c r="AU623" s="4"/>
      <c r="AV623" s="4"/>
      <c r="AW623" s="4"/>
      <c r="AX623" s="34"/>
      <c r="AY623" s="4"/>
      <c r="AZ623" s="4"/>
      <c r="BA623" s="263"/>
      <c r="BB623" s="263"/>
      <c r="BC623" s="4"/>
      <c r="BD623" s="4"/>
      <c r="BE623" s="263"/>
      <c r="BF623" s="263"/>
      <c r="BG623" s="4"/>
      <c r="BH623" s="4"/>
      <c r="BI623" s="263"/>
      <c r="BJ623" s="263"/>
      <c r="BK623" s="264" t="s">
        <v>8359</v>
      </c>
      <c r="BL623" s="266" t="s">
        <v>118</v>
      </c>
      <c r="BM623" s="266" t="s">
        <v>118</v>
      </c>
      <c r="BN623" s="144" t="s">
        <v>118</v>
      </c>
      <c r="BO623" s="144" t="s">
        <v>118</v>
      </c>
      <c r="BP623" s="69" t="s">
        <v>8360</v>
      </c>
      <c r="BQ623" s="34"/>
      <c r="BR623" s="257" t="s">
        <v>5152</v>
      </c>
      <c r="BS623" s="257" t="s">
        <v>536</v>
      </c>
      <c r="BT623" s="266"/>
      <c r="BU623" s="257"/>
      <c r="BV623" s="257" t="s">
        <v>5153</v>
      </c>
      <c r="BW623" s="257" t="s">
        <v>5154</v>
      </c>
      <c r="BX623" s="257" t="s">
        <v>5155</v>
      </c>
      <c r="BY623" s="34"/>
      <c r="BZ623" s="218"/>
    </row>
    <row r="624" spans="1:78" s="217" customFormat="1" ht="99.75" customHeight="1">
      <c r="A624" s="257">
        <v>622</v>
      </c>
      <c r="B624" s="10" t="s">
        <v>5156</v>
      </c>
      <c r="C624" s="257" t="s">
        <v>106</v>
      </c>
      <c r="D624" s="257" t="s">
        <v>125</v>
      </c>
      <c r="E624" s="257" t="s">
        <v>5157</v>
      </c>
      <c r="F624" s="257" t="s">
        <v>5158</v>
      </c>
      <c r="G624" s="257" t="s">
        <v>5159</v>
      </c>
      <c r="H624" s="257" t="s">
        <v>189</v>
      </c>
      <c r="I624" s="32" t="s">
        <v>5160</v>
      </c>
      <c r="J624" s="158" t="s">
        <v>96</v>
      </c>
      <c r="K624" s="257" t="s">
        <v>5161</v>
      </c>
      <c r="L624" s="257" t="s">
        <v>5162</v>
      </c>
      <c r="M624" s="258">
        <v>31469</v>
      </c>
      <c r="N624" s="259">
        <v>40893</v>
      </c>
      <c r="O624" s="260"/>
      <c r="P624" s="260"/>
      <c r="Q624" s="257" t="s">
        <v>114</v>
      </c>
      <c r="R624" s="257" t="s">
        <v>1071</v>
      </c>
      <c r="S624" s="267" t="s">
        <v>287</v>
      </c>
      <c r="T624" s="257" t="s">
        <v>8402</v>
      </c>
      <c r="U624" s="197" t="s">
        <v>101</v>
      </c>
      <c r="V624" s="32"/>
      <c r="W624" s="257"/>
      <c r="X624" s="261"/>
      <c r="Y624" s="261"/>
      <c r="Z624" s="261"/>
      <c r="AA624" s="261"/>
      <c r="AB624" s="262"/>
      <c r="AC624" s="263"/>
      <c r="AD624" s="261"/>
      <c r="AE624" s="261"/>
      <c r="AF624" s="261"/>
      <c r="AG624" s="261"/>
      <c r="AH624" s="263"/>
      <c r="AI624" s="266"/>
      <c r="AJ624" s="39"/>
      <c r="AK624" s="39"/>
      <c r="AL624" s="39"/>
      <c r="AM624" s="39"/>
      <c r="AN624" s="65"/>
      <c r="AO624" s="39"/>
      <c r="AP624" s="39"/>
      <c r="AQ624" s="65"/>
      <c r="AR624" s="39"/>
      <c r="AS624" s="39"/>
      <c r="AT624" s="39"/>
      <c r="AU624" s="39"/>
      <c r="AV624" s="39"/>
      <c r="AW624" s="39"/>
      <c r="AX624" s="41"/>
      <c r="AY624" s="39"/>
      <c r="AZ624" s="39"/>
      <c r="BA624" s="39"/>
      <c r="BB624" s="39"/>
      <c r="BC624" s="39"/>
      <c r="BD624" s="39"/>
      <c r="BE624" s="39"/>
      <c r="BF624" s="39"/>
      <c r="BG624" s="39"/>
      <c r="BH624" s="39"/>
      <c r="BI624" s="39"/>
      <c r="BJ624" s="39"/>
      <c r="BK624" s="257" t="s">
        <v>5163</v>
      </c>
      <c r="BL624" s="257"/>
      <c r="BM624" s="257" t="s">
        <v>118</v>
      </c>
      <c r="BN624" s="265" t="s">
        <v>180</v>
      </c>
      <c r="BO624" s="265" t="s">
        <v>180</v>
      </c>
      <c r="BP624" s="257" t="s">
        <v>5164</v>
      </c>
      <c r="BQ624" s="257" t="s">
        <v>519</v>
      </c>
      <c r="BR624" s="257" t="s">
        <v>5165</v>
      </c>
      <c r="BS624" s="265" t="s">
        <v>8404</v>
      </c>
      <c r="BT624" s="257"/>
      <c r="BU624" s="257"/>
      <c r="BV624" s="257" t="s">
        <v>5166</v>
      </c>
      <c r="BW624" s="38"/>
      <c r="BX624" s="257" t="s">
        <v>5167</v>
      </c>
      <c r="BY624" s="266"/>
      <c r="BZ624" s="218"/>
    </row>
    <row r="625" spans="1:78" s="217" customFormat="1" ht="99.75" customHeight="1">
      <c r="A625" s="257">
        <v>623</v>
      </c>
      <c r="B625" s="10" t="s">
        <v>5168</v>
      </c>
      <c r="C625" s="257" t="s">
        <v>92</v>
      </c>
      <c r="D625" s="257" t="s">
        <v>125</v>
      </c>
      <c r="E625" s="257" t="s">
        <v>5169</v>
      </c>
      <c r="F625" s="257"/>
      <c r="G625" s="257" t="s">
        <v>5170</v>
      </c>
      <c r="H625" s="257" t="s">
        <v>81</v>
      </c>
      <c r="I625" s="32"/>
      <c r="J625" s="158" t="s">
        <v>96</v>
      </c>
      <c r="K625" s="257" t="s">
        <v>96</v>
      </c>
      <c r="L625" s="257" t="s">
        <v>5171</v>
      </c>
      <c r="M625" s="258"/>
      <c r="N625" s="257"/>
      <c r="O625" s="260"/>
      <c r="P625" s="260"/>
      <c r="Q625" s="257" t="s">
        <v>114</v>
      </c>
      <c r="R625" s="257" t="s">
        <v>287</v>
      </c>
      <c r="S625" s="267" t="s">
        <v>287</v>
      </c>
      <c r="T625" s="257" t="s">
        <v>288</v>
      </c>
      <c r="U625" s="197" t="s">
        <v>101</v>
      </c>
      <c r="V625" s="266"/>
      <c r="W625" s="266"/>
      <c r="X625" s="263"/>
      <c r="Y625" s="263"/>
      <c r="Z625" s="263"/>
      <c r="AA625" s="263"/>
      <c r="AB625" s="266"/>
      <c r="AC625" s="263"/>
      <c r="AD625" s="263"/>
      <c r="AE625" s="263"/>
      <c r="AF625" s="263"/>
      <c r="AG625" s="263"/>
      <c r="AH625" s="263"/>
      <c r="AI625" s="266"/>
      <c r="AJ625" s="263"/>
      <c r="AK625" s="263"/>
      <c r="AL625" s="263"/>
      <c r="AM625" s="263"/>
      <c r="AN625" s="266"/>
      <c r="AO625" s="263"/>
      <c r="AP625" s="263"/>
      <c r="AQ625" s="266"/>
      <c r="AR625" s="96"/>
      <c r="AS625" s="4"/>
      <c r="AT625" s="4"/>
      <c r="AU625" s="4"/>
      <c r="AV625" s="4"/>
      <c r="AW625" s="4"/>
      <c r="AX625" s="34"/>
      <c r="AY625" s="4"/>
      <c r="AZ625" s="4"/>
      <c r="BA625" s="263"/>
      <c r="BB625" s="263"/>
      <c r="BC625" s="4"/>
      <c r="BD625" s="4"/>
      <c r="BE625" s="263"/>
      <c r="BF625" s="263"/>
      <c r="BG625" s="4"/>
      <c r="BH625" s="4"/>
      <c r="BI625" s="263"/>
      <c r="BJ625" s="263"/>
      <c r="BK625" s="257"/>
      <c r="BL625" s="266"/>
      <c r="BM625" s="266"/>
      <c r="BN625" s="266"/>
      <c r="BO625" s="266"/>
      <c r="BP625" s="266"/>
      <c r="BQ625" s="34"/>
      <c r="BR625" s="266"/>
      <c r="BS625" s="265" t="s">
        <v>288</v>
      </c>
      <c r="BT625" s="266"/>
      <c r="BU625" s="257"/>
      <c r="BV625" s="266"/>
      <c r="BW625" s="34"/>
      <c r="BX625" s="257" t="s">
        <v>5172</v>
      </c>
      <c r="BY625" s="34"/>
      <c r="BZ625" s="218"/>
    </row>
    <row r="626" spans="1:78" s="217" customFormat="1" ht="99.75" customHeight="1">
      <c r="A626" s="257">
        <v>624</v>
      </c>
      <c r="B626" s="10" t="s">
        <v>8231</v>
      </c>
      <c r="C626" s="257" t="s">
        <v>76</v>
      </c>
      <c r="D626" s="257" t="s">
        <v>274</v>
      </c>
      <c r="E626" s="257" t="s">
        <v>419</v>
      </c>
      <c r="F626" s="257"/>
      <c r="G626" s="257"/>
      <c r="H626" s="257" t="s">
        <v>81</v>
      </c>
      <c r="I626" s="32" t="s">
        <v>5173</v>
      </c>
      <c r="J626" s="158" t="s">
        <v>96</v>
      </c>
      <c r="K626" s="257" t="s">
        <v>96</v>
      </c>
      <c r="L626" s="257"/>
      <c r="M626" s="258"/>
      <c r="N626" s="257"/>
      <c r="O626" s="260"/>
      <c r="P626" s="260"/>
      <c r="Q626" s="257" t="s">
        <v>8100</v>
      </c>
      <c r="R626" s="257"/>
      <c r="S626" s="267" t="s">
        <v>423</v>
      </c>
      <c r="T626" s="257" t="s">
        <v>1060</v>
      </c>
      <c r="U626" s="69" t="s">
        <v>116</v>
      </c>
      <c r="V626" s="257"/>
      <c r="W626" s="257"/>
      <c r="X626" s="261"/>
      <c r="Y626" s="261"/>
      <c r="Z626" s="261"/>
      <c r="AA626" s="261"/>
      <c r="AB626" s="257"/>
      <c r="AC626" s="261"/>
      <c r="AD626" s="261"/>
      <c r="AE626" s="261"/>
      <c r="AF626" s="261"/>
      <c r="AG626" s="261"/>
      <c r="AH626" s="261"/>
      <c r="AI626" s="257"/>
      <c r="AJ626" s="261"/>
      <c r="AK626" s="261"/>
      <c r="AL626" s="261"/>
      <c r="AM626" s="261"/>
      <c r="AN626" s="257"/>
      <c r="AO626" s="261"/>
      <c r="AP626" s="261"/>
      <c r="AQ626" s="257"/>
      <c r="AR626" s="261"/>
      <c r="AS626" s="261"/>
      <c r="AT626" s="261"/>
      <c r="AU626" s="261"/>
      <c r="AV626" s="261"/>
      <c r="AW626" s="261"/>
      <c r="AX626" s="257"/>
      <c r="AY626" s="261"/>
      <c r="AZ626" s="261"/>
      <c r="BA626" s="261"/>
      <c r="BB626" s="261"/>
      <c r="BC626" s="261"/>
      <c r="BD626" s="261"/>
      <c r="BE626" s="261"/>
      <c r="BF626" s="261"/>
      <c r="BG626" s="261"/>
      <c r="BH626" s="261"/>
      <c r="BI626" s="261"/>
      <c r="BJ626" s="261"/>
      <c r="BK626" s="257"/>
      <c r="BL626" s="257"/>
      <c r="BM626" s="257"/>
      <c r="BN626" s="257"/>
      <c r="BO626" s="257"/>
      <c r="BP626" s="257"/>
      <c r="BQ626" s="257"/>
      <c r="BR626" s="257"/>
      <c r="BS626" s="257" t="s">
        <v>8311</v>
      </c>
      <c r="BT626" s="257"/>
      <c r="BU626" s="257"/>
      <c r="BV626" s="257"/>
      <c r="BW626" s="257"/>
      <c r="BX626" s="257" t="s">
        <v>5174</v>
      </c>
      <c r="BY626" s="257" t="s">
        <v>423</v>
      </c>
      <c r="BZ626" s="218"/>
    </row>
    <row r="627" spans="1:78" s="217" customFormat="1" ht="99.75" customHeight="1">
      <c r="A627" s="257">
        <v>625</v>
      </c>
      <c r="B627" s="10" t="s">
        <v>5175</v>
      </c>
      <c r="C627" s="257" t="s">
        <v>76</v>
      </c>
      <c r="D627" s="257" t="s">
        <v>274</v>
      </c>
      <c r="E627" s="257" t="s">
        <v>4267</v>
      </c>
      <c r="F627" s="257" t="s">
        <v>5176</v>
      </c>
      <c r="G627" s="257" t="s">
        <v>5177</v>
      </c>
      <c r="H627" s="257" t="s">
        <v>81</v>
      </c>
      <c r="I627" s="32" t="s">
        <v>5178</v>
      </c>
      <c r="J627" s="158" t="s">
        <v>96</v>
      </c>
      <c r="K627" s="257" t="s">
        <v>5179</v>
      </c>
      <c r="L627" s="257" t="s">
        <v>5180</v>
      </c>
      <c r="M627" s="258">
        <v>34001</v>
      </c>
      <c r="N627" s="257">
        <v>1993</v>
      </c>
      <c r="O627" s="260"/>
      <c r="P627" s="260"/>
      <c r="Q627" s="257" t="s">
        <v>8100</v>
      </c>
      <c r="R627" s="257"/>
      <c r="S627" s="267" t="s">
        <v>3807</v>
      </c>
      <c r="T627" s="257" t="s">
        <v>1899</v>
      </c>
      <c r="U627" s="267" t="s">
        <v>116</v>
      </c>
      <c r="V627" s="257"/>
      <c r="W627" s="257" t="s">
        <v>5181</v>
      </c>
      <c r="X627" s="261"/>
      <c r="Y627" s="261"/>
      <c r="Z627" s="261"/>
      <c r="AA627" s="261"/>
      <c r="AB627" s="257"/>
      <c r="AC627" s="261"/>
      <c r="AD627" s="261"/>
      <c r="AE627" s="261"/>
      <c r="AF627" s="261"/>
      <c r="AG627" s="261"/>
      <c r="AH627" s="261"/>
      <c r="AI627" s="257"/>
      <c r="AJ627" s="261"/>
      <c r="AK627" s="261"/>
      <c r="AL627" s="261"/>
      <c r="AM627" s="261"/>
      <c r="AN627" s="257"/>
      <c r="AO627" s="261"/>
      <c r="AP627" s="261"/>
      <c r="AQ627" s="257"/>
      <c r="AR627" s="261"/>
      <c r="AS627" s="261"/>
      <c r="AT627" s="261"/>
      <c r="AU627" s="261"/>
      <c r="AV627" s="261"/>
      <c r="AW627" s="261"/>
      <c r="AX627" s="257"/>
      <c r="AY627" s="261"/>
      <c r="AZ627" s="261"/>
      <c r="BA627" s="261"/>
      <c r="BB627" s="261"/>
      <c r="BC627" s="261"/>
      <c r="BD627" s="261"/>
      <c r="BE627" s="261"/>
      <c r="BF627" s="261"/>
      <c r="BG627" s="261"/>
      <c r="BH627" s="261"/>
      <c r="BI627" s="261"/>
      <c r="BJ627" s="261"/>
      <c r="BK627" s="257" t="s">
        <v>5182</v>
      </c>
      <c r="BL627" s="257"/>
      <c r="BM627" s="257" t="s">
        <v>118</v>
      </c>
      <c r="BN627" s="257"/>
      <c r="BO627" s="257" t="s">
        <v>118</v>
      </c>
      <c r="BP627" s="257" t="s">
        <v>5183</v>
      </c>
      <c r="BQ627" s="257" t="s">
        <v>5184</v>
      </c>
      <c r="BR627" s="257" t="s">
        <v>5185</v>
      </c>
      <c r="BS627" s="257"/>
      <c r="BT627" s="257"/>
      <c r="BU627" s="257"/>
      <c r="BV627" s="265" t="s">
        <v>5186</v>
      </c>
      <c r="BW627" s="257" t="s">
        <v>5187</v>
      </c>
      <c r="BX627" s="257" t="s">
        <v>5188</v>
      </c>
      <c r="BY627" s="257" t="s">
        <v>3807</v>
      </c>
      <c r="BZ627" s="218"/>
    </row>
    <row r="628" spans="1:78" s="217" customFormat="1" ht="191.25" customHeight="1">
      <c r="A628" s="257">
        <v>626</v>
      </c>
      <c r="B628" s="10" t="s">
        <v>5189</v>
      </c>
      <c r="C628" s="257" t="s">
        <v>106</v>
      </c>
      <c r="D628" s="257" t="s">
        <v>167</v>
      </c>
      <c r="E628" s="257" t="s">
        <v>2563</v>
      </c>
      <c r="F628" s="257" t="s">
        <v>5190</v>
      </c>
      <c r="G628" s="257" t="s">
        <v>5191</v>
      </c>
      <c r="H628" s="257" t="s">
        <v>81</v>
      </c>
      <c r="I628" s="32" t="s">
        <v>5192</v>
      </c>
      <c r="J628" s="158" t="s">
        <v>96</v>
      </c>
      <c r="K628" s="257" t="s">
        <v>5193</v>
      </c>
      <c r="L628" s="257" t="s">
        <v>5194</v>
      </c>
      <c r="M628" s="258">
        <v>25785</v>
      </c>
      <c r="N628" s="259">
        <v>25785</v>
      </c>
      <c r="O628" s="260"/>
      <c r="P628" s="260"/>
      <c r="Q628" s="257" t="s">
        <v>8098</v>
      </c>
      <c r="R628" s="257" t="s">
        <v>1245</v>
      </c>
      <c r="S628" s="267" t="s">
        <v>761</v>
      </c>
      <c r="T628" s="158" t="s">
        <v>86</v>
      </c>
      <c r="U628" s="197" t="s">
        <v>101</v>
      </c>
      <c r="V628" s="32"/>
      <c r="W628" s="257"/>
      <c r="X628" s="261"/>
      <c r="Y628" s="261"/>
      <c r="Z628" s="261"/>
      <c r="AA628" s="261"/>
      <c r="AB628" s="262"/>
      <c r="AC628" s="263"/>
      <c r="AD628" s="261"/>
      <c r="AE628" s="261"/>
      <c r="AF628" s="261"/>
      <c r="AG628" s="261"/>
      <c r="AH628" s="263"/>
      <c r="AI628" s="266"/>
      <c r="AJ628" s="39"/>
      <c r="AK628" s="39"/>
      <c r="AL628" s="39"/>
      <c r="AM628" s="39"/>
      <c r="AN628" s="65"/>
      <c r="AO628" s="39"/>
      <c r="AP628" s="39"/>
      <c r="AQ628" s="65"/>
      <c r="AR628" s="39"/>
      <c r="AS628" s="39"/>
      <c r="AT628" s="39"/>
      <c r="AU628" s="39"/>
      <c r="AV628" s="39"/>
      <c r="AW628" s="39"/>
      <c r="AX628" s="65"/>
      <c r="AY628" s="39"/>
      <c r="AZ628" s="39"/>
      <c r="BA628" s="39"/>
      <c r="BB628" s="39"/>
      <c r="BC628" s="39"/>
      <c r="BD628" s="39"/>
      <c r="BE628" s="39"/>
      <c r="BF628" s="39"/>
      <c r="BG628" s="39"/>
      <c r="BH628" s="39"/>
      <c r="BI628" s="39"/>
      <c r="BJ628" s="39"/>
      <c r="BK628" s="257" t="s">
        <v>5195</v>
      </c>
      <c r="BL628" s="266" t="s">
        <v>180</v>
      </c>
      <c r="BM628" s="257" t="s">
        <v>118</v>
      </c>
      <c r="BN628" s="257"/>
      <c r="BO628" s="257" t="s">
        <v>118</v>
      </c>
      <c r="BP628" s="257" t="s">
        <v>5196</v>
      </c>
      <c r="BQ628" s="257" t="s">
        <v>5197</v>
      </c>
      <c r="BR628" s="257"/>
      <c r="BS628" s="257" t="s">
        <v>2569</v>
      </c>
      <c r="BT628" s="257" t="s">
        <v>5198</v>
      </c>
      <c r="BU628" s="257"/>
      <c r="BV628" s="257"/>
      <c r="BW628" s="38"/>
      <c r="BX628" s="257" t="s">
        <v>5199</v>
      </c>
      <c r="BY628" s="38"/>
      <c r="BZ628" s="218"/>
    </row>
    <row r="629" spans="1:78" s="217" customFormat="1" ht="128.25" customHeight="1">
      <c r="A629" s="257">
        <v>627</v>
      </c>
      <c r="B629" s="10" t="s">
        <v>5200</v>
      </c>
      <c r="C629" s="257" t="s">
        <v>106</v>
      </c>
      <c r="D629" s="257" t="s">
        <v>125</v>
      </c>
      <c r="E629" s="257" t="s">
        <v>5201</v>
      </c>
      <c r="F629" s="257" t="s">
        <v>5202</v>
      </c>
      <c r="G629" s="257" t="s">
        <v>5203</v>
      </c>
      <c r="H629" s="257" t="s">
        <v>81</v>
      </c>
      <c r="I629" s="32" t="s">
        <v>5204</v>
      </c>
      <c r="J629" s="158" t="s">
        <v>96</v>
      </c>
      <c r="K629" s="257" t="s">
        <v>96</v>
      </c>
      <c r="L629" s="257" t="s">
        <v>5205</v>
      </c>
      <c r="M629" s="46">
        <v>41368</v>
      </c>
      <c r="N629" s="47">
        <v>41368</v>
      </c>
      <c r="O629" s="48"/>
      <c r="P629" s="48"/>
      <c r="Q629" s="257" t="s">
        <v>8100</v>
      </c>
      <c r="R629" s="257" t="s">
        <v>5206</v>
      </c>
      <c r="S629" s="267" t="s">
        <v>8115</v>
      </c>
      <c r="T629" s="158" t="s">
        <v>86</v>
      </c>
      <c r="U629" s="267" t="s">
        <v>116</v>
      </c>
      <c r="V629" s="32" t="s">
        <v>5207</v>
      </c>
      <c r="W629" s="266"/>
      <c r="X629" s="49"/>
      <c r="Y629" s="49"/>
      <c r="Z629" s="49"/>
      <c r="AA629" s="49"/>
      <c r="AB629" s="64"/>
      <c r="AC629" s="49"/>
      <c r="AD629" s="263"/>
      <c r="AE629" s="263"/>
      <c r="AF629" s="263"/>
      <c r="AG629" s="263"/>
      <c r="AH629" s="263"/>
      <c r="AI629" s="266" t="s">
        <v>5208</v>
      </c>
      <c r="AJ629" s="49"/>
      <c r="AK629" s="49"/>
      <c r="AL629" s="49"/>
      <c r="AM629" s="49"/>
      <c r="AN629" s="64"/>
      <c r="AO629" s="49"/>
      <c r="AP629" s="49"/>
      <c r="AQ629" s="64"/>
      <c r="AR629" s="49"/>
      <c r="AS629" s="49"/>
      <c r="AT629" s="49"/>
      <c r="AU629" s="49"/>
      <c r="AV629" s="49"/>
      <c r="AW629" s="49"/>
      <c r="AX629" s="64"/>
      <c r="AY629" s="49"/>
      <c r="AZ629" s="49"/>
      <c r="BA629" s="49"/>
      <c r="BB629" s="49"/>
      <c r="BC629" s="49"/>
      <c r="BD629" s="49"/>
      <c r="BE629" s="49"/>
      <c r="BF629" s="49"/>
      <c r="BG629" s="49"/>
      <c r="BH629" s="49"/>
      <c r="BI629" s="49"/>
      <c r="BJ629" s="49"/>
      <c r="BK629" s="257" t="s">
        <v>5209</v>
      </c>
      <c r="BL629" s="257"/>
      <c r="BM629" s="257" t="s">
        <v>118</v>
      </c>
      <c r="BN629" s="257"/>
      <c r="BO629" s="257"/>
      <c r="BP629" s="266"/>
      <c r="BQ629" s="257" t="s">
        <v>5210</v>
      </c>
      <c r="BR629" s="257" t="s">
        <v>5211</v>
      </c>
      <c r="BS629" s="257" t="s">
        <v>119</v>
      </c>
      <c r="BT629" s="257" t="s">
        <v>5212</v>
      </c>
      <c r="BU629" s="257" t="s">
        <v>2200</v>
      </c>
      <c r="BV629" s="257" t="s">
        <v>5213</v>
      </c>
      <c r="BW629" s="34"/>
      <c r="BX629" s="257" t="s">
        <v>5214</v>
      </c>
      <c r="BY629" s="257" t="s">
        <v>155</v>
      </c>
      <c r="BZ629" s="218"/>
    </row>
    <row r="630" spans="1:78" s="217" customFormat="1" ht="218.25" customHeight="1">
      <c r="A630" s="257">
        <v>628</v>
      </c>
      <c r="B630" s="10" t="s">
        <v>5215</v>
      </c>
      <c r="C630" s="257" t="s">
        <v>76</v>
      </c>
      <c r="D630" s="265" t="s">
        <v>204</v>
      </c>
      <c r="E630" s="265" t="s">
        <v>243</v>
      </c>
      <c r="F630" s="257" t="s">
        <v>5216</v>
      </c>
      <c r="G630" s="257" t="s">
        <v>5217</v>
      </c>
      <c r="H630" s="257" t="s">
        <v>81</v>
      </c>
      <c r="I630" s="32" t="s">
        <v>5218</v>
      </c>
      <c r="J630" s="158" t="s">
        <v>475</v>
      </c>
      <c r="K630" s="257" t="s">
        <v>475</v>
      </c>
      <c r="L630" s="257"/>
      <c r="M630" s="258">
        <v>41207</v>
      </c>
      <c r="N630" s="257">
        <v>2012</v>
      </c>
      <c r="O630" s="260"/>
      <c r="P630" s="260"/>
      <c r="Q630" s="257" t="s">
        <v>8100</v>
      </c>
      <c r="R630" s="257"/>
      <c r="S630" s="267" t="s">
        <v>476</v>
      </c>
      <c r="T630" s="158" t="s">
        <v>86</v>
      </c>
      <c r="U630" s="267" t="s">
        <v>116</v>
      </c>
      <c r="V630" s="257"/>
      <c r="W630" s="257"/>
      <c r="X630" s="261"/>
      <c r="Y630" s="261"/>
      <c r="Z630" s="261"/>
      <c r="AA630" s="261"/>
      <c r="AB630" s="257"/>
      <c r="AC630" s="261"/>
      <c r="AD630" s="261"/>
      <c r="AE630" s="261"/>
      <c r="AF630" s="261"/>
      <c r="AG630" s="261"/>
      <c r="AH630" s="261"/>
      <c r="AI630" s="257"/>
      <c r="AJ630" s="261"/>
      <c r="AK630" s="261"/>
      <c r="AL630" s="261"/>
      <c r="AM630" s="261"/>
      <c r="AN630" s="257"/>
      <c r="AO630" s="261"/>
      <c r="AP630" s="261"/>
      <c r="AQ630" s="257"/>
      <c r="AR630" s="261"/>
      <c r="AS630" s="261"/>
      <c r="AT630" s="261"/>
      <c r="AU630" s="261"/>
      <c r="AV630" s="261"/>
      <c r="AW630" s="261"/>
      <c r="AX630" s="257"/>
      <c r="AY630" s="261"/>
      <c r="AZ630" s="261"/>
      <c r="BA630" s="261"/>
      <c r="BB630" s="261"/>
      <c r="BC630" s="261"/>
      <c r="BD630" s="261"/>
      <c r="BE630" s="261"/>
      <c r="BF630" s="261"/>
      <c r="BG630" s="261"/>
      <c r="BH630" s="261"/>
      <c r="BI630" s="261"/>
      <c r="BJ630" s="261"/>
      <c r="BK630" s="257" t="s">
        <v>5219</v>
      </c>
      <c r="BL630" s="257"/>
      <c r="BM630" s="257" t="s">
        <v>118</v>
      </c>
      <c r="BN630" s="257"/>
      <c r="BO630" s="257"/>
      <c r="BP630" s="257" t="s">
        <v>5220</v>
      </c>
      <c r="BQ630" s="257" t="s">
        <v>477</v>
      </c>
      <c r="BR630" s="257" t="s">
        <v>5221</v>
      </c>
      <c r="BS630" s="257" t="s">
        <v>479</v>
      </c>
      <c r="BT630" s="257"/>
      <c r="BU630" s="257"/>
      <c r="BV630" s="257" t="s">
        <v>5222</v>
      </c>
      <c r="BW630" s="257"/>
      <c r="BX630" s="257" t="s">
        <v>5223</v>
      </c>
      <c r="BY630" s="257" t="s">
        <v>476</v>
      </c>
      <c r="BZ630" s="218"/>
    </row>
    <row r="631" spans="1:78" s="217" customFormat="1" ht="99.75" customHeight="1">
      <c r="A631" s="257">
        <v>629</v>
      </c>
      <c r="B631" s="10" t="s">
        <v>8232</v>
      </c>
      <c r="C631" s="257" t="s">
        <v>106</v>
      </c>
      <c r="D631" s="257" t="s">
        <v>2728</v>
      </c>
      <c r="E631" s="257" t="s">
        <v>5224</v>
      </c>
      <c r="F631" s="257" t="s">
        <v>5225</v>
      </c>
      <c r="G631" s="257" t="s">
        <v>5226</v>
      </c>
      <c r="H631" s="257" t="s">
        <v>189</v>
      </c>
      <c r="I631" s="32" t="s">
        <v>5227</v>
      </c>
      <c r="J631" s="158" t="s">
        <v>96</v>
      </c>
      <c r="K631" s="257" t="s">
        <v>5228</v>
      </c>
      <c r="L631" s="257" t="s">
        <v>5229</v>
      </c>
      <c r="M631" s="258">
        <v>21186</v>
      </c>
      <c r="N631" s="47">
        <v>39882</v>
      </c>
      <c r="O631" s="260"/>
      <c r="P631" s="260"/>
      <c r="Q631" s="257" t="s">
        <v>114</v>
      </c>
      <c r="R631" s="257" t="s">
        <v>311</v>
      </c>
      <c r="S631" s="267" t="s">
        <v>311</v>
      </c>
      <c r="T631" s="257" t="s">
        <v>3326</v>
      </c>
      <c r="U631" s="257" t="s">
        <v>101</v>
      </c>
      <c r="V631" s="32"/>
      <c r="W631" s="257"/>
      <c r="X631" s="261"/>
      <c r="Y631" s="261"/>
      <c r="Z631" s="261"/>
      <c r="AA631" s="261"/>
      <c r="AB631" s="262"/>
      <c r="AC631" s="263"/>
      <c r="AD631" s="261"/>
      <c r="AE631" s="261"/>
      <c r="AF631" s="261"/>
      <c r="AG631" s="261"/>
      <c r="AH631" s="263"/>
      <c r="AI631" s="266"/>
      <c r="AJ631" s="39"/>
      <c r="AK631" s="39"/>
      <c r="AL631" s="39"/>
      <c r="AM631" s="39"/>
      <c r="AN631" s="65"/>
      <c r="AO631" s="39"/>
      <c r="AP631" s="39"/>
      <c r="AQ631" s="65"/>
      <c r="AR631" s="39"/>
      <c r="AS631" s="39"/>
      <c r="AT631" s="39"/>
      <c r="AU631" s="39"/>
      <c r="AV631" s="39"/>
      <c r="AW631" s="39"/>
      <c r="AX631" s="65"/>
      <c r="AY631" s="39"/>
      <c r="AZ631" s="39"/>
      <c r="BA631" s="39"/>
      <c r="BB631" s="39"/>
      <c r="BC631" s="39"/>
      <c r="BD631" s="39"/>
      <c r="BE631" s="39"/>
      <c r="BF631" s="39"/>
      <c r="BG631" s="39"/>
      <c r="BH631" s="39"/>
      <c r="BI631" s="39"/>
      <c r="BJ631" s="39"/>
      <c r="BK631" s="257"/>
      <c r="BL631" s="257"/>
      <c r="BM631" s="257"/>
      <c r="BN631" s="257"/>
      <c r="BO631" s="257"/>
      <c r="BP631" s="257"/>
      <c r="BQ631" s="257" t="s">
        <v>519</v>
      </c>
      <c r="BR631" s="257"/>
      <c r="BS631" s="257" t="s">
        <v>3330</v>
      </c>
      <c r="BT631" s="257"/>
      <c r="BU631" s="257"/>
      <c r="BV631" s="257"/>
      <c r="BW631" s="38"/>
      <c r="BX631" s="257" t="s">
        <v>5230</v>
      </c>
      <c r="BY631" s="38"/>
      <c r="BZ631" s="218"/>
    </row>
    <row r="632" spans="1:78" s="217" customFormat="1" ht="236.25">
      <c r="A632" s="257">
        <v>630</v>
      </c>
      <c r="B632" s="10" t="s">
        <v>5231</v>
      </c>
      <c r="C632" s="257" t="s">
        <v>106</v>
      </c>
      <c r="D632" s="257" t="s">
        <v>5232</v>
      </c>
      <c r="E632" s="257" t="s">
        <v>5233</v>
      </c>
      <c r="F632" s="257"/>
      <c r="G632" s="257" t="s">
        <v>5234</v>
      </c>
      <c r="H632" s="257" t="s">
        <v>189</v>
      </c>
      <c r="I632" s="32" t="s">
        <v>5235</v>
      </c>
      <c r="J632" s="158" t="s">
        <v>96</v>
      </c>
      <c r="K632" s="257" t="s">
        <v>96</v>
      </c>
      <c r="L632" s="257" t="s">
        <v>5236</v>
      </c>
      <c r="M632" s="258"/>
      <c r="N632" s="48">
        <v>2012</v>
      </c>
      <c r="O632" s="260"/>
      <c r="P632" s="260"/>
      <c r="Q632" s="257" t="s">
        <v>114</v>
      </c>
      <c r="R632" s="257" t="s">
        <v>3619</v>
      </c>
      <c r="S632" s="267" t="s">
        <v>287</v>
      </c>
      <c r="T632" s="257" t="s">
        <v>312</v>
      </c>
      <c r="U632" s="257" t="s">
        <v>101</v>
      </c>
      <c r="V632" s="32"/>
      <c r="W632" s="257"/>
      <c r="X632" s="261"/>
      <c r="Y632" s="261"/>
      <c r="Z632" s="261"/>
      <c r="AA632" s="261"/>
      <c r="AB632" s="262"/>
      <c r="AC632" s="263"/>
      <c r="AD632" s="261"/>
      <c r="AE632" s="261"/>
      <c r="AF632" s="261"/>
      <c r="AG632" s="261"/>
      <c r="AH632" s="263"/>
      <c r="AI632" s="266"/>
      <c r="AJ632" s="39"/>
      <c r="AK632" s="39"/>
      <c r="AL632" s="39"/>
      <c r="AM632" s="39"/>
      <c r="AN632" s="65"/>
      <c r="AO632" s="39"/>
      <c r="AP632" s="39"/>
      <c r="AQ632" s="65"/>
      <c r="AR632" s="39"/>
      <c r="AS632" s="39"/>
      <c r="AT632" s="39"/>
      <c r="AU632" s="39"/>
      <c r="AV632" s="39"/>
      <c r="AW632" s="39"/>
      <c r="AX632" s="65"/>
      <c r="AY632" s="39"/>
      <c r="AZ632" s="39"/>
      <c r="BA632" s="39"/>
      <c r="BB632" s="39"/>
      <c r="BC632" s="39"/>
      <c r="BD632" s="39"/>
      <c r="BE632" s="39"/>
      <c r="BF632" s="39"/>
      <c r="BG632" s="39"/>
      <c r="BH632" s="39"/>
      <c r="BI632" s="39"/>
      <c r="BJ632" s="39"/>
      <c r="BK632" s="257"/>
      <c r="BL632" s="257"/>
      <c r="BM632" s="257"/>
      <c r="BN632" s="257"/>
      <c r="BO632" s="257"/>
      <c r="BP632" s="257"/>
      <c r="BQ632" s="257"/>
      <c r="BR632" s="257"/>
      <c r="BS632" s="257" t="s">
        <v>5237</v>
      </c>
      <c r="BT632" s="257"/>
      <c r="BU632" s="257"/>
      <c r="BV632" s="69" t="s">
        <v>8361</v>
      </c>
      <c r="BW632" s="38"/>
      <c r="BX632" s="257" t="s">
        <v>5238</v>
      </c>
      <c r="BY632" s="38"/>
      <c r="BZ632" s="218"/>
    </row>
    <row r="633" spans="1:78" s="217" customFormat="1" ht="99.75" customHeight="1">
      <c r="A633" s="257">
        <v>631</v>
      </c>
      <c r="B633" s="10" t="s">
        <v>8233</v>
      </c>
      <c r="C633" s="257" t="s">
        <v>92</v>
      </c>
      <c r="D633" s="69" t="s">
        <v>7497</v>
      </c>
      <c r="E633" s="257" t="s">
        <v>364</v>
      </c>
      <c r="F633" s="257"/>
      <c r="G633" s="257" t="s">
        <v>5239</v>
      </c>
      <c r="H633" s="257" t="s">
        <v>81</v>
      </c>
      <c r="I633" s="32"/>
      <c r="J633" s="158" t="s">
        <v>96</v>
      </c>
      <c r="K633" s="257" t="s">
        <v>96</v>
      </c>
      <c r="L633" s="257" t="s">
        <v>541</v>
      </c>
      <c r="M633" s="258">
        <v>41579</v>
      </c>
      <c r="N633" s="257"/>
      <c r="O633" s="260"/>
      <c r="P633" s="260"/>
      <c r="Q633" s="257" t="s">
        <v>114</v>
      </c>
      <c r="R633" s="257" t="s">
        <v>161</v>
      </c>
      <c r="S633" s="267" t="s">
        <v>162</v>
      </c>
      <c r="T633" s="257" t="s">
        <v>163</v>
      </c>
      <c r="U633" s="257" t="s">
        <v>101</v>
      </c>
      <c r="V633" s="266"/>
      <c r="W633" s="266"/>
      <c r="X633" s="263"/>
      <c r="Y633" s="263"/>
      <c r="Z633" s="263"/>
      <c r="AA633" s="263"/>
      <c r="AB633" s="266"/>
      <c r="AC633" s="263"/>
      <c r="AD633" s="263"/>
      <c r="AE633" s="263"/>
      <c r="AF633" s="263"/>
      <c r="AG633" s="263"/>
      <c r="AH633" s="263"/>
      <c r="AI633" s="266"/>
      <c r="AJ633" s="263"/>
      <c r="AK633" s="263"/>
      <c r="AL633" s="263"/>
      <c r="AM633" s="263"/>
      <c r="AN633" s="266"/>
      <c r="AO633" s="263"/>
      <c r="AP633" s="263"/>
      <c r="AQ633" s="266"/>
      <c r="AR633" s="45"/>
      <c r="AS633" s="4"/>
      <c r="AT633" s="4"/>
      <c r="AU633" s="4"/>
      <c r="AV633" s="4"/>
      <c r="AW633" s="4"/>
      <c r="AX633" s="34"/>
      <c r="AY633" s="4"/>
      <c r="AZ633" s="4"/>
      <c r="BA633" s="263"/>
      <c r="BB633" s="263"/>
      <c r="BC633" s="4"/>
      <c r="BD633" s="4"/>
      <c r="BE633" s="263"/>
      <c r="BF633" s="263"/>
      <c r="BG633" s="4"/>
      <c r="BH633" s="4"/>
      <c r="BI633" s="263"/>
      <c r="BJ633" s="263"/>
      <c r="BK633" s="257" t="s">
        <v>5240</v>
      </c>
      <c r="BL633" s="266"/>
      <c r="BM633" s="266" t="s">
        <v>118</v>
      </c>
      <c r="BN633" s="266"/>
      <c r="BO633" s="266" t="s">
        <v>118</v>
      </c>
      <c r="BP633" s="266"/>
      <c r="BQ633" s="34"/>
      <c r="BR633" s="266"/>
      <c r="BS633" s="257" t="s">
        <v>163</v>
      </c>
      <c r="BT633" s="266"/>
      <c r="BU633" s="257"/>
      <c r="BV633" s="266"/>
      <c r="BW633" s="34"/>
      <c r="BX633" s="257" t="s">
        <v>5241</v>
      </c>
      <c r="BY633" s="34"/>
      <c r="BZ633" s="218"/>
    </row>
    <row r="634" spans="1:78" s="217" customFormat="1" ht="99.75" customHeight="1">
      <c r="A634" s="257">
        <v>632</v>
      </c>
      <c r="B634" s="10" t="s">
        <v>8234</v>
      </c>
      <c r="C634" s="257" t="s">
        <v>92</v>
      </c>
      <c r="D634" s="69" t="s">
        <v>7497</v>
      </c>
      <c r="E634" s="257" t="s">
        <v>364</v>
      </c>
      <c r="F634" s="257"/>
      <c r="G634" s="257" t="s">
        <v>5239</v>
      </c>
      <c r="H634" s="257" t="s">
        <v>81</v>
      </c>
      <c r="I634" s="32"/>
      <c r="J634" s="158" t="s">
        <v>96</v>
      </c>
      <c r="K634" s="257" t="s">
        <v>96</v>
      </c>
      <c r="L634" s="257" t="s">
        <v>5242</v>
      </c>
      <c r="M634" s="258"/>
      <c r="N634" s="257"/>
      <c r="O634" s="260"/>
      <c r="P634" s="260"/>
      <c r="Q634" s="257" t="s">
        <v>114</v>
      </c>
      <c r="R634" s="257" t="s">
        <v>5243</v>
      </c>
      <c r="S634" s="267" t="s">
        <v>287</v>
      </c>
      <c r="T634" s="257" t="s">
        <v>288</v>
      </c>
      <c r="U634" s="257" t="s">
        <v>101</v>
      </c>
      <c r="V634" s="266"/>
      <c r="W634" s="266"/>
      <c r="X634" s="263"/>
      <c r="Y634" s="263"/>
      <c r="Z634" s="263"/>
      <c r="AA634" s="263"/>
      <c r="AB634" s="266"/>
      <c r="AC634" s="263"/>
      <c r="AD634" s="263"/>
      <c r="AE634" s="263"/>
      <c r="AF634" s="263"/>
      <c r="AG634" s="263"/>
      <c r="AH634" s="263"/>
      <c r="AI634" s="266"/>
      <c r="AJ634" s="263"/>
      <c r="AK634" s="263"/>
      <c r="AL634" s="263"/>
      <c r="AM634" s="263"/>
      <c r="AN634" s="266"/>
      <c r="AO634" s="263"/>
      <c r="AP634" s="263"/>
      <c r="AQ634" s="257"/>
      <c r="AR634" s="96"/>
      <c r="AS634" s="4"/>
      <c r="AT634" s="4"/>
      <c r="AU634" s="4"/>
      <c r="AV634" s="4"/>
      <c r="AW634" s="4"/>
      <c r="AX634" s="34"/>
      <c r="AY634" s="4"/>
      <c r="AZ634" s="4"/>
      <c r="BA634" s="263"/>
      <c r="BB634" s="263"/>
      <c r="BC634" s="4"/>
      <c r="BD634" s="4"/>
      <c r="BE634" s="263"/>
      <c r="BF634" s="263"/>
      <c r="BG634" s="4"/>
      <c r="BH634" s="4"/>
      <c r="BI634" s="263"/>
      <c r="BJ634" s="263"/>
      <c r="BK634" s="257"/>
      <c r="BL634" s="266"/>
      <c r="BM634" s="266"/>
      <c r="BN634" s="266"/>
      <c r="BO634" s="266"/>
      <c r="BP634" s="266"/>
      <c r="BQ634" s="34"/>
      <c r="BR634" s="266"/>
      <c r="BS634" s="257" t="s">
        <v>288</v>
      </c>
      <c r="BT634" s="266"/>
      <c r="BU634" s="257"/>
      <c r="BV634" s="257" t="s">
        <v>5244</v>
      </c>
      <c r="BW634" s="34"/>
      <c r="BX634" s="257" t="s">
        <v>5245</v>
      </c>
      <c r="BY634" s="34"/>
      <c r="BZ634" s="218"/>
    </row>
    <row r="635" spans="1:78" s="217" customFormat="1" ht="99.75" customHeight="1">
      <c r="A635" s="257">
        <v>633</v>
      </c>
      <c r="B635" s="10" t="s">
        <v>5246</v>
      </c>
      <c r="C635" s="257" t="s">
        <v>92</v>
      </c>
      <c r="D635" s="69" t="s">
        <v>7497</v>
      </c>
      <c r="E635" s="257" t="s">
        <v>364</v>
      </c>
      <c r="F635" s="257"/>
      <c r="G635" s="257" t="s">
        <v>5239</v>
      </c>
      <c r="H635" s="257" t="s">
        <v>81</v>
      </c>
      <c r="I635" s="32"/>
      <c r="J635" s="158" t="s">
        <v>96</v>
      </c>
      <c r="K635" s="257" t="s">
        <v>96</v>
      </c>
      <c r="L635" s="257" t="s">
        <v>5247</v>
      </c>
      <c r="M635" s="258"/>
      <c r="N635" s="68"/>
      <c r="O635" s="260"/>
      <c r="P635" s="260"/>
      <c r="Q635" s="257" t="s">
        <v>114</v>
      </c>
      <c r="R635" s="257" t="s">
        <v>300</v>
      </c>
      <c r="S635" s="267" t="s">
        <v>301</v>
      </c>
      <c r="T635" s="257" t="s">
        <v>302</v>
      </c>
      <c r="U635" s="257" t="s">
        <v>101</v>
      </c>
      <c r="V635" s="266"/>
      <c r="W635" s="266"/>
      <c r="X635" s="263"/>
      <c r="Y635" s="263"/>
      <c r="Z635" s="263"/>
      <c r="AA635" s="263"/>
      <c r="AB635" s="266"/>
      <c r="AC635" s="263"/>
      <c r="AD635" s="263"/>
      <c r="AE635" s="263"/>
      <c r="AF635" s="263"/>
      <c r="AG635" s="263"/>
      <c r="AH635" s="263"/>
      <c r="AI635" s="266"/>
      <c r="AJ635" s="263"/>
      <c r="AK635" s="263"/>
      <c r="AL635" s="263"/>
      <c r="AM635" s="263"/>
      <c r="AN635" s="266"/>
      <c r="AO635" s="263"/>
      <c r="AP635" s="261"/>
      <c r="AQ635" s="266"/>
      <c r="AR635" s="45"/>
      <c r="AS635" s="4"/>
      <c r="AT635" s="4"/>
      <c r="AU635" s="4"/>
      <c r="AV635" s="4"/>
      <c r="AW635" s="4"/>
      <c r="AX635" s="34"/>
      <c r="AY635" s="4"/>
      <c r="AZ635" s="4"/>
      <c r="BA635" s="261"/>
      <c r="BB635" s="261"/>
      <c r="BC635" s="4"/>
      <c r="BD635" s="4"/>
      <c r="BE635" s="261"/>
      <c r="BF635" s="261"/>
      <c r="BG635" s="4"/>
      <c r="BH635" s="4"/>
      <c r="BI635" s="261"/>
      <c r="BJ635" s="261"/>
      <c r="BK635" s="257"/>
      <c r="BL635" s="266"/>
      <c r="BM635" s="266"/>
      <c r="BN635" s="266"/>
      <c r="BO635" s="266"/>
      <c r="BP635" s="266"/>
      <c r="BQ635" s="34"/>
      <c r="BR635" s="266"/>
      <c r="BS635" s="257" t="s">
        <v>302</v>
      </c>
      <c r="BT635" s="266"/>
      <c r="BU635" s="257"/>
      <c r="BV635" s="266"/>
      <c r="BW635" s="34"/>
      <c r="BX635" s="257" t="s">
        <v>5248</v>
      </c>
      <c r="BY635" s="34"/>
      <c r="BZ635" s="218"/>
    </row>
    <row r="636" spans="1:78" s="217" customFormat="1" ht="408.75" customHeight="1">
      <c r="A636" s="257">
        <v>634</v>
      </c>
      <c r="B636" s="10" t="s">
        <v>5249</v>
      </c>
      <c r="C636" s="257" t="s">
        <v>106</v>
      </c>
      <c r="D636" s="69" t="s">
        <v>7497</v>
      </c>
      <c r="E636" s="257" t="s">
        <v>364</v>
      </c>
      <c r="F636" s="257" t="s">
        <v>5250</v>
      </c>
      <c r="G636" s="257" t="s">
        <v>5251</v>
      </c>
      <c r="H636" s="257" t="s">
        <v>81</v>
      </c>
      <c r="I636" s="32" t="s">
        <v>5252</v>
      </c>
      <c r="J636" s="158" t="s">
        <v>96</v>
      </c>
      <c r="K636" s="257" t="s">
        <v>96</v>
      </c>
      <c r="L636" s="257" t="s">
        <v>5253</v>
      </c>
      <c r="M636" s="258">
        <v>34610</v>
      </c>
      <c r="N636" s="78">
        <v>34610</v>
      </c>
      <c r="O636" s="260"/>
      <c r="P636" s="260"/>
      <c r="Q636" s="257" t="s">
        <v>114</v>
      </c>
      <c r="R636" s="257" t="s">
        <v>98</v>
      </c>
      <c r="S636" s="267" t="s">
        <v>99</v>
      </c>
      <c r="T636" s="69" t="s">
        <v>375</v>
      </c>
      <c r="U636" s="257" t="s">
        <v>101</v>
      </c>
      <c r="V636" s="32" t="s">
        <v>5254</v>
      </c>
      <c r="W636" s="257"/>
      <c r="X636" s="261"/>
      <c r="Y636" s="261"/>
      <c r="Z636" s="261"/>
      <c r="AA636" s="261"/>
      <c r="AB636" s="262"/>
      <c r="AC636" s="263"/>
      <c r="AD636" s="261"/>
      <c r="AE636" s="261"/>
      <c r="AF636" s="261"/>
      <c r="AG636" s="261"/>
      <c r="AH636" s="263"/>
      <c r="AI636" s="266"/>
      <c r="AJ636" s="39"/>
      <c r="AK636" s="39"/>
      <c r="AL636" s="39"/>
      <c r="AM636" s="39"/>
      <c r="AN636" s="65"/>
      <c r="AO636" s="39"/>
      <c r="AP636" s="39"/>
      <c r="AQ636" s="65"/>
      <c r="AR636" s="39"/>
      <c r="AS636" s="39"/>
      <c r="AT636" s="39"/>
      <c r="AU636" s="39"/>
      <c r="AV636" s="39"/>
      <c r="AW636" s="39"/>
      <c r="AX636" s="65"/>
      <c r="AY636" s="39"/>
      <c r="AZ636" s="39"/>
      <c r="BA636" s="39"/>
      <c r="BB636" s="39"/>
      <c r="BC636" s="39"/>
      <c r="BD636" s="39"/>
      <c r="BE636" s="39"/>
      <c r="BF636" s="39"/>
      <c r="BG636" s="39"/>
      <c r="BH636" s="39"/>
      <c r="BI636" s="39"/>
      <c r="BJ636" s="39"/>
      <c r="BK636" s="257" t="s">
        <v>5255</v>
      </c>
      <c r="BL636" s="257"/>
      <c r="BM636" s="265" t="s">
        <v>118</v>
      </c>
      <c r="BN636" s="257"/>
      <c r="BO636" s="257"/>
      <c r="BP636" s="257"/>
      <c r="BQ636" s="257"/>
      <c r="BR636" s="257" t="s">
        <v>5256</v>
      </c>
      <c r="BS636" s="257" t="s">
        <v>5257</v>
      </c>
      <c r="BT636" s="257"/>
      <c r="BU636" s="257"/>
      <c r="BV636" s="257" t="s">
        <v>8056</v>
      </c>
      <c r="BW636" s="38"/>
      <c r="BX636" s="257" t="s">
        <v>5258</v>
      </c>
      <c r="BY636" s="38"/>
      <c r="BZ636" s="218"/>
    </row>
    <row r="637" spans="1:78" s="217" customFormat="1" ht="99.75" customHeight="1">
      <c r="A637" s="257">
        <v>635</v>
      </c>
      <c r="B637" s="10" t="s">
        <v>5259</v>
      </c>
      <c r="C637" s="257" t="s">
        <v>92</v>
      </c>
      <c r="D637" s="69" t="s">
        <v>7497</v>
      </c>
      <c r="E637" s="257" t="s">
        <v>364</v>
      </c>
      <c r="F637" s="257"/>
      <c r="G637" s="257" t="s">
        <v>5260</v>
      </c>
      <c r="H637" s="257" t="s">
        <v>81</v>
      </c>
      <c r="I637" s="35"/>
      <c r="J637" s="158" t="s">
        <v>96</v>
      </c>
      <c r="K637" s="257" t="s">
        <v>96</v>
      </c>
      <c r="L637" s="257" t="s">
        <v>5261</v>
      </c>
      <c r="M637" s="46">
        <v>41518</v>
      </c>
      <c r="N637" s="266"/>
      <c r="O637" s="48" t="s">
        <v>5262</v>
      </c>
      <c r="P637" s="260" t="s">
        <v>5263</v>
      </c>
      <c r="Q637" s="257" t="s">
        <v>114</v>
      </c>
      <c r="R637" s="257" t="s">
        <v>637</v>
      </c>
      <c r="S637" s="267" t="s">
        <v>638</v>
      </c>
      <c r="T637" s="257" t="s">
        <v>725</v>
      </c>
      <c r="U637" s="267" t="s">
        <v>116</v>
      </c>
      <c r="V637" s="266"/>
      <c r="W637" s="266"/>
      <c r="X637" s="263"/>
      <c r="Y637" s="263"/>
      <c r="Z637" s="263"/>
      <c r="AA637" s="263"/>
      <c r="AB637" s="266"/>
      <c r="AC637" s="263"/>
      <c r="AD637" s="263"/>
      <c r="AE637" s="263"/>
      <c r="AF637" s="263"/>
      <c r="AG637" s="263"/>
      <c r="AH637" s="263"/>
      <c r="AI637" s="266"/>
      <c r="AJ637" s="263"/>
      <c r="AK637" s="263"/>
      <c r="AL637" s="263"/>
      <c r="AM637" s="263"/>
      <c r="AN637" s="266"/>
      <c r="AO637" s="263"/>
      <c r="AP637" s="263"/>
      <c r="AQ637" s="266"/>
      <c r="AR637" s="45"/>
      <c r="AS637" s="4"/>
      <c r="AT637" s="4"/>
      <c r="AU637" s="4"/>
      <c r="AV637" s="4"/>
      <c r="AW637" s="4"/>
      <c r="AX637" s="34"/>
      <c r="AY637" s="4"/>
      <c r="AZ637" s="4"/>
      <c r="BA637" s="263"/>
      <c r="BB637" s="263"/>
      <c r="BC637" s="4"/>
      <c r="BD637" s="4"/>
      <c r="BE637" s="263"/>
      <c r="BF637" s="263"/>
      <c r="BG637" s="4"/>
      <c r="BH637" s="4"/>
      <c r="BI637" s="263"/>
      <c r="BJ637" s="263"/>
      <c r="BK637" s="257"/>
      <c r="BL637" s="266"/>
      <c r="BM637" s="266"/>
      <c r="BN637" s="266"/>
      <c r="BO637" s="266"/>
      <c r="BP637" s="266"/>
      <c r="BQ637" s="34"/>
      <c r="BR637" s="266"/>
      <c r="BS637" s="266" t="s">
        <v>725</v>
      </c>
      <c r="BT637" s="266"/>
      <c r="BU637" s="257"/>
      <c r="BV637" s="266"/>
      <c r="BW637" s="34"/>
      <c r="BX637" s="257" t="s">
        <v>5264</v>
      </c>
      <c r="BY637" s="34"/>
      <c r="BZ637" s="218"/>
    </row>
    <row r="638" spans="1:78" s="217" customFormat="1" ht="99.75" customHeight="1">
      <c r="A638" s="257">
        <v>636</v>
      </c>
      <c r="B638" s="10" t="s">
        <v>5265</v>
      </c>
      <c r="C638" s="257" t="s">
        <v>5266</v>
      </c>
      <c r="D638" s="257" t="s">
        <v>2728</v>
      </c>
      <c r="E638" s="257" t="s">
        <v>3321</v>
      </c>
      <c r="F638" s="257" t="s">
        <v>5267</v>
      </c>
      <c r="G638" s="257" t="s">
        <v>5268</v>
      </c>
      <c r="H638" s="257" t="s">
        <v>81</v>
      </c>
      <c r="I638" s="32" t="s">
        <v>5269</v>
      </c>
      <c r="J638" s="158" t="s">
        <v>1028</v>
      </c>
      <c r="K638" s="257" t="s">
        <v>5270</v>
      </c>
      <c r="L638" s="257" t="s">
        <v>5271</v>
      </c>
      <c r="M638" s="266">
        <v>1956</v>
      </c>
      <c r="N638" s="266">
        <v>1956</v>
      </c>
      <c r="O638" s="48"/>
      <c r="P638" s="260"/>
      <c r="Q638" s="257" t="s">
        <v>8100</v>
      </c>
      <c r="R638" s="257" t="s">
        <v>414</v>
      </c>
      <c r="S638" s="267" t="s">
        <v>415</v>
      </c>
      <c r="T638" s="257" t="s">
        <v>8307</v>
      </c>
      <c r="U638" s="267" t="s">
        <v>116</v>
      </c>
      <c r="V638" s="266"/>
      <c r="W638" s="266"/>
      <c r="X638" s="263"/>
      <c r="Y638" s="263"/>
      <c r="Z638" s="263"/>
      <c r="AA638" s="263"/>
      <c r="AB638" s="266"/>
      <c r="AC638" s="263"/>
      <c r="AD638" s="263"/>
      <c r="AE638" s="263"/>
      <c r="AF638" s="263"/>
      <c r="AG638" s="263"/>
      <c r="AH638" s="263"/>
      <c r="AI638" s="266"/>
      <c r="AJ638" s="263"/>
      <c r="AK638" s="263"/>
      <c r="AL638" s="263"/>
      <c r="AM638" s="263"/>
      <c r="AN638" s="266"/>
      <c r="AO638" s="263"/>
      <c r="AP638" s="263"/>
      <c r="AQ638" s="266"/>
      <c r="AR638" s="45"/>
      <c r="AS638" s="4"/>
      <c r="AT638" s="4"/>
      <c r="AU638" s="4"/>
      <c r="AV638" s="4"/>
      <c r="AW638" s="4"/>
      <c r="AX638" s="34"/>
      <c r="AY638" s="4"/>
      <c r="AZ638" s="4"/>
      <c r="BA638" s="263"/>
      <c r="BB638" s="263"/>
      <c r="BC638" s="4"/>
      <c r="BD638" s="4"/>
      <c r="BE638" s="263"/>
      <c r="BF638" s="263"/>
      <c r="BG638" s="4"/>
      <c r="BH638" s="4"/>
      <c r="BI638" s="263"/>
      <c r="BJ638" s="263"/>
      <c r="BK638" s="257" t="s">
        <v>5272</v>
      </c>
      <c r="BL638" s="266"/>
      <c r="BM638" s="266"/>
      <c r="BN638" s="266"/>
      <c r="BO638" s="266" t="s">
        <v>118</v>
      </c>
      <c r="BP638" s="266"/>
      <c r="BQ638" s="257" t="s">
        <v>519</v>
      </c>
      <c r="BR638" s="266"/>
      <c r="BS638" s="257" t="s">
        <v>5273</v>
      </c>
      <c r="BT638" s="266"/>
      <c r="BU638" s="257"/>
      <c r="BV638" s="257" t="s">
        <v>5274</v>
      </c>
      <c r="BW638" s="34"/>
      <c r="BX638" s="257" t="s">
        <v>5275</v>
      </c>
      <c r="BY638" s="34"/>
      <c r="BZ638" s="218"/>
    </row>
    <row r="639" spans="1:78" s="217" customFormat="1" ht="155.25" customHeight="1">
      <c r="A639" s="257">
        <v>637</v>
      </c>
      <c r="B639" s="10" t="s">
        <v>5276</v>
      </c>
      <c r="C639" s="257" t="s">
        <v>106</v>
      </c>
      <c r="D639" s="257" t="s">
        <v>2728</v>
      </c>
      <c r="E639" s="257" t="s">
        <v>3321</v>
      </c>
      <c r="F639" s="257" t="s">
        <v>5277</v>
      </c>
      <c r="G639" s="257" t="s">
        <v>5278</v>
      </c>
      <c r="H639" s="257" t="s">
        <v>189</v>
      </c>
      <c r="I639" s="32" t="s">
        <v>5279</v>
      </c>
      <c r="J639" s="158" t="s">
        <v>96</v>
      </c>
      <c r="K639" s="257" t="s">
        <v>3876</v>
      </c>
      <c r="L639" s="257" t="s">
        <v>5280</v>
      </c>
      <c r="M639" s="258"/>
      <c r="N639" s="47">
        <v>39083</v>
      </c>
      <c r="O639" s="260"/>
      <c r="P639" s="260"/>
      <c r="Q639" s="257" t="s">
        <v>114</v>
      </c>
      <c r="R639" s="257" t="s">
        <v>144</v>
      </c>
      <c r="S639" s="267" t="s">
        <v>195</v>
      </c>
      <c r="T639" s="257" t="s">
        <v>3326</v>
      </c>
      <c r="U639" s="197" t="s">
        <v>101</v>
      </c>
      <c r="V639" s="32"/>
      <c r="W639" s="257"/>
      <c r="X639" s="261">
        <v>613120269</v>
      </c>
      <c r="Y639" s="39">
        <f>X639/10</f>
        <v>61312026.899999999</v>
      </c>
      <c r="Z639" s="39">
        <f>X639/13.5</f>
        <v>45416316.222222224</v>
      </c>
      <c r="AA639" s="39">
        <v>1241938.6424404474</v>
      </c>
      <c r="AB639" s="260">
        <v>274</v>
      </c>
      <c r="AC639" s="49">
        <v>2369607785</v>
      </c>
      <c r="AD639" s="49">
        <f>AC639/10</f>
        <v>236960778.5</v>
      </c>
      <c r="AE639" s="49">
        <f>AC639/13.5</f>
        <v>175526502.5925926</v>
      </c>
      <c r="AF639" s="49">
        <v>1132331.6441118566</v>
      </c>
      <c r="AG639" s="263">
        <v>332227555</v>
      </c>
      <c r="AH639" s="49">
        <v>100385959</v>
      </c>
      <c r="AI639" s="48">
        <v>272</v>
      </c>
      <c r="AJ639" s="39">
        <v>64858.31</v>
      </c>
      <c r="AK639" s="52">
        <v>15097366.67</v>
      </c>
      <c r="AL639" s="39">
        <v>15162224.98</v>
      </c>
      <c r="AM639" s="51">
        <v>311979.93786008231</v>
      </c>
      <c r="AN639" s="260">
        <v>284</v>
      </c>
      <c r="AO639" s="52">
        <v>48088998</v>
      </c>
      <c r="AP639" s="39">
        <v>103834954.15000001</v>
      </c>
      <c r="AQ639" s="53">
        <v>279</v>
      </c>
      <c r="AR639" s="52"/>
      <c r="AS639" s="52"/>
      <c r="AT639" s="52"/>
      <c r="AU639" s="52"/>
      <c r="AV639" s="52"/>
      <c r="AW639" s="52"/>
      <c r="AX639" s="54"/>
      <c r="AY639" s="52"/>
      <c r="AZ639" s="52"/>
      <c r="BA639" s="39">
        <v>103834954.15000001</v>
      </c>
      <c r="BB639" s="39">
        <v>103834954.15000001</v>
      </c>
      <c r="BC639" s="52"/>
      <c r="BD639" s="52"/>
      <c r="BE639" s="39">
        <v>103834954.15000001</v>
      </c>
      <c r="BF639" s="39">
        <v>103834954.15000001</v>
      </c>
      <c r="BG639" s="52"/>
      <c r="BH639" s="52"/>
      <c r="BI639" s="39">
        <v>103834954.15000001</v>
      </c>
      <c r="BJ639" s="39">
        <v>103834954.15000001</v>
      </c>
      <c r="BK639" s="257"/>
      <c r="BL639" s="257"/>
      <c r="BM639" s="257"/>
      <c r="BN639" s="257"/>
      <c r="BO639" s="257"/>
      <c r="BP639" s="257"/>
      <c r="BQ639" s="257" t="s">
        <v>519</v>
      </c>
      <c r="BR639" s="257"/>
      <c r="BS639" s="257" t="s">
        <v>3330</v>
      </c>
      <c r="BT639" s="257"/>
      <c r="BU639" s="257"/>
      <c r="BV639" s="257" t="s">
        <v>5281</v>
      </c>
      <c r="BW639" s="38"/>
      <c r="BX639" s="257" t="s">
        <v>5282</v>
      </c>
      <c r="BY639" s="266"/>
      <c r="BZ639" s="218"/>
    </row>
    <row r="640" spans="1:78" s="217" customFormat="1" ht="99.75" customHeight="1">
      <c r="A640" s="257">
        <v>638</v>
      </c>
      <c r="B640" s="10" t="s">
        <v>8235</v>
      </c>
      <c r="C640" s="257" t="s">
        <v>106</v>
      </c>
      <c r="D640" s="257" t="s">
        <v>2728</v>
      </c>
      <c r="E640" s="257" t="s">
        <v>3321</v>
      </c>
      <c r="F640" s="257" t="s">
        <v>5277</v>
      </c>
      <c r="G640" s="257" t="s">
        <v>5278</v>
      </c>
      <c r="H640" s="257" t="s">
        <v>81</v>
      </c>
      <c r="I640" s="32" t="s">
        <v>5283</v>
      </c>
      <c r="J640" s="158" t="s">
        <v>96</v>
      </c>
      <c r="K640" s="257" t="s">
        <v>3876</v>
      </c>
      <c r="L640" s="257" t="s">
        <v>5284</v>
      </c>
      <c r="M640" s="258"/>
      <c r="N640" s="259">
        <v>41528</v>
      </c>
      <c r="O640" s="260"/>
      <c r="P640" s="260"/>
      <c r="Q640" s="257" t="s">
        <v>114</v>
      </c>
      <c r="R640" s="257" t="s">
        <v>5285</v>
      </c>
      <c r="S640" s="267" t="s">
        <v>162</v>
      </c>
      <c r="T640" s="257" t="s">
        <v>3326</v>
      </c>
      <c r="U640" s="69" t="s">
        <v>116</v>
      </c>
      <c r="V640" s="32"/>
      <c r="W640" s="257"/>
      <c r="X640" s="261"/>
      <c r="Y640" s="261"/>
      <c r="Z640" s="261"/>
      <c r="AA640" s="261"/>
      <c r="AB640" s="262"/>
      <c r="AC640" s="263"/>
      <c r="AD640" s="261"/>
      <c r="AE640" s="261"/>
      <c r="AF640" s="261"/>
      <c r="AG640" s="261"/>
      <c r="AH640" s="263"/>
      <c r="AI640" s="266"/>
      <c r="AJ640" s="39"/>
      <c r="AK640" s="39"/>
      <c r="AL640" s="39"/>
      <c r="AM640" s="39"/>
      <c r="AN640" s="65"/>
      <c r="AO640" s="39"/>
      <c r="AP640" s="39"/>
      <c r="AQ640" s="65"/>
      <c r="AR640" s="39"/>
      <c r="AS640" s="39"/>
      <c r="AT640" s="39"/>
      <c r="AU640" s="39"/>
      <c r="AV640" s="39"/>
      <c r="AW640" s="39"/>
      <c r="AX640" s="65"/>
      <c r="AY640" s="39"/>
      <c r="AZ640" s="39"/>
      <c r="BA640" s="39"/>
      <c r="BB640" s="39"/>
      <c r="BC640" s="39"/>
      <c r="BD640" s="39"/>
      <c r="BE640" s="39"/>
      <c r="BF640" s="39"/>
      <c r="BG640" s="39"/>
      <c r="BH640" s="39"/>
      <c r="BI640" s="39"/>
      <c r="BJ640" s="39"/>
      <c r="BK640" s="257" t="s">
        <v>5286</v>
      </c>
      <c r="BL640" s="266" t="s">
        <v>180</v>
      </c>
      <c r="BM640" s="257" t="s">
        <v>180</v>
      </c>
      <c r="BN640" s="266"/>
      <c r="BO640" s="266"/>
      <c r="BP640" s="257" t="s">
        <v>5287</v>
      </c>
      <c r="BQ640" s="257" t="s">
        <v>519</v>
      </c>
      <c r="BR640" s="257"/>
      <c r="BS640" s="257" t="s">
        <v>3330</v>
      </c>
      <c r="BT640" s="257"/>
      <c r="BU640" s="257"/>
      <c r="BV640" s="257" t="s">
        <v>5288</v>
      </c>
      <c r="BW640" s="38"/>
      <c r="BX640" s="257" t="s">
        <v>5289</v>
      </c>
      <c r="BY640" s="266"/>
      <c r="BZ640" s="218"/>
    </row>
    <row r="641" spans="1:78" s="217" customFormat="1" ht="264" customHeight="1">
      <c r="A641" s="257">
        <v>639</v>
      </c>
      <c r="B641" s="10" t="s">
        <v>8236</v>
      </c>
      <c r="C641" s="257" t="s">
        <v>106</v>
      </c>
      <c r="D641" s="257" t="s">
        <v>2728</v>
      </c>
      <c r="E641" s="257" t="s">
        <v>3321</v>
      </c>
      <c r="F641" s="257" t="s">
        <v>5277</v>
      </c>
      <c r="G641" s="257" t="s">
        <v>5278</v>
      </c>
      <c r="H641" s="257" t="s">
        <v>81</v>
      </c>
      <c r="I641" s="32" t="s">
        <v>5290</v>
      </c>
      <c r="J641" s="158" t="s">
        <v>1028</v>
      </c>
      <c r="K641" s="257" t="s">
        <v>5291</v>
      </c>
      <c r="L641" s="257" t="s">
        <v>5292</v>
      </c>
      <c r="M641" s="259">
        <v>21186</v>
      </c>
      <c r="N641" s="259">
        <v>21186</v>
      </c>
      <c r="O641" s="260"/>
      <c r="P641" s="260"/>
      <c r="Q641" s="257" t="s">
        <v>114</v>
      </c>
      <c r="R641" s="257" t="s">
        <v>828</v>
      </c>
      <c r="S641" s="267" t="s">
        <v>828</v>
      </c>
      <c r="T641" s="257" t="s">
        <v>3326</v>
      </c>
      <c r="U641" s="69" t="s">
        <v>116</v>
      </c>
      <c r="V641" s="32"/>
      <c r="W641" s="257"/>
      <c r="X641" s="261"/>
      <c r="Y641" s="261"/>
      <c r="Z641" s="261"/>
      <c r="AA641" s="261"/>
      <c r="AB641" s="262"/>
      <c r="AC641" s="263"/>
      <c r="AD641" s="261"/>
      <c r="AE641" s="261"/>
      <c r="AF641" s="261"/>
      <c r="AG641" s="261"/>
      <c r="AH641" s="263"/>
      <c r="AI641" s="266"/>
      <c r="AJ641" s="39"/>
      <c r="AK641" s="39"/>
      <c r="AL641" s="39"/>
      <c r="AM641" s="39"/>
      <c r="AN641" s="40"/>
      <c r="AO641" s="39"/>
      <c r="AP641" s="39"/>
      <c r="AQ641" s="40"/>
      <c r="AR641" s="39"/>
      <c r="AS641" s="39"/>
      <c r="AT641" s="39"/>
      <c r="AU641" s="39"/>
      <c r="AV641" s="39"/>
      <c r="AW641" s="39"/>
      <c r="AX641" s="40"/>
      <c r="AY641" s="39"/>
      <c r="AZ641" s="39"/>
      <c r="BA641" s="39"/>
      <c r="BB641" s="39"/>
      <c r="BC641" s="39"/>
      <c r="BD641" s="39"/>
      <c r="BE641" s="39"/>
      <c r="BF641" s="39"/>
      <c r="BG641" s="39"/>
      <c r="BH641" s="39"/>
      <c r="BI641" s="39"/>
      <c r="BJ641" s="39"/>
      <c r="BK641" s="257" t="s">
        <v>5293</v>
      </c>
      <c r="BL641" s="266" t="s">
        <v>180</v>
      </c>
      <c r="BM641" s="257" t="s">
        <v>180</v>
      </c>
      <c r="BN641" s="266"/>
      <c r="BO641" s="266"/>
      <c r="BP641" s="257" t="s">
        <v>5287</v>
      </c>
      <c r="BQ641" s="257" t="s">
        <v>519</v>
      </c>
      <c r="BR641" s="257"/>
      <c r="BS641" s="257" t="s">
        <v>3330</v>
      </c>
      <c r="BT641" s="257"/>
      <c r="BU641" s="257"/>
      <c r="BV641" s="257" t="s">
        <v>5294</v>
      </c>
      <c r="BW641" s="38"/>
      <c r="BX641" s="257" t="s">
        <v>5295</v>
      </c>
      <c r="BY641" s="266"/>
      <c r="BZ641" s="218"/>
    </row>
    <row r="642" spans="1:78" s="217" customFormat="1" ht="99.75" customHeight="1">
      <c r="A642" s="257">
        <v>640</v>
      </c>
      <c r="B642" s="10" t="s">
        <v>5296</v>
      </c>
      <c r="C642" s="257" t="s">
        <v>106</v>
      </c>
      <c r="D642" s="257" t="s">
        <v>2728</v>
      </c>
      <c r="E642" s="257" t="s">
        <v>3321</v>
      </c>
      <c r="F642" s="257" t="s">
        <v>5297</v>
      </c>
      <c r="G642" s="257" t="s">
        <v>5278</v>
      </c>
      <c r="H642" s="257" t="s">
        <v>81</v>
      </c>
      <c r="I642" s="32" t="s">
        <v>5298</v>
      </c>
      <c r="J642" s="158" t="s">
        <v>96</v>
      </c>
      <c r="K642" s="257" t="s">
        <v>96</v>
      </c>
      <c r="L642" s="257" t="s">
        <v>5299</v>
      </c>
      <c r="M642" s="258">
        <v>41009</v>
      </c>
      <c r="N642" s="259">
        <v>41009</v>
      </c>
      <c r="O642" s="260">
        <v>8904</v>
      </c>
      <c r="P642" s="260">
        <v>39899</v>
      </c>
      <c r="Q642" s="257" t="s">
        <v>114</v>
      </c>
      <c r="R642" s="257" t="s">
        <v>2909</v>
      </c>
      <c r="S642" s="267" t="s">
        <v>828</v>
      </c>
      <c r="T642" s="257" t="s">
        <v>3326</v>
      </c>
      <c r="U642" s="267" t="s">
        <v>116</v>
      </c>
      <c r="V642" s="32"/>
      <c r="W642" s="257" t="s">
        <v>5300</v>
      </c>
      <c r="X642" s="261">
        <v>62789906</v>
      </c>
      <c r="Y642" s="39">
        <f>X642/10</f>
        <v>6278990.5999999996</v>
      </c>
      <c r="Z642" s="39">
        <f>X642/13.5</f>
        <v>4651104.1481481483</v>
      </c>
      <c r="AA642" s="39">
        <v>127187.46151353103</v>
      </c>
      <c r="AB642" s="260">
        <v>64</v>
      </c>
      <c r="AC642" s="49">
        <v>263182342</v>
      </c>
      <c r="AD642" s="49">
        <f>AC642/10</f>
        <v>26318234.199999999</v>
      </c>
      <c r="AE642" s="49">
        <f>AC642/13.5</f>
        <v>19494988.296296295</v>
      </c>
      <c r="AF642" s="49">
        <v>125763.29969226065</v>
      </c>
      <c r="AG642" s="263">
        <v>7856096</v>
      </c>
      <c r="AH642" s="49">
        <v>2486400</v>
      </c>
      <c r="AI642" s="48">
        <v>64</v>
      </c>
      <c r="AJ642" s="52">
        <v>7533.71</v>
      </c>
      <c r="AK642" s="52">
        <v>2379582.4900000002</v>
      </c>
      <c r="AL642" s="39">
        <v>2387116.2000000002</v>
      </c>
      <c r="AM642" s="51">
        <v>49117.617283950618</v>
      </c>
      <c r="AN642" s="260">
        <v>42</v>
      </c>
      <c r="AO642" s="52">
        <v>35713600</v>
      </c>
      <c r="AP642" s="39">
        <v>21701052.710000001</v>
      </c>
      <c r="AQ642" s="53">
        <v>50</v>
      </c>
      <c r="AR642" s="52"/>
      <c r="AS642" s="52"/>
      <c r="AT642" s="52"/>
      <c r="AU642" s="52"/>
      <c r="AV642" s="52"/>
      <c r="AW642" s="52"/>
      <c r="AX642" s="54"/>
      <c r="AY642" s="52"/>
      <c r="AZ642" s="52"/>
      <c r="BA642" s="39">
        <v>21701052.710000001</v>
      </c>
      <c r="BB642" s="39">
        <v>21701052.710000001</v>
      </c>
      <c r="BC642" s="52"/>
      <c r="BD642" s="52"/>
      <c r="BE642" s="39">
        <v>21701052.710000001</v>
      </c>
      <c r="BF642" s="39">
        <v>21701052.710000001</v>
      </c>
      <c r="BG642" s="52"/>
      <c r="BH642" s="52"/>
      <c r="BI642" s="39">
        <v>21701052.710000001</v>
      </c>
      <c r="BJ642" s="39">
        <v>21701052.710000001</v>
      </c>
      <c r="BK642" s="257" t="s">
        <v>5301</v>
      </c>
      <c r="BL642" s="266" t="s">
        <v>180</v>
      </c>
      <c r="BM642" s="257" t="s">
        <v>180</v>
      </c>
      <c r="BN642" s="266"/>
      <c r="BO642" s="266"/>
      <c r="BP642" s="257" t="s">
        <v>5287</v>
      </c>
      <c r="BQ642" s="257" t="s">
        <v>519</v>
      </c>
      <c r="BR642" s="257"/>
      <c r="BS642" s="257" t="s">
        <v>3330</v>
      </c>
      <c r="BT642" s="257"/>
      <c r="BU642" s="257"/>
      <c r="BV642" s="257" t="s">
        <v>5302</v>
      </c>
      <c r="BW642" s="38"/>
      <c r="BX642" s="257" t="s">
        <v>5303</v>
      </c>
      <c r="BY642" s="266"/>
      <c r="BZ642" s="218"/>
    </row>
    <row r="643" spans="1:78" s="217" customFormat="1" ht="213" customHeight="1">
      <c r="A643" s="257">
        <v>641</v>
      </c>
      <c r="B643" s="10" t="s">
        <v>5304</v>
      </c>
      <c r="C643" s="257" t="s">
        <v>106</v>
      </c>
      <c r="D643" s="257" t="s">
        <v>2728</v>
      </c>
      <c r="E643" s="257" t="s">
        <v>3321</v>
      </c>
      <c r="F643" s="257" t="s">
        <v>5305</v>
      </c>
      <c r="G643" s="257" t="s">
        <v>5278</v>
      </c>
      <c r="H643" s="257" t="s">
        <v>81</v>
      </c>
      <c r="I643" s="32" t="s">
        <v>5306</v>
      </c>
      <c r="J643" s="158" t="s">
        <v>1028</v>
      </c>
      <c r="K643" s="257" t="s">
        <v>5307</v>
      </c>
      <c r="L643" s="257" t="s">
        <v>5308</v>
      </c>
      <c r="M643" s="258">
        <v>18098</v>
      </c>
      <c r="N643" s="259">
        <v>38806</v>
      </c>
      <c r="O643" s="260"/>
      <c r="P643" s="260"/>
      <c r="Q643" s="257" t="s">
        <v>114</v>
      </c>
      <c r="R643" s="257" t="s">
        <v>1245</v>
      </c>
      <c r="S643" s="267" t="s">
        <v>761</v>
      </c>
      <c r="T643" s="257" t="s">
        <v>3326</v>
      </c>
      <c r="U643" s="197" t="s">
        <v>101</v>
      </c>
      <c r="V643" s="32" t="s">
        <v>5309</v>
      </c>
      <c r="W643" s="257" t="s">
        <v>5310</v>
      </c>
      <c r="X643" s="261">
        <v>365669688</v>
      </c>
      <c r="Y643" s="39">
        <f>X643/10</f>
        <v>36566968.799999997</v>
      </c>
      <c r="Z643" s="39">
        <f>X643/13.5</f>
        <v>27086643.555555556</v>
      </c>
      <c r="AA643" s="39">
        <v>740701.84735051042</v>
      </c>
      <c r="AB643" s="262">
        <v>440</v>
      </c>
      <c r="AC643" s="49">
        <v>365669688</v>
      </c>
      <c r="AD643" s="263">
        <f>AC643/10</f>
        <v>36566968.799999997</v>
      </c>
      <c r="AE643" s="263">
        <f>AC643/13.5</f>
        <v>27086643.555555556</v>
      </c>
      <c r="AF643" s="49">
        <v>174737.50788462642</v>
      </c>
      <c r="AG643" s="263">
        <v>65810951</v>
      </c>
      <c r="AH643" s="263">
        <v>0</v>
      </c>
      <c r="AI643" s="266">
        <v>440</v>
      </c>
      <c r="AJ643" s="49"/>
      <c r="AK643" s="49"/>
      <c r="AL643" s="49"/>
      <c r="AM643" s="49"/>
      <c r="AN643" s="64"/>
      <c r="AO643" s="49"/>
      <c r="AP643" s="49"/>
      <c r="AQ643" s="64"/>
      <c r="AR643" s="49"/>
      <c r="AS643" s="49"/>
      <c r="AT643" s="49"/>
      <c r="AU643" s="49"/>
      <c r="AV643" s="49"/>
      <c r="AW643" s="49"/>
      <c r="AX643" s="64"/>
      <c r="AY643" s="49"/>
      <c r="AZ643" s="49"/>
      <c r="BA643" s="49"/>
      <c r="BB643" s="49"/>
      <c r="BC643" s="49"/>
      <c r="BD643" s="49"/>
      <c r="BE643" s="49"/>
      <c r="BF643" s="49"/>
      <c r="BG643" s="49"/>
      <c r="BH643" s="49"/>
      <c r="BI643" s="49"/>
      <c r="BJ643" s="49"/>
      <c r="BK643" s="257" t="s">
        <v>5311</v>
      </c>
      <c r="BL643" s="266" t="s">
        <v>180</v>
      </c>
      <c r="BM643" s="257" t="s">
        <v>180</v>
      </c>
      <c r="BN643" s="266"/>
      <c r="BO643" s="266"/>
      <c r="BP643" s="257" t="s">
        <v>5287</v>
      </c>
      <c r="BQ643" s="257" t="s">
        <v>5312</v>
      </c>
      <c r="BR643" s="257" t="s">
        <v>5313</v>
      </c>
      <c r="BS643" s="257" t="s">
        <v>3330</v>
      </c>
      <c r="BT643" s="257"/>
      <c r="BU643" s="257"/>
      <c r="BV643" s="257" t="s">
        <v>5314</v>
      </c>
      <c r="BW643" s="38"/>
      <c r="BX643" s="257" t="s">
        <v>5315</v>
      </c>
      <c r="BY643" s="266"/>
      <c r="BZ643" s="218"/>
    </row>
    <row r="644" spans="1:78" s="217" customFormat="1" ht="124.5" customHeight="1">
      <c r="A644" s="257">
        <v>642</v>
      </c>
      <c r="B644" s="10" t="s">
        <v>5316</v>
      </c>
      <c r="C644" s="257" t="s">
        <v>106</v>
      </c>
      <c r="D644" s="257" t="s">
        <v>2728</v>
      </c>
      <c r="E644" s="257" t="s">
        <v>3321</v>
      </c>
      <c r="F644" s="257" t="s">
        <v>5297</v>
      </c>
      <c r="G644" s="257" t="s">
        <v>5278</v>
      </c>
      <c r="H644" s="257" t="s">
        <v>81</v>
      </c>
      <c r="I644" s="10"/>
      <c r="J644" s="158" t="s">
        <v>1028</v>
      </c>
      <c r="K644" s="257" t="s">
        <v>5317</v>
      </c>
      <c r="L644" s="257" t="s">
        <v>5318</v>
      </c>
      <c r="M644" s="258">
        <v>41009</v>
      </c>
      <c r="N644" s="257">
        <v>2012</v>
      </c>
      <c r="O644" s="260">
        <v>8904</v>
      </c>
      <c r="P644" s="260">
        <v>39899</v>
      </c>
      <c r="Q644" s="257" t="s">
        <v>114</v>
      </c>
      <c r="R644" s="257" t="s">
        <v>5319</v>
      </c>
      <c r="S644" s="267" t="s">
        <v>359</v>
      </c>
      <c r="T644" s="257" t="s">
        <v>3326</v>
      </c>
      <c r="U644" s="267" t="s">
        <v>116</v>
      </c>
      <c r="V644" s="32"/>
      <c r="W644" s="257" t="s">
        <v>5300</v>
      </c>
      <c r="X644" s="261">
        <v>1536066983</v>
      </c>
      <c r="Y644" s="39">
        <f>X644/10</f>
        <v>153606698.30000001</v>
      </c>
      <c r="Z644" s="39">
        <f>X644/13.5</f>
        <v>113782739.48148148</v>
      </c>
      <c r="AA644" s="39">
        <v>3111462.8565062387</v>
      </c>
      <c r="AB644" s="262">
        <v>614</v>
      </c>
      <c r="AC644" s="49">
        <v>4876625936</v>
      </c>
      <c r="AD644" s="263">
        <f>AC644/10</f>
        <v>487662593.60000002</v>
      </c>
      <c r="AE644" s="263">
        <f>AC644/13.5</f>
        <v>361231550.81481481</v>
      </c>
      <c r="AF644" s="49">
        <v>2330325.6761664469</v>
      </c>
      <c r="AG644" s="263">
        <v>1041736087</v>
      </c>
      <c r="AH644" s="263">
        <v>24440376</v>
      </c>
      <c r="AI644" s="266">
        <v>540</v>
      </c>
      <c r="AJ644" s="49"/>
      <c r="AK644" s="49"/>
      <c r="AL644" s="49"/>
      <c r="AM644" s="49"/>
      <c r="AN644" s="64"/>
      <c r="AO644" s="49"/>
      <c r="AP644" s="49"/>
      <c r="AQ644" s="64"/>
      <c r="AR644" s="49"/>
      <c r="AS644" s="49"/>
      <c r="AT644" s="49"/>
      <c r="AU644" s="49"/>
      <c r="AV644" s="49"/>
      <c r="AW644" s="49"/>
      <c r="AX644" s="64"/>
      <c r="AY644" s="49"/>
      <c r="AZ644" s="49"/>
      <c r="BA644" s="49"/>
      <c r="BB644" s="49"/>
      <c r="BC644" s="49"/>
      <c r="BD644" s="49"/>
      <c r="BE644" s="49"/>
      <c r="BF644" s="49"/>
      <c r="BG644" s="49"/>
      <c r="BH644" s="49"/>
      <c r="BI644" s="49"/>
      <c r="BJ644" s="49"/>
      <c r="BK644" s="257" t="s">
        <v>5301</v>
      </c>
      <c r="BL644" s="266" t="s">
        <v>180</v>
      </c>
      <c r="BM644" s="257" t="s">
        <v>180</v>
      </c>
      <c r="BN644" s="266"/>
      <c r="BO644" s="266"/>
      <c r="BP644" s="257" t="s">
        <v>5287</v>
      </c>
      <c r="BQ644" s="38"/>
      <c r="BR644" s="257"/>
      <c r="BS644" s="257" t="s">
        <v>3330</v>
      </c>
      <c r="BT644" s="257"/>
      <c r="BU644" s="257"/>
      <c r="BV644" s="257" t="s">
        <v>5320</v>
      </c>
      <c r="BW644" s="38"/>
      <c r="BX644" s="257" t="s">
        <v>5321</v>
      </c>
      <c r="BY644" s="266"/>
      <c r="BZ644" s="219"/>
    </row>
    <row r="645" spans="1:78" s="217" customFormat="1" ht="99.75" customHeight="1">
      <c r="A645" s="257">
        <v>643</v>
      </c>
      <c r="B645" s="10" t="s">
        <v>5322</v>
      </c>
      <c r="C645" s="257" t="s">
        <v>106</v>
      </c>
      <c r="D645" s="257" t="s">
        <v>2728</v>
      </c>
      <c r="E645" s="257" t="s">
        <v>3321</v>
      </c>
      <c r="F645" s="257" t="s">
        <v>5297</v>
      </c>
      <c r="G645" s="257" t="s">
        <v>5278</v>
      </c>
      <c r="H645" s="257" t="s">
        <v>81</v>
      </c>
      <c r="I645" s="10"/>
      <c r="J645" s="158" t="s">
        <v>96</v>
      </c>
      <c r="K645" s="257" t="s">
        <v>96</v>
      </c>
      <c r="L645" s="257" t="s">
        <v>5323</v>
      </c>
      <c r="M645" s="258">
        <v>38573</v>
      </c>
      <c r="N645" s="259">
        <v>38573</v>
      </c>
      <c r="O645" s="260">
        <v>3819</v>
      </c>
      <c r="P645" s="260">
        <v>38246</v>
      </c>
      <c r="Q645" s="257" t="s">
        <v>114</v>
      </c>
      <c r="R645" s="257" t="s">
        <v>2376</v>
      </c>
      <c r="S645" s="267" t="s">
        <v>1104</v>
      </c>
      <c r="T645" s="257" t="s">
        <v>3326</v>
      </c>
      <c r="U645" s="267" t="s">
        <v>116</v>
      </c>
      <c r="V645" s="32"/>
      <c r="W645" s="257" t="s">
        <v>5300</v>
      </c>
      <c r="X645" s="261">
        <v>1262674942</v>
      </c>
      <c r="Y645" s="39">
        <f>X645/10</f>
        <v>126267494.2</v>
      </c>
      <c r="Z645" s="39">
        <f>X645/13.5</f>
        <v>93531477.185185179</v>
      </c>
      <c r="AA645" s="39">
        <v>2557678.945875871</v>
      </c>
      <c r="AB645" s="260">
        <v>551</v>
      </c>
      <c r="AC645" s="49">
        <v>5563886780</v>
      </c>
      <c r="AD645" s="49">
        <f>AC645/10</f>
        <v>556388678</v>
      </c>
      <c r="AE645" s="49">
        <f>AC645/13.5</f>
        <v>412139761.48148149</v>
      </c>
      <c r="AF645" s="49">
        <v>2658737.4945046543</v>
      </c>
      <c r="AG645" s="263">
        <v>433022457</v>
      </c>
      <c r="AH645" s="49">
        <v>256191337</v>
      </c>
      <c r="AI645" s="48">
        <v>510</v>
      </c>
      <c r="AJ645" s="39">
        <v>213363.14</v>
      </c>
      <c r="AK645" s="52">
        <v>22667997.899999999</v>
      </c>
      <c r="AL645" s="39">
        <v>22881361.039999999</v>
      </c>
      <c r="AM645" s="51">
        <v>470809.8979423868</v>
      </c>
      <c r="AN645" s="260">
        <v>546</v>
      </c>
      <c r="AO645" s="52">
        <v>233743931</v>
      </c>
      <c r="AP645" s="39">
        <v>284907633.49000001</v>
      </c>
      <c r="AQ645" s="53">
        <v>546</v>
      </c>
      <c r="AR645" s="52"/>
      <c r="AS645" s="52"/>
      <c r="AT645" s="52"/>
      <c r="AU645" s="52"/>
      <c r="AV645" s="52"/>
      <c r="AW645" s="52"/>
      <c r="AX645" s="54"/>
      <c r="AY645" s="52"/>
      <c r="AZ645" s="52"/>
      <c r="BA645" s="39">
        <v>284907633.49000001</v>
      </c>
      <c r="BB645" s="39">
        <v>284907633.49000001</v>
      </c>
      <c r="BC645" s="52"/>
      <c r="BD645" s="52"/>
      <c r="BE645" s="39">
        <v>284907633.49000001</v>
      </c>
      <c r="BF645" s="39">
        <v>284907633.49000001</v>
      </c>
      <c r="BG645" s="52"/>
      <c r="BH645" s="52"/>
      <c r="BI645" s="39">
        <v>284907633.49000001</v>
      </c>
      <c r="BJ645" s="39">
        <v>284907633.49000001</v>
      </c>
      <c r="BK645" s="257" t="s">
        <v>5324</v>
      </c>
      <c r="BL645" s="266" t="s">
        <v>180</v>
      </c>
      <c r="BM645" s="257" t="s">
        <v>180</v>
      </c>
      <c r="BN645" s="266"/>
      <c r="BO645" s="266"/>
      <c r="BP645" s="257" t="s">
        <v>5287</v>
      </c>
      <c r="BQ645" s="38"/>
      <c r="BR645" s="257"/>
      <c r="BS645" s="257" t="s">
        <v>3330</v>
      </c>
      <c r="BT645" s="257"/>
      <c r="BU645" s="257"/>
      <c r="BV645" s="257" t="s">
        <v>5325</v>
      </c>
      <c r="BW645" s="38"/>
      <c r="BX645" s="257" t="s">
        <v>5326</v>
      </c>
      <c r="BY645" s="266"/>
      <c r="BZ645" s="218"/>
    </row>
    <row r="646" spans="1:78" s="217" customFormat="1" ht="99.75" customHeight="1">
      <c r="A646" s="257">
        <v>644</v>
      </c>
      <c r="B646" s="10" t="s">
        <v>5327</v>
      </c>
      <c r="C646" s="257" t="s">
        <v>106</v>
      </c>
      <c r="D646" s="257" t="s">
        <v>2728</v>
      </c>
      <c r="E646" s="257" t="s">
        <v>3321</v>
      </c>
      <c r="F646" s="257"/>
      <c r="G646" s="257" t="s">
        <v>5278</v>
      </c>
      <c r="H646" s="257" t="s">
        <v>81</v>
      </c>
      <c r="I646" s="10"/>
      <c r="J646" s="158" t="s">
        <v>96</v>
      </c>
      <c r="K646" s="257" t="s">
        <v>777</v>
      </c>
      <c r="L646" s="257" t="s">
        <v>5328</v>
      </c>
      <c r="M646" s="258"/>
      <c r="N646" s="259"/>
      <c r="O646" s="260"/>
      <c r="P646" s="260"/>
      <c r="Q646" s="257" t="s">
        <v>114</v>
      </c>
      <c r="R646" s="257" t="s">
        <v>385</v>
      </c>
      <c r="S646" s="267" t="s">
        <v>145</v>
      </c>
      <c r="T646" s="257" t="s">
        <v>3326</v>
      </c>
      <c r="U646" s="69" t="s">
        <v>116</v>
      </c>
      <c r="V646" s="32"/>
      <c r="W646" s="257"/>
      <c r="X646" s="261"/>
      <c r="Y646" s="261"/>
      <c r="Z646" s="261"/>
      <c r="AA646" s="261"/>
      <c r="AB646" s="262"/>
      <c r="AC646" s="263"/>
      <c r="AD646" s="261"/>
      <c r="AE646" s="261"/>
      <c r="AF646" s="261"/>
      <c r="AG646" s="261"/>
      <c r="AH646" s="263"/>
      <c r="AI646" s="266"/>
      <c r="AJ646" s="39"/>
      <c r="AK646" s="39"/>
      <c r="AL646" s="39"/>
      <c r="AM646" s="39"/>
      <c r="AN646" s="40"/>
      <c r="AO646" s="39"/>
      <c r="AP646" s="39"/>
      <c r="AQ646" s="40"/>
      <c r="AR646" s="39"/>
      <c r="AS646" s="39"/>
      <c r="AT646" s="39"/>
      <c r="AU646" s="39"/>
      <c r="AV646" s="39"/>
      <c r="AW646" s="39"/>
      <c r="AX646" s="40"/>
      <c r="AY646" s="39"/>
      <c r="AZ646" s="39"/>
      <c r="BA646" s="39"/>
      <c r="BB646" s="39"/>
      <c r="BC646" s="39"/>
      <c r="BD646" s="39"/>
      <c r="BE646" s="39"/>
      <c r="BF646" s="39"/>
      <c r="BG646" s="39"/>
      <c r="BH646" s="39"/>
      <c r="BI646" s="39"/>
      <c r="BJ646" s="39"/>
      <c r="BK646" s="257" t="s">
        <v>5301</v>
      </c>
      <c r="BL646" s="266" t="s">
        <v>180</v>
      </c>
      <c r="BM646" s="257" t="s">
        <v>180</v>
      </c>
      <c r="BN646" s="266"/>
      <c r="BO646" s="266"/>
      <c r="BP646" s="257" t="s">
        <v>5287</v>
      </c>
      <c r="BQ646" s="38"/>
      <c r="BR646" s="257"/>
      <c r="BS646" s="257" t="s">
        <v>3330</v>
      </c>
      <c r="BT646" s="257"/>
      <c r="BU646" s="257"/>
      <c r="BV646" s="257" t="s">
        <v>5329</v>
      </c>
      <c r="BW646" s="38"/>
      <c r="BX646" s="257"/>
      <c r="BY646" s="266"/>
      <c r="BZ646" s="218"/>
    </row>
    <row r="647" spans="1:78" s="217" customFormat="1" ht="99.75" customHeight="1">
      <c r="A647" s="257">
        <v>645</v>
      </c>
      <c r="B647" s="10" t="s">
        <v>5330</v>
      </c>
      <c r="C647" s="257" t="s">
        <v>106</v>
      </c>
      <c r="D647" s="257" t="s">
        <v>2728</v>
      </c>
      <c r="E647" s="257" t="s">
        <v>3321</v>
      </c>
      <c r="F647" s="257" t="s">
        <v>5297</v>
      </c>
      <c r="G647" s="257" t="s">
        <v>5278</v>
      </c>
      <c r="H647" s="257" t="s">
        <v>81</v>
      </c>
      <c r="I647" s="10"/>
      <c r="J647" s="158" t="s">
        <v>1028</v>
      </c>
      <c r="K647" s="257" t="s">
        <v>5331</v>
      </c>
      <c r="L647" s="257" t="s">
        <v>5332</v>
      </c>
      <c r="M647" s="258">
        <v>20515</v>
      </c>
      <c r="N647" s="257">
        <v>2012</v>
      </c>
      <c r="O647" s="260">
        <v>8904</v>
      </c>
      <c r="P647" s="260">
        <v>39899</v>
      </c>
      <c r="Q647" s="257" t="s">
        <v>114</v>
      </c>
      <c r="R647" s="257" t="s">
        <v>144</v>
      </c>
      <c r="S647" s="267" t="s">
        <v>294</v>
      </c>
      <c r="T647" s="257" t="s">
        <v>3326</v>
      </c>
      <c r="U647" s="267" t="s">
        <v>116</v>
      </c>
      <c r="V647" s="32" t="s">
        <v>5333</v>
      </c>
      <c r="W647" s="257" t="s">
        <v>5300</v>
      </c>
      <c r="X647" s="261">
        <v>456890449</v>
      </c>
      <c r="Y647" s="39">
        <f>X647/10</f>
        <v>45689044.899999999</v>
      </c>
      <c r="Z647" s="39">
        <f>X647/13.5</f>
        <v>33843736.962962963</v>
      </c>
      <c r="AA647" s="39">
        <v>925478.95195268188</v>
      </c>
      <c r="AB647" s="260">
        <v>270</v>
      </c>
      <c r="AC647" s="49">
        <v>2284770413</v>
      </c>
      <c r="AD647" s="49">
        <f>AC647/10</f>
        <v>228477041.30000001</v>
      </c>
      <c r="AE647" s="49">
        <f>AC647/13.5</f>
        <v>169242252.81481481</v>
      </c>
      <c r="AF647" s="49">
        <v>1091791.5844754097</v>
      </c>
      <c r="AG647" s="263">
        <v>173815153</v>
      </c>
      <c r="AH647" s="49">
        <v>1098733</v>
      </c>
      <c r="AI647" s="48">
        <v>262</v>
      </c>
      <c r="AJ647" s="39">
        <v>102558.59</v>
      </c>
      <c r="AK647" s="52">
        <v>10241279.5</v>
      </c>
      <c r="AL647" s="39">
        <v>10343838.09</v>
      </c>
      <c r="AM647" s="51">
        <v>212836.17469135803</v>
      </c>
      <c r="AN647" s="260">
        <v>198</v>
      </c>
      <c r="AO647" s="52">
        <v>5423531412</v>
      </c>
      <c r="AP647" s="39">
        <v>74102997.930000007</v>
      </c>
      <c r="AQ647" s="53">
        <v>212</v>
      </c>
      <c r="AR647" s="52"/>
      <c r="AS647" s="52"/>
      <c r="AT647" s="52"/>
      <c r="AU647" s="52"/>
      <c r="AV647" s="52"/>
      <c r="AW647" s="52"/>
      <c r="AX647" s="54"/>
      <c r="AY647" s="52"/>
      <c r="AZ647" s="52"/>
      <c r="BA647" s="39">
        <v>74102997.930000007</v>
      </c>
      <c r="BB647" s="39">
        <v>74102997.930000007</v>
      </c>
      <c r="BC647" s="52"/>
      <c r="BD647" s="52"/>
      <c r="BE647" s="39">
        <v>74102997.930000007</v>
      </c>
      <c r="BF647" s="39">
        <v>74102997.930000007</v>
      </c>
      <c r="BG647" s="52"/>
      <c r="BH647" s="52"/>
      <c r="BI647" s="39">
        <v>74102997.930000007</v>
      </c>
      <c r="BJ647" s="39">
        <v>74102997.930000007</v>
      </c>
      <c r="BK647" s="257" t="s">
        <v>5334</v>
      </c>
      <c r="BL647" s="266" t="s">
        <v>180</v>
      </c>
      <c r="BM647" s="257" t="s">
        <v>180</v>
      </c>
      <c r="BN647" s="266"/>
      <c r="BO647" s="266"/>
      <c r="BP647" s="257" t="s">
        <v>5287</v>
      </c>
      <c r="BQ647" s="257" t="s">
        <v>5335</v>
      </c>
      <c r="BR647" s="257"/>
      <c r="BS647" s="257" t="s">
        <v>3330</v>
      </c>
      <c r="BT647" s="257"/>
      <c r="BU647" s="257"/>
      <c r="BV647" s="257" t="s">
        <v>5336</v>
      </c>
      <c r="BW647" s="38"/>
      <c r="BX647" s="265" t="s">
        <v>5337</v>
      </c>
      <c r="BY647" s="266"/>
      <c r="BZ647" s="218"/>
    </row>
    <row r="648" spans="1:78" s="217" customFormat="1" ht="177.75" customHeight="1">
      <c r="A648" s="257">
        <v>646</v>
      </c>
      <c r="B648" s="10" t="s">
        <v>5338</v>
      </c>
      <c r="C648" s="257" t="s">
        <v>106</v>
      </c>
      <c r="D648" s="257" t="s">
        <v>2728</v>
      </c>
      <c r="E648" s="257" t="s">
        <v>3321</v>
      </c>
      <c r="F648" s="257"/>
      <c r="G648" s="257" t="s">
        <v>5278</v>
      </c>
      <c r="H648" s="266" t="s">
        <v>110</v>
      </c>
      <c r="I648" s="10"/>
      <c r="J648" s="158" t="s">
        <v>1028</v>
      </c>
      <c r="K648" s="257" t="s">
        <v>5339</v>
      </c>
      <c r="L648" s="257" t="s">
        <v>5340</v>
      </c>
      <c r="M648" s="258"/>
      <c r="N648" s="259"/>
      <c r="O648" s="260"/>
      <c r="P648" s="260"/>
      <c r="Q648" s="257" t="s">
        <v>114</v>
      </c>
      <c r="R648" s="257" t="s">
        <v>5341</v>
      </c>
      <c r="S648" s="267" t="s">
        <v>132</v>
      </c>
      <c r="T648" s="257" t="s">
        <v>3326</v>
      </c>
      <c r="U648" s="69" t="s">
        <v>116</v>
      </c>
      <c r="V648" s="32"/>
      <c r="W648" s="257"/>
      <c r="X648" s="261">
        <v>439661510</v>
      </c>
      <c r="Y648" s="39">
        <f>X648/10</f>
        <v>43966151</v>
      </c>
      <c r="Z648" s="39">
        <f>X648/13.5</f>
        <v>32567519.259259257</v>
      </c>
      <c r="AA648" s="39">
        <v>890579.95057527139</v>
      </c>
      <c r="AB648" s="262">
        <v>359</v>
      </c>
      <c r="AC648" s="49">
        <v>435258527</v>
      </c>
      <c r="AD648" s="263">
        <f>AC648/10</f>
        <v>43525852.700000003</v>
      </c>
      <c r="AE648" s="263">
        <f>AC648/13.5</f>
        <v>32241372.370370369</v>
      </c>
      <c r="AF648" s="49">
        <v>207990.9623067072</v>
      </c>
      <c r="AG648" s="263">
        <v>11426493</v>
      </c>
      <c r="AH648" s="263">
        <v>0</v>
      </c>
      <c r="AI648" s="266">
        <v>359</v>
      </c>
      <c r="AJ648" s="49"/>
      <c r="AK648" s="49"/>
      <c r="AL648" s="49"/>
      <c r="AM648" s="49"/>
      <c r="AN648" s="64"/>
      <c r="AO648" s="49"/>
      <c r="AP648" s="49"/>
      <c r="AQ648" s="64"/>
      <c r="AR648" s="49"/>
      <c r="AS648" s="49"/>
      <c r="AT648" s="49"/>
      <c r="AU648" s="49"/>
      <c r="AV648" s="49"/>
      <c r="AW648" s="49"/>
      <c r="AX648" s="64"/>
      <c r="AY648" s="49"/>
      <c r="AZ648" s="49"/>
      <c r="BA648" s="49"/>
      <c r="BB648" s="49"/>
      <c r="BC648" s="49"/>
      <c r="BD648" s="49"/>
      <c r="BE648" s="49"/>
      <c r="BF648" s="49"/>
      <c r="BG648" s="49"/>
      <c r="BH648" s="49"/>
      <c r="BI648" s="49"/>
      <c r="BJ648" s="49"/>
      <c r="BK648" s="257" t="s">
        <v>5301</v>
      </c>
      <c r="BL648" s="266" t="s">
        <v>180</v>
      </c>
      <c r="BM648" s="257" t="s">
        <v>180</v>
      </c>
      <c r="BN648" s="266"/>
      <c r="BO648" s="266"/>
      <c r="BP648" s="257" t="s">
        <v>5287</v>
      </c>
      <c r="BQ648" s="38"/>
      <c r="BR648" s="257"/>
      <c r="BS648" s="257" t="s">
        <v>3330</v>
      </c>
      <c r="BT648" s="257"/>
      <c r="BU648" s="257"/>
      <c r="BV648" s="257" t="s">
        <v>5342</v>
      </c>
      <c r="BW648" s="38"/>
      <c r="BX648" s="265" t="s">
        <v>5343</v>
      </c>
      <c r="BY648" s="266"/>
      <c r="BZ648" s="216"/>
    </row>
    <row r="649" spans="1:78" s="217" customFormat="1" ht="207.75" customHeight="1">
      <c r="A649" s="257">
        <v>647</v>
      </c>
      <c r="B649" s="101" t="s">
        <v>5344</v>
      </c>
      <c r="C649" s="257" t="s">
        <v>106</v>
      </c>
      <c r="D649" s="257" t="s">
        <v>2728</v>
      </c>
      <c r="E649" s="257" t="s">
        <v>3321</v>
      </c>
      <c r="F649" s="257" t="s">
        <v>5345</v>
      </c>
      <c r="G649" s="257" t="s">
        <v>5278</v>
      </c>
      <c r="H649" s="257" t="s">
        <v>81</v>
      </c>
      <c r="I649" s="130" t="s">
        <v>5346</v>
      </c>
      <c r="J649" s="158" t="s">
        <v>1028</v>
      </c>
      <c r="K649" s="257" t="s">
        <v>5347</v>
      </c>
      <c r="L649" s="257" t="s">
        <v>5348</v>
      </c>
      <c r="M649" s="77">
        <v>24807</v>
      </c>
      <c r="N649" s="265">
        <v>1967</v>
      </c>
      <c r="O649" s="128"/>
      <c r="P649" s="128"/>
      <c r="Q649" s="257" t="s">
        <v>8100</v>
      </c>
      <c r="R649" s="265" t="s">
        <v>1071</v>
      </c>
      <c r="S649" s="267" t="s">
        <v>287</v>
      </c>
      <c r="T649" s="257" t="s">
        <v>3326</v>
      </c>
      <c r="U649" s="69" t="s">
        <v>101</v>
      </c>
      <c r="V649" s="32"/>
      <c r="W649" s="262">
        <v>7140000</v>
      </c>
      <c r="X649" s="261">
        <v>423843898</v>
      </c>
      <c r="Y649" s="39">
        <f>X649/10</f>
        <v>42384389.799999997</v>
      </c>
      <c r="Z649" s="39">
        <f>X649/13.5</f>
        <v>31395844.296296295</v>
      </c>
      <c r="AA649" s="39">
        <v>858539.73829201097</v>
      </c>
      <c r="AB649" s="262">
        <v>197</v>
      </c>
      <c r="AC649" s="49">
        <v>1549668282</v>
      </c>
      <c r="AD649" s="263">
        <f>AC649/10</f>
        <v>154966828.19999999</v>
      </c>
      <c r="AE649" s="263">
        <f>AC649/13.5</f>
        <v>114790243.1111111</v>
      </c>
      <c r="AF649" s="49">
        <v>740518.5131028156</v>
      </c>
      <c r="AG649" s="263">
        <v>53147032</v>
      </c>
      <c r="AH649" s="263">
        <v>1065164</v>
      </c>
      <c r="AI649" s="266">
        <v>209</v>
      </c>
      <c r="AJ649" s="49"/>
      <c r="AK649" s="49"/>
      <c r="AL649" s="49"/>
      <c r="AM649" s="49"/>
      <c r="AN649" s="64"/>
      <c r="AO649" s="49"/>
      <c r="AP649" s="49"/>
      <c r="AQ649" s="64"/>
      <c r="AR649" s="49"/>
      <c r="AS649" s="49"/>
      <c r="AT649" s="49"/>
      <c r="AU649" s="49"/>
      <c r="AV649" s="49"/>
      <c r="AW649" s="49"/>
      <c r="AX649" s="64"/>
      <c r="AY649" s="49"/>
      <c r="AZ649" s="49"/>
      <c r="BA649" s="49"/>
      <c r="BB649" s="49"/>
      <c r="BC649" s="49"/>
      <c r="BD649" s="49"/>
      <c r="BE649" s="49"/>
      <c r="BF649" s="49"/>
      <c r="BG649" s="49"/>
      <c r="BH649" s="49"/>
      <c r="BI649" s="49"/>
      <c r="BJ649" s="49"/>
      <c r="BK649" s="257" t="s">
        <v>5301</v>
      </c>
      <c r="BL649" s="266" t="s">
        <v>180</v>
      </c>
      <c r="BM649" s="257" t="s">
        <v>180</v>
      </c>
      <c r="BN649" s="266"/>
      <c r="BO649" s="266"/>
      <c r="BP649" s="257" t="s">
        <v>5287</v>
      </c>
      <c r="BQ649" s="38"/>
      <c r="BR649" s="257" t="s">
        <v>5349</v>
      </c>
      <c r="BS649" s="257" t="s">
        <v>3330</v>
      </c>
      <c r="BT649" s="257"/>
      <c r="BU649" s="257" t="s">
        <v>1720</v>
      </c>
      <c r="BV649" s="257" t="s">
        <v>5350</v>
      </c>
      <c r="BW649" s="38"/>
      <c r="BX649" s="257" t="s">
        <v>5351</v>
      </c>
      <c r="BY649" s="266"/>
      <c r="BZ649" s="218"/>
    </row>
    <row r="650" spans="1:78" s="217" customFormat="1" ht="149.25" customHeight="1">
      <c r="A650" s="257">
        <v>648</v>
      </c>
      <c r="B650" s="10" t="s">
        <v>5352</v>
      </c>
      <c r="C650" s="257" t="s">
        <v>106</v>
      </c>
      <c r="D650" s="257" t="s">
        <v>2728</v>
      </c>
      <c r="E650" s="257" t="s">
        <v>3321</v>
      </c>
      <c r="F650" s="257"/>
      <c r="G650" s="257" t="s">
        <v>5278</v>
      </c>
      <c r="H650" s="257" t="s">
        <v>81</v>
      </c>
      <c r="I650" s="10"/>
      <c r="J650" s="158" t="s">
        <v>1028</v>
      </c>
      <c r="K650" s="257" t="s">
        <v>5353</v>
      </c>
      <c r="L650" s="257" t="s">
        <v>5354</v>
      </c>
      <c r="M650" s="258"/>
      <c r="N650" s="259"/>
      <c r="O650" s="260"/>
      <c r="P650" s="260"/>
      <c r="Q650" s="257" t="s">
        <v>114</v>
      </c>
      <c r="R650" s="257" t="s">
        <v>5355</v>
      </c>
      <c r="S650" s="267" t="s">
        <v>359</v>
      </c>
      <c r="T650" s="257" t="s">
        <v>3326</v>
      </c>
      <c r="U650" s="69" t="s">
        <v>101</v>
      </c>
      <c r="V650" s="32"/>
      <c r="W650" s="257"/>
      <c r="X650" s="261">
        <v>1514902628</v>
      </c>
      <c r="Y650" s="39">
        <f>X650/10</f>
        <v>151490262.80000001</v>
      </c>
      <c r="Z650" s="39">
        <f>X650/13.5</f>
        <v>112215009.48148148</v>
      </c>
      <c r="AA650" s="39">
        <v>3068592.2621941338</v>
      </c>
      <c r="AB650" s="262">
        <v>383</v>
      </c>
      <c r="AC650" s="49">
        <v>5317393582</v>
      </c>
      <c r="AD650" s="263">
        <f>AC650/10</f>
        <v>531739358.19999999</v>
      </c>
      <c r="AE650" s="263">
        <f>AC650/13.5</f>
        <v>393881006.07407409</v>
      </c>
      <c r="AF650" s="49">
        <v>2540949.2048473731</v>
      </c>
      <c r="AG650" s="263">
        <v>469703694</v>
      </c>
      <c r="AH650" s="263">
        <v>-62862300</v>
      </c>
      <c r="AI650" s="266">
        <v>381</v>
      </c>
      <c r="AJ650" s="49"/>
      <c r="AK650" s="49"/>
      <c r="AL650" s="49"/>
      <c r="AM650" s="49"/>
      <c r="AN650" s="64"/>
      <c r="AO650" s="49"/>
      <c r="AP650" s="49"/>
      <c r="AQ650" s="64"/>
      <c r="AR650" s="49"/>
      <c r="AS650" s="49"/>
      <c r="AT650" s="49"/>
      <c r="AU650" s="49"/>
      <c r="AV650" s="49"/>
      <c r="AW650" s="49"/>
      <c r="AX650" s="64"/>
      <c r="AY650" s="49"/>
      <c r="AZ650" s="49"/>
      <c r="BA650" s="49"/>
      <c r="BB650" s="49"/>
      <c r="BC650" s="49"/>
      <c r="BD650" s="49"/>
      <c r="BE650" s="49"/>
      <c r="BF650" s="49"/>
      <c r="BG650" s="49"/>
      <c r="BH650" s="49"/>
      <c r="BI650" s="49"/>
      <c r="BJ650" s="49"/>
      <c r="BK650" s="257" t="s">
        <v>5301</v>
      </c>
      <c r="BL650" s="266" t="s">
        <v>180</v>
      </c>
      <c r="BM650" s="257" t="s">
        <v>180</v>
      </c>
      <c r="BN650" s="266"/>
      <c r="BO650" s="266"/>
      <c r="BP650" s="257" t="s">
        <v>5287</v>
      </c>
      <c r="BQ650" s="38"/>
      <c r="BR650" s="257"/>
      <c r="BS650" s="257" t="s">
        <v>3330</v>
      </c>
      <c r="BT650" s="257"/>
      <c r="BU650" s="257"/>
      <c r="BV650" s="257" t="s">
        <v>5342</v>
      </c>
      <c r="BW650" s="38"/>
      <c r="BX650" s="257" t="s">
        <v>5356</v>
      </c>
      <c r="BY650" s="266"/>
      <c r="BZ650" s="218"/>
    </row>
    <row r="651" spans="1:78" s="217" customFormat="1" ht="159" customHeight="1">
      <c r="A651" s="257">
        <v>649</v>
      </c>
      <c r="B651" s="10" t="s">
        <v>5357</v>
      </c>
      <c r="C651" s="257" t="s">
        <v>106</v>
      </c>
      <c r="D651" s="257" t="s">
        <v>2728</v>
      </c>
      <c r="E651" s="257" t="s">
        <v>3321</v>
      </c>
      <c r="F651" s="257"/>
      <c r="G651" s="257" t="s">
        <v>5278</v>
      </c>
      <c r="H651" s="257" t="s">
        <v>81</v>
      </c>
      <c r="I651" s="10"/>
      <c r="J651" s="158" t="s">
        <v>1028</v>
      </c>
      <c r="K651" s="257" t="s">
        <v>5358</v>
      </c>
      <c r="L651" s="257" t="s">
        <v>5359</v>
      </c>
      <c r="M651" s="258"/>
      <c r="N651" s="259"/>
      <c r="O651" s="260"/>
      <c r="P651" s="260"/>
      <c r="Q651" s="257" t="s">
        <v>114</v>
      </c>
      <c r="R651" s="257" t="s">
        <v>329</v>
      </c>
      <c r="S651" s="267" t="s">
        <v>330</v>
      </c>
      <c r="T651" s="257" t="s">
        <v>3326</v>
      </c>
      <c r="U651" s="69" t="s">
        <v>101</v>
      </c>
      <c r="V651" s="32"/>
      <c r="W651" s="257"/>
      <c r="X651" s="261">
        <v>752182138</v>
      </c>
      <c r="Y651" s="39">
        <f>X651/10</f>
        <v>75218213.799999997</v>
      </c>
      <c r="Z651" s="39">
        <f>X651/13.5</f>
        <v>55717195.40740741</v>
      </c>
      <c r="AA651" s="39">
        <v>1523622.8690649814</v>
      </c>
      <c r="AB651" s="262">
        <v>241</v>
      </c>
      <c r="AC651" s="49">
        <v>4817770558</v>
      </c>
      <c r="AD651" s="263">
        <f>AC651/10</f>
        <v>481777055.80000001</v>
      </c>
      <c r="AE651" s="263">
        <f>AC651/13.5</f>
        <v>356871893.18518519</v>
      </c>
      <c r="AF651" s="49">
        <v>2302201.2720530615</v>
      </c>
      <c r="AG651" s="263">
        <v>354725870</v>
      </c>
      <c r="AH651" s="263">
        <v>56982971</v>
      </c>
      <c r="AI651" s="266">
        <v>222</v>
      </c>
      <c r="AJ651" s="49"/>
      <c r="AK651" s="49"/>
      <c r="AL651" s="49"/>
      <c r="AM651" s="49"/>
      <c r="AN651" s="64"/>
      <c r="AO651" s="49"/>
      <c r="AP651" s="49"/>
      <c r="AQ651" s="64"/>
      <c r="AR651" s="49"/>
      <c r="AS651" s="49"/>
      <c r="AT651" s="49"/>
      <c r="AU651" s="49"/>
      <c r="AV651" s="49"/>
      <c r="AW651" s="49"/>
      <c r="AX651" s="64"/>
      <c r="AY651" s="49"/>
      <c r="AZ651" s="49"/>
      <c r="BA651" s="49"/>
      <c r="BB651" s="49"/>
      <c r="BC651" s="49"/>
      <c r="BD651" s="49"/>
      <c r="BE651" s="49"/>
      <c r="BF651" s="49"/>
      <c r="BG651" s="49"/>
      <c r="BH651" s="49"/>
      <c r="BI651" s="49"/>
      <c r="BJ651" s="49"/>
      <c r="BK651" s="257" t="s">
        <v>5301</v>
      </c>
      <c r="BL651" s="266" t="s">
        <v>180</v>
      </c>
      <c r="BM651" s="257" t="s">
        <v>180</v>
      </c>
      <c r="BN651" s="266"/>
      <c r="BO651" s="266"/>
      <c r="BP651" s="257" t="s">
        <v>5287</v>
      </c>
      <c r="BQ651" s="38"/>
      <c r="BR651" s="257"/>
      <c r="BS651" s="257" t="s">
        <v>3330</v>
      </c>
      <c r="BT651" s="257"/>
      <c r="BU651" s="257"/>
      <c r="BV651" s="257" t="s">
        <v>5360</v>
      </c>
      <c r="BW651" s="38"/>
      <c r="BX651" s="257" t="s">
        <v>5361</v>
      </c>
      <c r="BY651" s="266"/>
      <c r="BZ651" s="218"/>
    </row>
    <row r="652" spans="1:78" s="217" customFormat="1" ht="99.75" customHeight="1">
      <c r="A652" s="257">
        <v>650</v>
      </c>
      <c r="B652" s="10" t="s">
        <v>5362</v>
      </c>
      <c r="C652" s="257" t="s">
        <v>92</v>
      </c>
      <c r="D652" s="257" t="s">
        <v>2728</v>
      </c>
      <c r="E652" s="257" t="s">
        <v>3321</v>
      </c>
      <c r="F652" s="257"/>
      <c r="G652" s="257" t="s">
        <v>5363</v>
      </c>
      <c r="H652" s="257" t="s">
        <v>81</v>
      </c>
      <c r="I652" s="32" t="s">
        <v>5364</v>
      </c>
      <c r="J652" s="158" t="s">
        <v>96</v>
      </c>
      <c r="K652" s="257" t="s">
        <v>96</v>
      </c>
      <c r="L652" s="257" t="s">
        <v>5365</v>
      </c>
      <c r="M652" s="258"/>
      <c r="N652" s="257"/>
      <c r="O652" s="260"/>
      <c r="P652" s="260"/>
      <c r="Q652" s="257" t="s">
        <v>114</v>
      </c>
      <c r="R652" s="257" t="s">
        <v>276</v>
      </c>
      <c r="S652" s="267" t="s">
        <v>277</v>
      </c>
      <c r="T652" s="257" t="s">
        <v>278</v>
      </c>
      <c r="U652" s="69" t="s">
        <v>116</v>
      </c>
      <c r="V652" s="266"/>
      <c r="W652" s="266"/>
      <c r="X652" s="263"/>
      <c r="Y652" s="263"/>
      <c r="Z652" s="263"/>
      <c r="AA652" s="263"/>
      <c r="AB652" s="266"/>
      <c r="AC652" s="263"/>
      <c r="AD652" s="263"/>
      <c r="AE652" s="263"/>
      <c r="AF652" s="263"/>
      <c r="AG652" s="263"/>
      <c r="AH652" s="263"/>
      <c r="AI652" s="266"/>
      <c r="AJ652" s="263"/>
      <c r="AK652" s="263"/>
      <c r="AL652" s="263"/>
      <c r="AM652" s="263"/>
      <c r="AN652" s="266"/>
      <c r="AO652" s="263"/>
      <c r="AP652" s="263"/>
      <c r="AQ652" s="266"/>
      <c r="AR652" s="45"/>
      <c r="AS652" s="4"/>
      <c r="AT652" s="4"/>
      <c r="AU652" s="4"/>
      <c r="AV652" s="4"/>
      <c r="AW652" s="4"/>
      <c r="AX652" s="34"/>
      <c r="AY652" s="4"/>
      <c r="AZ652" s="4"/>
      <c r="BA652" s="263"/>
      <c r="BB652" s="263"/>
      <c r="BC652" s="4"/>
      <c r="BD652" s="4"/>
      <c r="BE652" s="263"/>
      <c r="BF652" s="263"/>
      <c r="BG652" s="4"/>
      <c r="BH652" s="4"/>
      <c r="BI652" s="263"/>
      <c r="BJ652" s="263"/>
      <c r="BK652" s="257"/>
      <c r="BL652" s="266"/>
      <c r="BM652" s="266"/>
      <c r="BN652" s="266"/>
      <c r="BO652" s="266"/>
      <c r="BP652" s="266"/>
      <c r="BQ652" s="34"/>
      <c r="BR652" s="266"/>
      <c r="BS652" s="257" t="s">
        <v>278</v>
      </c>
      <c r="BT652" s="266"/>
      <c r="BU652" s="257"/>
      <c r="BV652" s="257"/>
      <c r="BW652" s="34"/>
      <c r="BX652" s="257" t="s">
        <v>5366</v>
      </c>
      <c r="BY652" s="34"/>
      <c r="BZ652" s="218"/>
    </row>
    <row r="653" spans="1:78" s="217" customFormat="1" ht="99.75" customHeight="1">
      <c r="A653" s="257">
        <v>651</v>
      </c>
      <c r="B653" s="10" t="s">
        <v>5367</v>
      </c>
      <c r="C653" s="257" t="s">
        <v>106</v>
      </c>
      <c r="D653" s="257" t="s">
        <v>2728</v>
      </c>
      <c r="E653" s="257" t="s">
        <v>3321</v>
      </c>
      <c r="F653" s="257"/>
      <c r="G653" s="257"/>
      <c r="H653" s="257" t="s">
        <v>189</v>
      </c>
      <c r="I653" s="10"/>
      <c r="J653" s="158" t="s">
        <v>96</v>
      </c>
      <c r="K653" s="257" t="s">
        <v>777</v>
      </c>
      <c r="L653" s="257" t="s">
        <v>4180</v>
      </c>
      <c r="M653" s="257">
        <v>1968</v>
      </c>
      <c r="N653" s="257"/>
      <c r="O653" s="260"/>
      <c r="P653" s="260"/>
      <c r="Q653" s="257" t="s">
        <v>114</v>
      </c>
      <c r="R653" s="257" t="s">
        <v>5368</v>
      </c>
      <c r="S653" s="267" t="s">
        <v>1142</v>
      </c>
      <c r="T653" s="257" t="s">
        <v>3326</v>
      </c>
      <c r="U653" s="69" t="s">
        <v>116</v>
      </c>
      <c r="V653" s="32"/>
      <c r="W653" s="257"/>
      <c r="X653" s="261">
        <v>6729034</v>
      </c>
      <c r="Y653" s="39">
        <f>X653/10</f>
        <v>672903.4</v>
      </c>
      <c r="Z653" s="39">
        <f>X653/13.5</f>
        <v>498446.96296296298</v>
      </c>
      <c r="AA653" s="39">
        <v>13630.355695997407</v>
      </c>
      <c r="AB653" s="260">
        <v>16</v>
      </c>
      <c r="AC653" s="49">
        <v>39245784</v>
      </c>
      <c r="AD653" s="49">
        <f>AC653/10</f>
        <v>3924578.4</v>
      </c>
      <c r="AE653" s="49">
        <f>AC653/13.5</f>
        <v>2907095.111111111</v>
      </c>
      <c r="AF653" s="49">
        <v>18753.839096278458</v>
      </c>
      <c r="AG653" s="263">
        <v>3970000</v>
      </c>
      <c r="AH653" s="49">
        <v>0</v>
      </c>
      <c r="AI653" s="48">
        <v>12</v>
      </c>
      <c r="AJ653" s="39">
        <v>1589.83</v>
      </c>
      <c r="AK653" s="51"/>
      <c r="AL653" s="39">
        <v>1589.83</v>
      </c>
      <c r="AM653" s="51">
        <v>32.712551440329214</v>
      </c>
      <c r="AN653" s="260">
        <v>5</v>
      </c>
      <c r="AO653" s="52">
        <v>3021000</v>
      </c>
      <c r="AP653" s="51"/>
      <c r="AQ653" s="53">
        <v>10</v>
      </c>
      <c r="AR653" s="52"/>
      <c r="AS653" s="52"/>
      <c r="AT653" s="52"/>
      <c r="AU653" s="52"/>
      <c r="AV653" s="52"/>
      <c r="AW653" s="52"/>
      <c r="AX653" s="54"/>
      <c r="AY653" s="52"/>
      <c r="AZ653" s="52"/>
      <c r="BA653" s="51"/>
      <c r="BB653" s="51"/>
      <c r="BC653" s="52"/>
      <c r="BD653" s="52"/>
      <c r="BE653" s="51"/>
      <c r="BF653" s="51"/>
      <c r="BG653" s="52"/>
      <c r="BH653" s="52"/>
      <c r="BI653" s="51"/>
      <c r="BJ653" s="51"/>
      <c r="BK653" s="257"/>
      <c r="BL653" s="257"/>
      <c r="BM653" s="257"/>
      <c r="BN653" s="257"/>
      <c r="BO653" s="257"/>
      <c r="BP653" s="257"/>
      <c r="BQ653" s="257" t="s">
        <v>5369</v>
      </c>
      <c r="BR653" s="257" t="s">
        <v>5370</v>
      </c>
      <c r="BS653" s="257" t="s">
        <v>5371</v>
      </c>
      <c r="BT653" s="257"/>
      <c r="BU653" s="257"/>
      <c r="BV653" s="257"/>
      <c r="BW653" s="38"/>
      <c r="BX653" s="257"/>
      <c r="BY653" s="266"/>
      <c r="BZ653" s="218"/>
    </row>
    <row r="654" spans="1:78" s="217" customFormat="1" ht="201.75" customHeight="1">
      <c r="A654" s="257">
        <v>652</v>
      </c>
      <c r="B654" s="101" t="s">
        <v>5372</v>
      </c>
      <c r="C654" s="257" t="s">
        <v>76</v>
      </c>
      <c r="D654" s="257" t="s">
        <v>77</v>
      </c>
      <c r="E654" s="257" t="s">
        <v>78</v>
      </c>
      <c r="F654" s="257"/>
      <c r="G654" s="257" t="s">
        <v>5373</v>
      </c>
      <c r="H654" s="257" t="s">
        <v>81</v>
      </c>
      <c r="I654" s="32" t="s">
        <v>5374</v>
      </c>
      <c r="J654" s="158" t="s">
        <v>130</v>
      </c>
      <c r="K654" s="69" t="s">
        <v>8078</v>
      </c>
      <c r="L654" s="257" t="s">
        <v>5375</v>
      </c>
      <c r="M654" s="257">
        <v>1998</v>
      </c>
      <c r="N654" s="257"/>
      <c r="O654" s="260"/>
      <c r="P654" s="260"/>
      <c r="Q654" s="257" t="s">
        <v>8098</v>
      </c>
      <c r="R654" s="257"/>
      <c r="S654" s="267" t="s">
        <v>5376</v>
      </c>
      <c r="T654" s="158" t="s">
        <v>86</v>
      </c>
      <c r="U654" s="267" t="s">
        <v>116</v>
      </c>
      <c r="V654" s="257"/>
      <c r="W654" s="257"/>
      <c r="X654" s="261"/>
      <c r="Y654" s="261"/>
      <c r="Z654" s="261"/>
      <c r="AA654" s="261"/>
      <c r="AB654" s="257"/>
      <c r="AC654" s="261"/>
      <c r="AD654" s="261"/>
      <c r="AE654" s="261"/>
      <c r="AF654" s="261"/>
      <c r="AG654" s="261"/>
      <c r="AH654" s="261"/>
      <c r="AI654" s="257"/>
      <c r="AJ654" s="261"/>
      <c r="AK654" s="261"/>
      <c r="AL654" s="261"/>
      <c r="AM654" s="261"/>
      <c r="AN654" s="257"/>
      <c r="AO654" s="261"/>
      <c r="AP654" s="261"/>
      <c r="AQ654" s="257"/>
      <c r="AR654" s="261"/>
      <c r="AS654" s="261"/>
      <c r="AT654" s="261"/>
      <c r="AU654" s="261"/>
      <c r="AV654" s="261"/>
      <c r="AW654" s="261"/>
      <c r="AX654" s="257"/>
      <c r="AY654" s="261"/>
      <c r="AZ654" s="261"/>
      <c r="BA654" s="261"/>
      <c r="BB654" s="261"/>
      <c r="BC654" s="261"/>
      <c r="BD654" s="261"/>
      <c r="BE654" s="261"/>
      <c r="BF654" s="261"/>
      <c r="BG654" s="261"/>
      <c r="BH654" s="261"/>
      <c r="BI654" s="261"/>
      <c r="BJ654" s="261"/>
      <c r="BK654" s="257"/>
      <c r="BL654" s="257"/>
      <c r="BM654" s="257"/>
      <c r="BN654" s="257"/>
      <c r="BO654" s="257"/>
      <c r="BP654" s="257"/>
      <c r="BQ654" s="257" t="s">
        <v>5377</v>
      </c>
      <c r="BR654" s="257"/>
      <c r="BS654" s="257"/>
      <c r="BT654" s="257"/>
      <c r="BU654" s="257"/>
      <c r="BV654" s="257" t="s">
        <v>5378</v>
      </c>
      <c r="BW654" s="257"/>
      <c r="BX654" s="257" t="s">
        <v>5379</v>
      </c>
      <c r="BY654" s="257" t="s">
        <v>5376</v>
      </c>
      <c r="BZ654" s="218"/>
    </row>
    <row r="655" spans="1:78" s="217" customFormat="1" ht="99.75" customHeight="1">
      <c r="A655" s="257">
        <v>653</v>
      </c>
      <c r="B655" s="10" t="s">
        <v>5380</v>
      </c>
      <c r="C655" s="257" t="s">
        <v>106</v>
      </c>
      <c r="D655" s="257" t="s">
        <v>125</v>
      </c>
      <c r="E655" s="257" t="s">
        <v>2203</v>
      </c>
      <c r="F655" s="257" t="s">
        <v>5381</v>
      </c>
      <c r="G655" s="257" t="s">
        <v>5382</v>
      </c>
      <c r="H655" s="257" t="s">
        <v>81</v>
      </c>
      <c r="I655" s="32" t="s">
        <v>5383</v>
      </c>
      <c r="J655" s="158" t="s">
        <v>96</v>
      </c>
      <c r="K655" s="257" t="s">
        <v>96</v>
      </c>
      <c r="L655" s="257" t="s">
        <v>8149</v>
      </c>
      <c r="M655" s="258">
        <v>42899</v>
      </c>
      <c r="N655" s="259">
        <v>42899</v>
      </c>
      <c r="O655" s="260">
        <v>2913</v>
      </c>
      <c r="P655" s="260">
        <v>41171</v>
      </c>
      <c r="Q655" s="257" t="s">
        <v>114</v>
      </c>
      <c r="R655" s="265" t="s">
        <v>144</v>
      </c>
      <c r="S655" s="267" t="s">
        <v>195</v>
      </c>
      <c r="T655" s="265" t="s">
        <v>914</v>
      </c>
      <c r="U655" s="267" t="s">
        <v>116</v>
      </c>
      <c r="V655" s="32" t="s">
        <v>5384</v>
      </c>
      <c r="W655" s="257"/>
      <c r="X655" s="261"/>
      <c r="Y655" s="261"/>
      <c r="Z655" s="261"/>
      <c r="AA655" s="261"/>
      <c r="AB655" s="262"/>
      <c r="AC655" s="263"/>
      <c r="AD655" s="261"/>
      <c r="AE655" s="261"/>
      <c r="AF655" s="261"/>
      <c r="AG655" s="261"/>
      <c r="AH655" s="263"/>
      <c r="AI655" s="266"/>
      <c r="AJ655" s="51"/>
      <c r="AK655" s="51"/>
      <c r="AL655" s="51"/>
      <c r="AM655" s="51"/>
      <c r="AN655" s="38"/>
      <c r="AO655" s="51"/>
      <c r="AP655" s="51"/>
      <c r="AQ655" s="38"/>
      <c r="AR655" s="51"/>
      <c r="AS655" s="51"/>
      <c r="AT655" s="51"/>
      <c r="AU655" s="51"/>
      <c r="AV655" s="51"/>
      <c r="AW655" s="51"/>
      <c r="AX655" s="38"/>
      <c r="AY655" s="51"/>
      <c r="AZ655" s="51"/>
      <c r="BA655" s="51"/>
      <c r="BB655" s="51"/>
      <c r="BC655" s="51"/>
      <c r="BD655" s="51"/>
      <c r="BE655" s="51"/>
      <c r="BF655" s="51"/>
      <c r="BG655" s="51"/>
      <c r="BH655" s="51"/>
      <c r="BI655" s="51"/>
      <c r="BJ655" s="51"/>
      <c r="BK655" s="257"/>
      <c r="BL655" s="257"/>
      <c r="BM655" s="257"/>
      <c r="BN655" s="257"/>
      <c r="BO655" s="265"/>
      <c r="BP655" s="257"/>
      <c r="BQ655" s="257" t="s">
        <v>2050</v>
      </c>
      <c r="BR655" s="257"/>
      <c r="BS655" s="257" t="s">
        <v>914</v>
      </c>
      <c r="BT655" s="257"/>
      <c r="BU655" s="257"/>
      <c r="BV655" s="257"/>
      <c r="BW655" s="38"/>
      <c r="BX655" s="257" t="s">
        <v>5385</v>
      </c>
      <c r="BY655" s="266"/>
      <c r="BZ655" s="218"/>
    </row>
    <row r="656" spans="1:78" s="217" customFormat="1" ht="99.75" customHeight="1">
      <c r="A656" s="257">
        <v>654</v>
      </c>
      <c r="B656" s="10" t="s">
        <v>5386</v>
      </c>
      <c r="C656" s="257" t="s">
        <v>92</v>
      </c>
      <c r="D656" s="257" t="s">
        <v>252</v>
      </c>
      <c r="E656" s="257" t="s">
        <v>5387</v>
      </c>
      <c r="F656" s="257" t="s">
        <v>5388</v>
      </c>
      <c r="G656" s="257" t="s">
        <v>5389</v>
      </c>
      <c r="H656" s="257" t="s">
        <v>81</v>
      </c>
      <c r="I656" s="32" t="s">
        <v>5390</v>
      </c>
      <c r="J656" s="158" t="s">
        <v>96</v>
      </c>
      <c r="K656" s="257" t="s">
        <v>96</v>
      </c>
      <c r="L656" s="257" t="s">
        <v>5391</v>
      </c>
      <c r="M656" s="258">
        <v>33664</v>
      </c>
      <c r="N656" s="257"/>
      <c r="O656" s="260"/>
      <c r="P656" s="260"/>
      <c r="Q656" s="257" t="s">
        <v>114</v>
      </c>
      <c r="R656" s="257" t="s">
        <v>2253</v>
      </c>
      <c r="S656" s="267" t="s">
        <v>294</v>
      </c>
      <c r="T656" s="257" t="s">
        <v>295</v>
      </c>
      <c r="U656" s="257" t="s">
        <v>101</v>
      </c>
      <c r="V656" s="266"/>
      <c r="W656" s="266"/>
      <c r="X656" s="263"/>
      <c r="Y656" s="263"/>
      <c r="Z656" s="263"/>
      <c r="AA656" s="263"/>
      <c r="AB656" s="266"/>
      <c r="AC656" s="263"/>
      <c r="AD656" s="263"/>
      <c r="AE656" s="263"/>
      <c r="AF656" s="263"/>
      <c r="AG656" s="263"/>
      <c r="AH656" s="263"/>
      <c r="AI656" s="266"/>
      <c r="AJ656" s="263"/>
      <c r="AK656" s="263"/>
      <c r="AL656" s="263"/>
      <c r="AM656" s="261"/>
      <c r="AN656" s="266"/>
      <c r="AO656" s="263"/>
      <c r="AP656" s="263"/>
      <c r="AQ656" s="266"/>
      <c r="AR656" s="45"/>
      <c r="AS656" s="4"/>
      <c r="AT656" s="4"/>
      <c r="AU656" s="4"/>
      <c r="AV656" s="4"/>
      <c r="AW656" s="4"/>
      <c r="AX656" s="34"/>
      <c r="AY656" s="4"/>
      <c r="AZ656" s="4"/>
      <c r="BA656" s="263"/>
      <c r="BB656" s="263"/>
      <c r="BC656" s="4"/>
      <c r="BD656" s="4"/>
      <c r="BE656" s="263"/>
      <c r="BF656" s="263"/>
      <c r="BG656" s="4"/>
      <c r="BH656" s="4"/>
      <c r="BI656" s="263"/>
      <c r="BJ656" s="263"/>
      <c r="BK656" s="257" t="s">
        <v>5392</v>
      </c>
      <c r="BL656" s="266"/>
      <c r="BM656" s="266"/>
      <c r="BN656" s="266"/>
      <c r="BO656" s="266"/>
      <c r="BP656" s="266"/>
      <c r="BQ656" s="257" t="s">
        <v>240</v>
      </c>
      <c r="BR656" s="257" t="s">
        <v>5393</v>
      </c>
      <c r="BS656" s="266" t="s">
        <v>295</v>
      </c>
      <c r="BT656" s="266"/>
      <c r="BU656" s="257"/>
      <c r="BV656" s="266"/>
      <c r="BW656" s="34"/>
      <c r="BX656" s="257" t="s">
        <v>5394</v>
      </c>
      <c r="BY656" s="34"/>
      <c r="BZ656" s="218"/>
    </row>
    <row r="657" spans="1:78" s="217" customFormat="1" ht="99.75" customHeight="1">
      <c r="A657" s="257">
        <v>655</v>
      </c>
      <c r="B657" s="10" t="s">
        <v>5395</v>
      </c>
      <c r="C657" s="257" t="s">
        <v>106</v>
      </c>
      <c r="D657" s="257" t="s">
        <v>125</v>
      </c>
      <c r="E657" s="257" t="s">
        <v>5396</v>
      </c>
      <c r="F657" s="257" t="s">
        <v>5397</v>
      </c>
      <c r="G657" s="257" t="s">
        <v>5398</v>
      </c>
      <c r="H657" s="257" t="s">
        <v>81</v>
      </c>
      <c r="I657" s="32" t="s">
        <v>5399</v>
      </c>
      <c r="J657" s="158" t="s">
        <v>96</v>
      </c>
      <c r="K657" s="257" t="s">
        <v>5400</v>
      </c>
      <c r="L657" s="257" t="s">
        <v>5401</v>
      </c>
      <c r="M657" s="258">
        <v>41443</v>
      </c>
      <c r="N657" s="259">
        <v>41443</v>
      </c>
      <c r="O657" s="260">
        <v>193</v>
      </c>
      <c r="P657" s="260">
        <v>40191</v>
      </c>
      <c r="Q657" s="257" t="s">
        <v>114</v>
      </c>
      <c r="R657" s="257" t="s">
        <v>651</v>
      </c>
      <c r="S657" s="267" t="s">
        <v>415</v>
      </c>
      <c r="T657" s="257" t="s">
        <v>8402</v>
      </c>
      <c r="U657" s="267" t="s">
        <v>116</v>
      </c>
      <c r="V657" s="32"/>
      <c r="W657" s="257"/>
      <c r="X657" s="261"/>
      <c r="Y657" s="261"/>
      <c r="Z657" s="261"/>
      <c r="AA657" s="261"/>
      <c r="AB657" s="262"/>
      <c r="AC657" s="263"/>
      <c r="AD657" s="263"/>
      <c r="AE657" s="263"/>
      <c r="AF657" s="263"/>
      <c r="AG657" s="263"/>
      <c r="AH657" s="263"/>
      <c r="AI657" s="266"/>
      <c r="AJ657" s="49"/>
      <c r="AK657" s="49"/>
      <c r="AL657" s="49"/>
      <c r="AM657" s="49"/>
      <c r="AN657" s="64"/>
      <c r="AO657" s="49"/>
      <c r="AP657" s="49"/>
      <c r="AQ657" s="64"/>
      <c r="AR657" s="49"/>
      <c r="AS657" s="49"/>
      <c r="AT657" s="49"/>
      <c r="AU657" s="49"/>
      <c r="AV657" s="49"/>
      <c r="AW657" s="49"/>
      <c r="AX657" s="91"/>
      <c r="AY657" s="49"/>
      <c r="AZ657" s="49"/>
      <c r="BA657" s="49"/>
      <c r="BB657" s="49"/>
      <c r="BC657" s="49"/>
      <c r="BD657" s="49"/>
      <c r="BE657" s="49"/>
      <c r="BF657" s="49"/>
      <c r="BG657" s="49"/>
      <c r="BH657" s="49"/>
      <c r="BI657" s="49"/>
      <c r="BJ657" s="49"/>
      <c r="BK657" s="257" t="s">
        <v>5402</v>
      </c>
      <c r="BL657" s="266" t="s">
        <v>180</v>
      </c>
      <c r="BM657" s="257" t="s">
        <v>180</v>
      </c>
      <c r="BN657" s="257"/>
      <c r="BO657" s="257"/>
      <c r="BP657" s="257" t="s">
        <v>5403</v>
      </c>
      <c r="BQ657" s="257" t="s">
        <v>102</v>
      </c>
      <c r="BR657" s="257"/>
      <c r="BS657" s="265" t="s">
        <v>8404</v>
      </c>
      <c r="BT657" s="257"/>
      <c r="BU657" s="257"/>
      <c r="BV657" s="257" t="s">
        <v>5404</v>
      </c>
      <c r="BW657" s="38"/>
      <c r="BX657" s="257" t="s">
        <v>5405</v>
      </c>
      <c r="BY657" s="266"/>
      <c r="BZ657" s="218"/>
    </row>
    <row r="658" spans="1:78" s="217" customFormat="1" ht="99.75" customHeight="1">
      <c r="A658" s="257">
        <v>656</v>
      </c>
      <c r="B658" s="10" t="s">
        <v>5406</v>
      </c>
      <c r="C658" s="257" t="s">
        <v>106</v>
      </c>
      <c r="D658" s="257" t="s">
        <v>274</v>
      </c>
      <c r="E658" s="257" t="s">
        <v>833</v>
      </c>
      <c r="F658" s="257" t="s">
        <v>5407</v>
      </c>
      <c r="G658" s="257" t="s">
        <v>833</v>
      </c>
      <c r="H658" s="266" t="s">
        <v>110</v>
      </c>
      <c r="I658" s="32" t="s">
        <v>5408</v>
      </c>
      <c r="J658" s="158" t="s">
        <v>96</v>
      </c>
      <c r="K658" s="257" t="s">
        <v>96</v>
      </c>
      <c r="L658" s="257" t="s">
        <v>5409</v>
      </c>
      <c r="M658" s="257">
        <v>1972</v>
      </c>
      <c r="N658" s="257">
        <v>2013</v>
      </c>
      <c r="O658" s="260"/>
      <c r="P658" s="260"/>
      <c r="Q658" s="257" t="s">
        <v>114</v>
      </c>
      <c r="R658" s="257" t="s">
        <v>396</v>
      </c>
      <c r="S658" s="267" t="s">
        <v>397</v>
      </c>
      <c r="T658" s="257" t="s">
        <v>312</v>
      </c>
      <c r="U658" s="257" t="s">
        <v>101</v>
      </c>
      <c r="V658" s="32"/>
      <c r="W658" s="257" t="s">
        <v>194</v>
      </c>
      <c r="X658" s="261"/>
      <c r="Y658" s="261"/>
      <c r="Z658" s="261"/>
      <c r="AA658" s="261"/>
      <c r="AB658" s="262"/>
      <c r="AC658" s="263"/>
      <c r="AD658" s="261"/>
      <c r="AE658" s="261"/>
      <c r="AF658" s="261"/>
      <c r="AG658" s="261"/>
      <c r="AH658" s="263"/>
      <c r="AI658" s="266"/>
      <c r="AJ658" s="39"/>
      <c r="AK658" s="39"/>
      <c r="AL658" s="39"/>
      <c r="AM658" s="39"/>
      <c r="AN658" s="40"/>
      <c r="AO658" s="39"/>
      <c r="AP658" s="39"/>
      <c r="AQ658" s="40"/>
      <c r="AR658" s="39"/>
      <c r="AS658" s="39"/>
      <c r="AT658" s="39"/>
      <c r="AU658" s="39"/>
      <c r="AV658" s="39"/>
      <c r="AW658" s="39"/>
      <c r="AX658" s="40"/>
      <c r="AY658" s="39"/>
      <c r="AZ658" s="39"/>
      <c r="BA658" s="39"/>
      <c r="BB658" s="39"/>
      <c r="BC658" s="39"/>
      <c r="BD658" s="39"/>
      <c r="BE658" s="39"/>
      <c r="BF658" s="39"/>
      <c r="BG658" s="39"/>
      <c r="BH658" s="39"/>
      <c r="BI658" s="39"/>
      <c r="BJ658" s="39"/>
      <c r="BK658" s="257" t="s">
        <v>5410</v>
      </c>
      <c r="BL658" s="257"/>
      <c r="BM658" s="257" t="s">
        <v>118</v>
      </c>
      <c r="BN658" s="266"/>
      <c r="BO658" s="266" t="s">
        <v>118</v>
      </c>
      <c r="BP658" s="257"/>
      <c r="BQ658" s="257" t="s">
        <v>240</v>
      </c>
      <c r="BR658" s="257" t="s">
        <v>5411</v>
      </c>
      <c r="BS658" s="257" t="s">
        <v>5412</v>
      </c>
      <c r="BT658" s="257"/>
      <c r="BU658" s="257"/>
      <c r="BV658" s="257" t="s">
        <v>5413</v>
      </c>
      <c r="BW658" s="38"/>
      <c r="BX658" s="257" t="s">
        <v>5414</v>
      </c>
      <c r="BY658" s="266"/>
      <c r="BZ658" s="219"/>
    </row>
    <row r="659" spans="1:78" s="217" customFormat="1" ht="272.25" customHeight="1">
      <c r="A659" s="257">
        <v>657</v>
      </c>
      <c r="B659" s="10" t="s">
        <v>5415</v>
      </c>
      <c r="C659" s="257" t="s">
        <v>92</v>
      </c>
      <c r="D659" s="257" t="s">
        <v>274</v>
      </c>
      <c r="E659" s="257" t="s">
        <v>833</v>
      </c>
      <c r="F659" s="257"/>
      <c r="G659" s="257" t="s">
        <v>833</v>
      </c>
      <c r="H659" s="266" t="s">
        <v>110</v>
      </c>
      <c r="I659" s="32" t="s">
        <v>5416</v>
      </c>
      <c r="J659" s="158" t="s">
        <v>1028</v>
      </c>
      <c r="K659" s="257" t="s">
        <v>5417</v>
      </c>
      <c r="L659" s="257" t="s">
        <v>5418</v>
      </c>
      <c r="M659" s="258">
        <v>28009</v>
      </c>
      <c r="N659" s="259">
        <v>40334</v>
      </c>
      <c r="O659" s="260"/>
      <c r="P659" s="260"/>
      <c r="Q659" s="257" t="s">
        <v>114</v>
      </c>
      <c r="R659" s="257" t="s">
        <v>5419</v>
      </c>
      <c r="S659" s="267" t="s">
        <v>638</v>
      </c>
      <c r="T659" s="257" t="s">
        <v>725</v>
      </c>
      <c r="U659" s="257" t="s">
        <v>101</v>
      </c>
      <c r="V659" s="32"/>
      <c r="W659" s="257"/>
      <c r="X659" s="261"/>
      <c r="Y659" s="261"/>
      <c r="Z659" s="261"/>
      <c r="AA659" s="261"/>
      <c r="AB659" s="262"/>
      <c r="AC659" s="263"/>
      <c r="AD659" s="261"/>
      <c r="AE659" s="261"/>
      <c r="AF659" s="261"/>
      <c r="AG659" s="261"/>
      <c r="AH659" s="263"/>
      <c r="AI659" s="266"/>
      <c r="AJ659" s="39"/>
      <c r="AK659" s="39"/>
      <c r="AL659" s="39"/>
      <c r="AM659" s="39"/>
      <c r="AN659" s="40"/>
      <c r="AO659" s="39"/>
      <c r="AP659" s="39"/>
      <c r="AQ659" s="40"/>
      <c r="AR659" s="39"/>
      <c r="AS659" s="39"/>
      <c r="AT659" s="39"/>
      <c r="AU659" s="39"/>
      <c r="AV659" s="39"/>
      <c r="AW659" s="39"/>
      <c r="AX659" s="40"/>
      <c r="AY659" s="39"/>
      <c r="AZ659" s="39"/>
      <c r="BA659" s="39"/>
      <c r="BB659" s="39"/>
      <c r="BC659" s="39"/>
      <c r="BD659" s="39"/>
      <c r="BE659" s="39"/>
      <c r="BF659" s="39"/>
      <c r="BG659" s="39"/>
      <c r="BH659" s="39"/>
      <c r="BI659" s="39"/>
      <c r="BJ659" s="39"/>
      <c r="BK659" s="257" t="s">
        <v>5410</v>
      </c>
      <c r="BL659" s="257"/>
      <c r="BM659" s="257" t="s">
        <v>118</v>
      </c>
      <c r="BN659" s="257"/>
      <c r="BO659" s="257" t="s">
        <v>118</v>
      </c>
      <c r="BP659" s="257"/>
      <c r="BQ659" s="38"/>
      <c r="BR659" s="257" t="s">
        <v>5420</v>
      </c>
      <c r="BS659" s="257" t="s">
        <v>5421</v>
      </c>
      <c r="BT659" s="257"/>
      <c r="BU659" s="257" t="s">
        <v>5422</v>
      </c>
      <c r="BV659" s="257" t="s">
        <v>5274</v>
      </c>
      <c r="BW659" s="38"/>
      <c r="BX659" s="257" t="s">
        <v>5423</v>
      </c>
      <c r="BY659" s="266"/>
      <c r="BZ659" s="219"/>
    </row>
    <row r="660" spans="1:78" s="217" customFormat="1" ht="299.25">
      <c r="A660" s="257">
        <v>658</v>
      </c>
      <c r="B660" s="10" t="s">
        <v>5424</v>
      </c>
      <c r="C660" s="257" t="s">
        <v>106</v>
      </c>
      <c r="D660" s="257" t="s">
        <v>125</v>
      </c>
      <c r="E660" s="257" t="s">
        <v>5425</v>
      </c>
      <c r="F660" s="257" t="s">
        <v>5426</v>
      </c>
      <c r="G660" s="257" t="s">
        <v>5427</v>
      </c>
      <c r="H660" s="257" t="s">
        <v>81</v>
      </c>
      <c r="I660" s="32" t="s">
        <v>5428</v>
      </c>
      <c r="J660" s="158" t="s">
        <v>96</v>
      </c>
      <c r="K660" s="257" t="s">
        <v>96</v>
      </c>
      <c r="L660" s="257" t="s">
        <v>5429</v>
      </c>
      <c r="M660" s="258">
        <v>40785</v>
      </c>
      <c r="N660" s="259">
        <v>40785</v>
      </c>
      <c r="O660" s="260">
        <v>8440</v>
      </c>
      <c r="P660" s="260">
        <v>39746</v>
      </c>
      <c r="Q660" s="257" t="s">
        <v>114</v>
      </c>
      <c r="R660" s="257" t="s">
        <v>176</v>
      </c>
      <c r="S660" s="144" t="s">
        <v>177</v>
      </c>
      <c r="T660" s="257" t="s">
        <v>2062</v>
      </c>
      <c r="U660" s="257" t="s">
        <v>101</v>
      </c>
      <c r="V660" s="32"/>
      <c r="W660" s="257"/>
      <c r="X660" s="261">
        <v>528169000</v>
      </c>
      <c r="Y660" s="39">
        <f>X660/10</f>
        <v>52816900</v>
      </c>
      <c r="Z660" s="39">
        <f>X660/13.5</f>
        <v>39123629.629629627</v>
      </c>
      <c r="AA660" s="39">
        <v>1069861.0435909901</v>
      </c>
      <c r="AB660" s="260">
        <v>477</v>
      </c>
      <c r="AC660" s="49">
        <v>3554605320</v>
      </c>
      <c r="AD660" s="49">
        <f>AC660/10</f>
        <v>355460532</v>
      </c>
      <c r="AE660" s="49">
        <f>AC660/13.5</f>
        <v>263304097.77777779</v>
      </c>
      <c r="AF660" s="49">
        <v>1698589.9994265728</v>
      </c>
      <c r="AG660" s="263">
        <v>811993307</v>
      </c>
      <c r="AH660" s="49">
        <v>50071567</v>
      </c>
      <c r="AI660" s="48">
        <v>477</v>
      </c>
      <c r="AJ660" s="39">
        <v>127312.49</v>
      </c>
      <c r="AK660" s="52">
        <v>29328602.870000001</v>
      </c>
      <c r="AL660" s="39">
        <v>29455915.359999999</v>
      </c>
      <c r="AM660" s="51">
        <v>606088.7934156378</v>
      </c>
      <c r="AN660" s="260">
        <v>477</v>
      </c>
      <c r="AO660" s="52">
        <v>132019973</v>
      </c>
      <c r="AP660" s="39">
        <v>2658989449.5</v>
      </c>
      <c r="AQ660" s="53">
        <v>477</v>
      </c>
      <c r="AR660" s="52"/>
      <c r="AS660" s="52"/>
      <c r="AT660" s="57">
        <v>48960576018.43</v>
      </c>
      <c r="AU660" s="57">
        <v>188199.92</v>
      </c>
      <c r="AV660" s="39">
        <f>AR660+AT660</f>
        <v>48960576018.43</v>
      </c>
      <c r="AW660" s="39">
        <f>AS660+AU660</f>
        <v>188199.92</v>
      </c>
      <c r="AX660" s="54"/>
      <c r="AY660" s="52"/>
      <c r="AZ660" s="52"/>
      <c r="BA660" s="39">
        <v>2658989449.5</v>
      </c>
      <c r="BB660" s="39">
        <v>2658989449.5</v>
      </c>
      <c r="BC660" s="52"/>
      <c r="BD660" s="52"/>
      <c r="BE660" s="39">
        <v>2658989449.5</v>
      </c>
      <c r="BF660" s="39">
        <v>2658989449.5</v>
      </c>
      <c r="BG660" s="52"/>
      <c r="BH660" s="52"/>
      <c r="BI660" s="39">
        <v>2658989449.5</v>
      </c>
      <c r="BJ660" s="39">
        <v>2658989449.5</v>
      </c>
      <c r="BK660" s="257" t="s">
        <v>8756</v>
      </c>
      <c r="BL660" s="266" t="s">
        <v>180</v>
      </c>
      <c r="BM660" s="257" t="s">
        <v>180</v>
      </c>
      <c r="BN660" s="257"/>
      <c r="BO660" s="265" t="s">
        <v>118</v>
      </c>
      <c r="BP660" s="257" t="s">
        <v>8757</v>
      </c>
      <c r="BQ660" s="67" t="s">
        <v>5430</v>
      </c>
      <c r="BR660" s="257" t="s">
        <v>5431</v>
      </c>
      <c r="BS660" s="129"/>
      <c r="BT660" s="257" t="s">
        <v>5432</v>
      </c>
      <c r="BU660" s="257"/>
      <c r="BV660" s="257" t="s">
        <v>8758</v>
      </c>
      <c r="BW660" s="38"/>
      <c r="BX660" s="257" t="s">
        <v>5433</v>
      </c>
      <c r="BY660" s="266"/>
      <c r="BZ660" s="219"/>
    </row>
    <row r="661" spans="1:78" s="217" customFormat="1" ht="99.75" customHeight="1">
      <c r="A661" s="257">
        <v>659</v>
      </c>
      <c r="B661" s="10" t="s">
        <v>5434</v>
      </c>
      <c r="C661" s="257" t="s">
        <v>106</v>
      </c>
      <c r="D661" s="257" t="s">
        <v>125</v>
      </c>
      <c r="E661" s="257" t="s">
        <v>126</v>
      </c>
      <c r="F661" s="266" t="s">
        <v>5435</v>
      </c>
      <c r="G661" s="257" t="s">
        <v>5436</v>
      </c>
      <c r="H661" s="257" t="s">
        <v>81</v>
      </c>
      <c r="I661" s="10"/>
      <c r="J661" s="158" t="s">
        <v>96</v>
      </c>
      <c r="K661" s="257" t="s">
        <v>5161</v>
      </c>
      <c r="L661" s="257" t="s">
        <v>5437</v>
      </c>
      <c r="M661" s="46">
        <v>39814</v>
      </c>
      <c r="N661" s="47">
        <v>39814</v>
      </c>
      <c r="O661" s="48"/>
      <c r="P661" s="48"/>
      <c r="Q661" s="257" t="s">
        <v>8100</v>
      </c>
      <c r="R661" s="266" t="s">
        <v>1907</v>
      </c>
      <c r="S661" s="267" t="s">
        <v>359</v>
      </c>
      <c r="T661" s="158" t="s">
        <v>86</v>
      </c>
      <c r="U661" s="267" t="s">
        <v>116</v>
      </c>
      <c r="V661" s="32"/>
      <c r="W661" s="266"/>
      <c r="X661" s="261"/>
      <c r="Y661" s="261"/>
      <c r="Z661" s="261"/>
      <c r="AA661" s="261"/>
      <c r="AB661" s="262"/>
      <c r="AC661" s="263"/>
      <c r="AD661" s="263"/>
      <c r="AE661" s="263"/>
      <c r="AF661" s="263"/>
      <c r="AG661" s="263"/>
      <c r="AH661" s="263"/>
      <c r="AI661" s="266"/>
      <c r="AJ661" s="49"/>
      <c r="AK661" s="49"/>
      <c r="AL661" s="49"/>
      <c r="AM661" s="49"/>
      <c r="AN661" s="50"/>
      <c r="AO661" s="49"/>
      <c r="AP661" s="49"/>
      <c r="AQ661" s="50"/>
      <c r="AR661" s="49"/>
      <c r="AS661" s="49"/>
      <c r="AT661" s="49"/>
      <c r="AU661" s="49"/>
      <c r="AV661" s="49"/>
      <c r="AW661" s="49"/>
      <c r="AX661" s="50"/>
      <c r="AY661" s="49"/>
      <c r="AZ661" s="49"/>
      <c r="BA661" s="49"/>
      <c r="BB661" s="49"/>
      <c r="BC661" s="49"/>
      <c r="BD661" s="49"/>
      <c r="BE661" s="49"/>
      <c r="BF661" s="49"/>
      <c r="BG661" s="49"/>
      <c r="BH661" s="49"/>
      <c r="BI661" s="49"/>
      <c r="BJ661" s="49"/>
      <c r="BK661" s="257"/>
      <c r="BL661" s="266"/>
      <c r="BM661" s="266"/>
      <c r="BN661" s="257"/>
      <c r="BO661" s="257"/>
      <c r="BP661" s="266"/>
      <c r="BQ661" s="257" t="s">
        <v>5438</v>
      </c>
      <c r="BR661" s="257" t="s">
        <v>5439</v>
      </c>
      <c r="BS661" s="257" t="s">
        <v>119</v>
      </c>
      <c r="BT661" s="266"/>
      <c r="BU661" s="257"/>
      <c r="BV661" s="257" t="s">
        <v>5440</v>
      </c>
      <c r="BW661" s="34"/>
      <c r="BX661" s="257" t="s">
        <v>5441</v>
      </c>
      <c r="BY661" s="257" t="s">
        <v>806</v>
      </c>
      <c r="BZ661" s="219"/>
    </row>
    <row r="662" spans="1:78" s="217" customFormat="1" ht="99.75" customHeight="1">
      <c r="A662" s="257">
        <v>660</v>
      </c>
      <c r="B662" s="10" t="s">
        <v>5442</v>
      </c>
      <c r="C662" s="257" t="s">
        <v>106</v>
      </c>
      <c r="D662" s="257" t="s">
        <v>125</v>
      </c>
      <c r="E662" s="257" t="s">
        <v>1309</v>
      </c>
      <c r="F662" s="266" t="s">
        <v>5443</v>
      </c>
      <c r="G662" s="257" t="s">
        <v>5444</v>
      </c>
      <c r="H662" s="257" t="s">
        <v>81</v>
      </c>
      <c r="I662" s="32" t="s">
        <v>5445</v>
      </c>
      <c r="J662" s="158" t="s">
        <v>96</v>
      </c>
      <c r="K662" s="257" t="s">
        <v>1069</v>
      </c>
      <c r="L662" s="257" t="s">
        <v>5446</v>
      </c>
      <c r="M662" s="258"/>
      <c r="N662" s="259"/>
      <c r="O662" s="260"/>
      <c r="P662" s="260"/>
      <c r="Q662" s="257" t="s">
        <v>114</v>
      </c>
      <c r="R662" s="257" t="s">
        <v>177</v>
      </c>
      <c r="S662" s="267" t="s">
        <v>761</v>
      </c>
      <c r="T662" s="257" t="s">
        <v>8402</v>
      </c>
      <c r="U662" s="267" t="s">
        <v>116</v>
      </c>
      <c r="V662" s="32"/>
      <c r="W662" s="266"/>
      <c r="X662" s="261"/>
      <c r="Y662" s="261"/>
      <c r="Z662" s="261"/>
      <c r="AA662" s="261"/>
      <c r="AB662" s="262"/>
      <c r="AC662" s="263"/>
      <c r="AD662" s="263"/>
      <c r="AE662" s="263"/>
      <c r="AF662" s="263"/>
      <c r="AG662" s="263"/>
      <c r="AH662" s="263"/>
      <c r="AI662" s="266"/>
      <c r="AJ662" s="49"/>
      <c r="AK662" s="49"/>
      <c r="AL662" s="49"/>
      <c r="AM662" s="49"/>
      <c r="AN662" s="50"/>
      <c r="AO662" s="49"/>
      <c r="AP662" s="49"/>
      <c r="AQ662" s="50"/>
      <c r="AR662" s="49"/>
      <c r="AS662" s="49"/>
      <c r="AT662" s="49"/>
      <c r="AU662" s="49"/>
      <c r="AV662" s="49"/>
      <c r="AW662" s="49"/>
      <c r="AX662" s="91"/>
      <c r="AY662" s="49"/>
      <c r="AZ662" s="49"/>
      <c r="BA662" s="49"/>
      <c r="BB662" s="49"/>
      <c r="BC662" s="49"/>
      <c r="BD662" s="49"/>
      <c r="BE662" s="49"/>
      <c r="BF662" s="49"/>
      <c r="BG662" s="49"/>
      <c r="BH662" s="49"/>
      <c r="BI662" s="49"/>
      <c r="BJ662" s="49"/>
      <c r="BK662" s="257"/>
      <c r="BL662" s="266"/>
      <c r="BM662" s="266"/>
      <c r="BN662" s="257"/>
      <c r="BO662" s="257"/>
      <c r="BP662" s="266"/>
      <c r="BQ662" s="257" t="s">
        <v>102</v>
      </c>
      <c r="BR662" s="266"/>
      <c r="BS662" s="257" t="s">
        <v>8418</v>
      </c>
      <c r="BT662" s="266"/>
      <c r="BU662" s="257"/>
      <c r="BV662" s="266"/>
      <c r="BW662" s="34"/>
      <c r="BX662" s="257" t="s">
        <v>2212</v>
      </c>
      <c r="BY662" s="266"/>
      <c r="BZ662" s="219"/>
    </row>
    <row r="663" spans="1:78" s="217" customFormat="1" ht="99.75" customHeight="1">
      <c r="A663" s="257">
        <v>661</v>
      </c>
      <c r="B663" s="10" t="s">
        <v>5447</v>
      </c>
      <c r="C663" s="257" t="s">
        <v>106</v>
      </c>
      <c r="D663" s="257" t="s">
        <v>125</v>
      </c>
      <c r="E663" s="257" t="s">
        <v>5425</v>
      </c>
      <c r="F663" s="257" t="s">
        <v>5448</v>
      </c>
      <c r="G663" s="257" t="s">
        <v>5449</v>
      </c>
      <c r="H663" s="257" t="s">
        <v>81</v>
      </c>
      <c r="I663" s="32" t="s">
        <v>5450</v>
      </c>
      <c r="J663" s="158" t="s">
        <v>96</v>
      </c>
      <c r="K663" s="257" t="s">
        <v>1069</v>
      </c>
      <c r="L663" s="257" t="s">
        <v>5451</v>
      </c>
      <c r="M663" s="258">
        <v>39903</v>
      </c>
      <c r="N663" s="259">
        <v>39903</v>
      </c>
      <c r="O663" s="260">
        <v>6659</v>
      </c>
      <c r="P663" s="260">
        <v>39150</v>
      </c>
      <c r="Q663" s="257" t="s">
        <v>8100</v>
      </c>
      <c r="R663" s="257" t="s">
        <v>176</v>
      </c>
      <c r="S663" s="144" t="s">
        <v>177</v>
      </c>
      <c r="T663" s="257" t="s">
        <v>8402</v>
      </c>
      <c r="U663" s="267" t="s">
        <v>116</v>
      </c>
      <c r="V663" s="32" t="s">
        <v>5452</v>
      </c>
      <c r="W663" s="257"/>
      <c r="X663" s="261">
        <v>7815511709</v>
      </c>
      <c r="Y663" s="39">
        <f>X663/10</f>
        <v>781551170.89999998</v>
      </c>
      <c r="Z663" s="39">
        <f>X663/13.5</f>
        <v>578926793.25925922</v>
      </c>
      <c r="AA663" s="39">
        <v>15831128.887133365</v>
      </c>
      <c r="AB663" s="260">
        <v>401</v>
      </c>
      <c r="AC663" s="49">
        <v>259932076524</v>
      </c>
      <c r="AD663" s="49">
        <f>AC663/10</f>
        <v>25993207652.400002</v>
      </c>
      <c r="AE663" s="49">
        <f>AC663/13.5</f>
        <v>19254227890.666668</v>
      </c>
      <c r="AF663" s="49">
        <v>124210140.35781869</v>
      </c>
      <c r="AG663" s="263">
        <v>-687813629</v>
      </c>
      <c r="AH663" s="49">
        <v>-4101561639</v>
      </c>
      <c r="AI663" s="48">
        <v>401</v>
      </c>
      <c r="AJ663" s="39">
        <v>16447791.09</v>
      </c>
      <c r="AK663" s="52">
        <v>22894714.48</v>
      </c>
      <c r="AL663" s="39">
        <v>39342505.57</v>
      </c>
      <c r="AM663" s="51">
        <v>809516.57551440329</v>
      </c>
      <c r="AN663" s="260">
        <v>362</v>
      </c>
      <c r="AO663" s="52">
        <v>51800513981</v>
      </c>
      <c r="AP663" s="39">
        <v>634098886.71000004</v>
      </c>
      <c r="AQ663" s="53">
        <v>362</v>
      </c>
      <c r="AR663" s="52"/>
      <c r="AS663" s="52"/>
      <c r="AT663" s="57">
        <v>7572690875.5</v>
      </c>
      <c r="AU663" s="57">
        <v>34222.550000000003</v>
      </c>
      <c r="AV663" s="39">
        <f>AR663+AT663</f>
        <v>7572690875.5</v>
      </c>
      <c r="AW663" s="39">
        <f>AS663+AU663</f>
        <v>34222.550000000003</v>
      </c>
      <c r="AX663" s="70"/>
      <c r="AY663" s="52"/>
      <c r="AZ663" s="52"/>
      <c r="BA663" s="39">
        <v>634098886.71000004</v>
      </c>
      <c r="BB663" s="39">
        <v>634098886.71000004</v>
      </c>
      <c r="BC663" s="52"/>
      <c r="BD663" s="52"/>
      <c r="BE663" s="39">
        <v>634098886.71000004</v>
      </c>
      <c r="BF663" s="39">
        <v>634098886.71000004</v>
      </c>
      <c r="BG663" s="52"/>
      <c r="BH663" s="52"/>
      <c r="BI663" s="39">
        <v>634098886.71000004</v>
      </c>
      <c r="BJ663" s="39">
        <v>634098886.71000004</v>
      </c>
      <c r="BK663" s="257" t="s">
        <v>5453</v>
      </c>
      <c r="BL663" s="257"/>
      <c r="BM663" s="265" t="s">
        <v>118</v>
      </c>
      <c r="BN663" s="257"/>
      <c r="BO663" s="257"/>
      <c r="BP663" s="257"/>
      <c r="BQ663" s="257" t="s">
        <v>5454</v>
      </c>
      <c r="BR663" s="257" t="s">
        <v>5455</v>
      </c>
      <c r="BS663" s="257" t="s">
        <v>8402</v>
      </c>
      <c r="BT663" s="257"/>
      <c r="BU663" s="257"/>
      <c r="BV663" s="257" t="s">
        <v>5456</v>
      </c>
      <c r="BW663" s="38"/>
      <c r="BX663" s="257" t="s">
        <v>5457</v>
      </c>
      <c r="BY663" s="257" t="s">
        <v>806</v>
      </c>
      <c r="BZ663" s="218"/>
    </row>
    <row r="664" spans="1:78" s="217" customFormat="1" ht="277.5" customHeight="1">
      <c r="A664" s="257">
        <v>662</v>
      </c>
      <c r="B664" s="10" t="s">
        <v>5458</v>
      </c>
      <c r="C664" s="257" t="s">
        <v>106</v>
      </c>
      <c r="D664" s="257" t="s">
        <v>125</v>
      </c>
      <c r="E664" s="257" t="s">
        <v>5459</v>
      </c>
      <c r="F664" s="257" t="s">
        <v>5460</v>
      </c>
      <c r="G664" s="257" t="s">
        <v>5461</v>
      </c>
      <c r="H664" s="257" t="s">
        <v>81</v>
      </c>
      <c r="I664" s="32"/>
      <c r="J664" s="158" t="s">
        <v>96</v>
      </c>
      <c r="K664" s="257" t="s">
        <v>96</v>
      </c>
      <c r="L664" s="257" t="s">
        <v>4198</v>
      </c>
      <c r="M664" s="258">
        <v>44154</v>
      </c>
      <c r="N664" s="257">
        <v>2020</v>
      </c>
      <c r="O664" s="260">
        <v>4381</v>
      </c>
      <c r="P664" s="260">
        <v>42011</v>
      </c>
      <c r="Q664" s="257" t="s">
        <v>114</v>
      </c>
      <c r="R664" s="257" t="s">
        <v>144</v>
      </c>
      <c r="S664" s="267" t="s">
        <v>195</v>
      </c>
      <c r="T664" s="265" t="s">
        <v>211</v>
      </c>
      <c r="U664" s="267" t="s">
        <v>116</v>
      </c>
      <c r="V664" s="32" t="s">
        <v>5462</v>
      </c>
      <c r="W664" s="257"/>
      <c r="X664" s="261"/>
      <c r="Y664" s="261"/>
      <c r="Z664" s="261"/>
      <c r="AA664" s="261"/>
      <c r="AB664" s="262"/>
      <c r="AC664" s="263"/>
      <c r="AD664" s="261"/>
      <c r="AE664" s="261"/>
      <c r="AF664" s="261"/>
      <c r="AG664" s="261"/>
      <c r="AH664" s="263"/>
      <c r="AI664" s="266"/>
      <c r="AJ664" s="39"/>
      <c r="AK664" s="39"/>
      <c r="AL664" s="39"/>
      <c r="AM664" s="39"/>
      <c r="AN664" s="40"/>
      <c r="AO664" s="39"/>
      <c r="AP664" s="39"/>
      <c r="AQ664" s="40"/>
      <c r="AR664" s="39"/>
      <c r="AS664" s="39"/>
      <c r="AT664" s="39"/>
      <c r="AU664" s="39"/>
      <c r="AV664" s="39"/>
      <c r="AW664" s="39"/>
      <c r="AX664" s="40"/>
      <c r="AY664" s="39"/>
      <c r="AZ664" s="39"/>
      <c r="BA664" s="39"/>
      <c r="BB664" s="39"/>
      <c r="BC664" s="39"/>
      <c r="BD664" s="39"/>
      <c r="BE664" s="39"/>
      <c r="BF664" s="39"/>
      <c r="BG664" s="39"/>
      <c r="BH664" s="39"/>
      <c r="BI664" s="39"/>
      <c r="BJ664" s="39"/>
      <c r="BK664" s="257" t="s">
        <v>5463</v>
      </c>
      <c r="BL664" s="266" t="s">
        <v>180</v>
      </c>
      <c r="BM664" s="257" t="s">
        <v>118</v>
      </c>
      <c r="BN664" s="266"/>
      <c r="BO664" s="266"/>
      <c r="BP664" s="257"/>
      <c r="BQ664" s="257" t="s">
        <v>5464</v>
      </c>
      <c r="BR664" s="257" t="s">
        <v>5465</v>
      </c>
      <c r="BS664" s="257" t="s">
        <v>5466</v>
      </c>
      <c r="BT664" s="257" t="s">
        <v>5467</v>
      </c>
      <c r="BU664" s="257"/>
      <c r="BV664" s="257" t="s">
        <v>5468</v>
      </c>
      <c r="BW664" s="38"/>
      <c r="BX664" s="257" t="s">
        <v>5469</v>
      </c>
      <c r="BY664" s="266"/>
      <c r="BZ664" s="216"/>
    </row>
    <row r="665" spans="1:78" s="217" customFormat="1" ht="99.75" customHeight="1">
      <c r="A665" s="257">
        <v>663</v>
      </c>
      <c r="B665" s="10" t="s">
        <v>5470</v>
      </c>
      <c r="C665" s="257" t="s">
        <v>106</v>
      </c>
      <c r="D665" s="257" t="s">
        <v>125</v>
      </c>
      <c r="E665" s="257" t="s">
        <v>126</v>
      </c>
      <c r="F665" s="257" t="s">
        <v>5471</v>
      </c>
      <c r="G665" s="257" t="s">
        <v>5472</v>
      </c>
      <c r="H665" s="266" t="s">
        <v>110</v>
      </c>
      <c r="I665" s="32" t="s">
        <v>5473</v>
      </c>
      <c r="J665" s="158" t="s">
        <v>96</v>
      </c>
      <c r="K665" s="257" t="s">
        <v>96</v>
      </c>
      <c r="L665" s="257" t="s">
        <v>5474</v>
      </c>
      <c r="M665" s="258">
        <v>18855</v>
      </c>
      <c r="N665" s="259">
        <v>40337</v>
      </c>
      <c r="O665" s="260"/>
      <c r="P665" s="260"/>
      <c r="Q665" s="257" t="s">
        <v>114</v>
      </c>
      <c r="R665" s="257" t="s">
        <v>98</v>
      </c>
      <c r="S665" s="267" t="s">
        <v>99</v>
      </c>
      <c r="T665" s="257" t="s">
        <v>8402</v>
      </c>
      <c r="U665" s="267" t="s">
        <v>116</v>
      </c>
      <c r="V665" s="32"/>
      <c r="W665" s="257"/>
      <c r="X665" s="261"/>
      <c r="Y665" s="261"/>
      <c r="Z665" s="261"/>
      <c r="AA665" s="261"/>
      <c r="AB665" s="262"/>
      <c r="AC665" s="263"/>
      <c r="AD665" s="261"/>
      <c r="AE665" s="261"/>
      <c r="AF665" s="261"/>
      <c r="AG665" s="261"/>
      <c r="AH665" s="263"/>
      <c r="AI665" s="266"/>
      <c r="AJ665" s="39"/>
      <c r="AK665" s="39"/>
      <c r="AL665" s="39"/>
      <c r="AM665" s="39"/>
      <c r="AN665" s="40"/>
      <c r="AO665" s="39"/>
      <c r="AP665" s="39"/>
      <c r="AQ665" s="40"/>
      <c r="AR665" s="39"/>
      <c r="AS665" s="39"/>
      <c r="AT665" s="39"/>
      <c r="AU665" s="39"/>
      <c r="AV665" s="39"/>
      <c r="AW665" s="39"/>
      <c r="AX665" s="41"/>
      <c r="AY665" s="39"/>
      <c r="AZ665" s="39"/>
      <c r="BA665" s="39"/>
      <c r="BB665" s="39"/>
      <c r="BC665" s="39"/>
      <c r="BD665" s="39"/>
      <c r="BE665" s="39"/>
      <c r="BF665" s="39"/>
      <c r="BG665" s="39"/>
      <c r="BH665" s="39"/>
      <c r="BI665" s="39"/>
      <c r="BJ665" s="39"/>
      <c r="BK665" s="257" t="s">
        <v>5475</v>
      </c>
      <c r="BL665" s="257"/>
      <c r="BM665" s="257"/>
      <c r="BN665" s="266"/>
      <c r="BO665" s="266"/>
      <c r="BP665" s="257"/>
      <c r="BQ665" s="257" t="s">
        <v>519</v>
      </c>
      <c r="BR665" s="257" t="s">
        <v>5476</v>
      </c>
      <c r="BS665" s="257" t="s">
        <v>8402</v>
      </c>
      <c r="BT665" s="257"/>
      <c r="BU665" s="257"/>
      <c r="BV665" s="257"/>
      <c r="BW665" s="38"/>
      <c r="BX665" s="257" t="s">
        <v>5477</v>
      </c>
      <c r="BY665" s="266"/>
      <c r="BZ665" s="216"/>
    </row>
    <row r="666" spans="1:78" s="217" customFormat="1" ht="137.25" customHeight="1">
      <c r="A666" s="257">
        <v>664</v>
      </c>
      <c r="B666" s="10" t="s">
        <v>5478</v>
      </c>
      <c r="C666" s="257" t="s">
        <v>106</v>
      </c>
      <c r="D666" s="257" t="s">
        <v>125</v>
      </c>
      <c r="E666" s="257" t="s">
        <v>5479</v>
      </c>
      <c r="F666" s="257" t="s">
        <v>5480</v>
      </c>
      <c r="G666" s="257" t="s">
        <v>5479</v>
      </c>
      <c r="H666" s="257" t="s">
        <v>81</v>
      </c>
      <c r="I666" s="32" t="s">
        <v>5481</v>
      </c>
      <c r="J666" s="158" t="s">
        <v>96</v>
      </c>
      <c r="K666" s="257" t="s">
        <v>5482</v>
      </c>
      <c r="L666" s="257"/>
      <c r="M666" s="258">
        <v>43264</v>
      </c>
      <c r="N666" s="259">
        <v>43264</v>
      </c>
      <c r="O666" s="260">
        <v>3462</v>
      </c>
      <c r="P666" s="260">
        <v>41418</v>
      </c>
      <c r="Q666" s="257" t="s">
        <v>114</v>
      </c>
      <c r="R666" s="257" t="s">
        <v>5483</v>
      </c>
      <c r="S666" s="267" t="s">
        <v>415</v>
      </c>
      <c r="T666" s="69" t="s">
        <v>375</v>
      </c>
      <c r="U666" s="267" t="s">
        <v>116</v>
      </c>
      <c r="V666" s="32" t="s">
        <v>5484</v>
      </c>
      <c r="W666" s="257" t="s">
        <v>5485</v>
      </c>
      <c r="X666" s="261"/>
      <c r="Y666" s="261"/>
      <c r="Z666" s="261"/>
      <c r="AA666" s="261"/>
      <c r="AB666" s="262"/>
      <c r="AC666" s="263"/>
      <c r="AD666" s="261"/>
      <c r="AE666" s="261"/>
      <c r="AF666" s="261"/>
      <c r="AG666" s="261"/>
      <c r="AH666" s="263"/>
      <c r="AI666" s="266"/>
      <c r="AJ666" s="39"/>
      <c r="AK666" s="39"/>
      <c r="AL666" s="39"/>
      <c r="AM666" s="39"/>
      <c r="AN666" s="40"/>
      <c r="AO666" s="39"/>
      <c r="AP666" s="39"/>
      <c r="AQ666" s="40"/>
      <c r="AR666" s="39"/>
      <c r="AS666" s="39"/>
      <c r="AT666" s="39"/>
      <c r="AU666" s="39"/>
      <c r="AV666" s="39"/>
      <c r="AW666" s="39"/>
      <c r="AX666" s="40"/>
      <c r="AY666" s="39"/>
      <c r="AZ666" s="39"/>
      <c r="BA666" s="39"/>
      <c r="BB666" s="39"/>
      <c r="BC666" s="39"/>
      <c r="BD666" s="39"/>
      <c r="BE666" s="39"/>
      <c r="BF666" s="39"/>
      <c r="BG666" s="39"/>
      <c r="BH666" s="39"/>
      <c r="BI666" s="39"/>
      <c r="BJ666" s="39"/>
      <c r="BK666" s="265" t="s">
        <v>5486</v>
      </c>
      <c r="BL666" s="266" t="s">
        <v>180</v>
      </c>
      <c r="BM666" s="257" t="s">
        <v>118</v>
      </c>
      <c r="BN666" s="266" t="s">
        <v>180</v>
      </c>
      <c r="BO666" s="266" t="s">
        <v>180</v>
      </c>
      <c r="BP666" s="257" t="s">
        <v>5487</v>
      </c>
      <c r="BQ666" s="257" t="s">
        <v>5488</v>
      </c>
      <c r="BR666" s="257" t="s">
        <v>5489</v>
      </c>
      <c r="BS666" s="257" t="s">
        <v>5490</v>
      </c>
      <c r="BT666" s="257"/>
      <c r="BU666" s="257"/>
      <c r="BV666" s="257"/>
      <c r="BW666" s="38"/>
      <c r="BX666" s="257" t="s">
        <v>5491</v>
      </c>
      <c r="BY666" s="257" t="s">
        <v>806</v>
      </c>
      <c r="BZ666" s="216"/>
    </row>
    <row r="667" spans="1:78" s="217" customFormat="1" ht="99.75" customHeight="1">
      <c r="A667" s="257">
        <v>665</v>
      </c>
      <c r="B667" s="10" t="s">
        <v>5492</v>
      </c>
      <c r="C667" s="257" t="s">
        <v>92</v>
      </c>
      <c r="D667" s="257" t="s">
        <v>125</v>
      </c>
      <c r="E667" s="266" t="s">
        <v>5493</v>
      </c>
      <c r="F667" s="257" t="s">
        <v>5494</v>
      </c>
      <c r="G667" s="257" t="s">
        <v>5495</v>
      </c>
      <c r="H667" s="257" t="s">
        <v>81</v>
      </c>
      <c r="I667" s="32"/>
      <c r="J667" s="158" t="s">
        <v>96</v>
      </c>
      <c r="K667" s="257" t="s">
        <v>96</v>
      </c>
      <c r="L667" s="257" t="s">
        <v>710</v>
      </c>
      <c r="M667" s="258"/>
      <c r="N667" s="257"/>
      <c r="O667" s="260"/>
      <c r="P667" s="260"/>
      <c r="Q667" s="257" t="s">
        <v>8098</v>
      </c>
      <c r="R667" s="257" t="s">
        <v>414</v>
      </c>
      <c r="S667" s="267" t="s">
        <v>415</v>
      </c>
      <c r="T667" s="257" t="s">
        <v>416</v>
      </c>
      <c r="U667" s="267" t="s">
        <v>116</v>
      </c>
      <c r="V667" s="266"/>
      <c r="W667" s="266"/>
      <c r="X667" s="263"/>
      <c r="Y667" s="263"/>
      <c r="Z667" s="263"/>
      <c r="AA667" s="263"/>
      <c r="AB667" s="266"/>
      <c r="AC667" s="263"/>
      <c r="AD667" s="263"/>
      <c r="AE667" s="263"/>
      <c r="AF667" s="263"/>
      <c r="AG667" s="263"/>
      <c r="AH667" s="263"/>
      <c r="AI667" s="266"/>
      <c r="AJ667" s="263"/>
      <c r="AK667" s="263"/>
      <c r="AL667" s="263"/>
      <c r="AM667" s="263"/>
      <c r="AN667" s="266"/>
      <c r="AO667" s="263"/>
      <c r="AP667" s="261"/>
      <c r="AQ667" s="266"/>
      <c r="AR667" s="45"/>
      <c r="AS667" s="4"/>
      <c r="AT667" s="4"/>
      <c r="AU667" s="4"/>
      <c r="AV667" s="4"/>
      <c r="AW667" s="4"/>
      <c r="AX667" s="34"/>
      <c r="AY667" s="4"/>
      <c r="AZ667" s="4"/>
      <c r="BA667" s="261"/>
      <c r="BB667" s="261"/>
      <c r="BC667" s="4"/>
      <c r="BD667" s="4"/>
      <c r="BE667" s="261"/>
      <c r="BF667" s="261"/>
      <c r="BG667" s="4"/>
      <c r="BH667" s="4"/>
      <c r="BI667" s="261"/>
      <c r="BJ667" s="261"/>
      <c r="BK667" s="257"/>
      <c r="BL667" s="266"/>
      <c r="BM667" s="266"/>
      <c r="BN667" s="266"/>
      <c r="BO667" s="266"/>
      <c r="BP667" s="266"/>
      <c r="BQ667" s="257" t="s">
        <v>5496</v>
      </c>
      <c r="BR667" s="266"/>
      <c r="BS667" s="266"/>
      <c r="BT667" s="266"/>
      <c r="BU667" s="257"/>
      <c r="BV667" s="266"/>
      <c r="BW667" s="34"/>
      <c r="BX667" s="257" t="s">
        <v>5497</v>
      </c>
      <c r="BY667" s="34"/>
      <c r="BZ667" s="219"/>
    </row>
    <row r="668" spans="1:78" s="217" customFormat="1" ht="378">
      <c r="A668" s="257">
        <v>666</v>
      </c>
      <c r="B668" s="10" t="s">
        <v>5498</v>
      </c>
      <c r="C668" s="257" t="s">
        <v>106</v>
      </c>
      <c r="D668" s="257" t="s">
        <v>125</v>
      </c>
      <c r="E668" s="257" t="s">
        <v>1136</v>
      </c>
      <c r="F668" s="257" t="s">
        <v>5499</v>
      </c>
      <c r="G668" s="257" t="s">
        <v>5500</v>
      </c>
      <c r="H668" s="266" t="s">
        <v>110</v>
      </c>
      <c r="I668" s="32" t="s">
        <v>5501</v>
      </c>
      <c r="J668" s="158" t="s">
        <v>96</v>
      </c>
      <c r="K668" s="257" t="s">
        <v>96</v>
      </c>
      <c r="L668" s="257" t="s">
        <v>5502</v>
      </c>
      <c r="M668" s="258">
        <v>25691</v>
      </c>
      <c r="N668" s="259">
        <v>39617</v>
      </c>
      <c r="O668" s="260">
        <v>6091</v>
      </c>
      <c r="P668" s="260">
        <v>5886</v>
      </c>
      <c r="Q668" s="257" t="s">
        <v>114</v>
      </c>
      <c r="R668" s="257" t="s">
        <v>828</v>
      </c>
      <c r="S668" s="144" t="s">
        <v>177</v>
      </c>
      <c r="T668" s="257" t="s">
        <v>8402</v>
      </c>
      <c r="U668" s="267" t="s">
        <v>116</v>
      </c>
      <c r="V668" s="32"/>
      <c r="W668" s="257"/>
      <c r="X668" s="261">
        <v>15759816173</v>
      </c>
      <c r="Y668" s="39">
        <f>X668/10</f>
        <v>1575981617.3</v>
      </c>
      <c r="Z668" s="39">
        <f>X668/13.5</f>
        <v>1167393790.5925925</v>
      </c>
      <c r="AA668" s="39">
        <v>31923140.846297197</v>
      </c>
      <c r="AB668" s="260">
        <v>1809</v>
      </c>
      <c r="AC668" s="49">
        <v>243379152202</v>
      </c>
      <c r="AD668" s="49">
        <f>AC668/10</f>
        <v>24337915220.200001</v>
      </c>
      <c r="AE668" s="49">
        <f>AC668/13.5</f>
        <v>18028085348.296295</v>
      </c>
      <c r="AF668" s="49">
        <v>116300223.73320337</v>
      </c>
      <c r="AG668" s="263">
        <v>23064308646</v>
      </c>
      <c r="AH668" s="49">
        <v>-6967999857</v>
      </c>
      <c r="AI668" s="48">
        <v>1791</v>
      </c>
      <c r="AJ668" s="39">
        <v>28912244.370000001</v>
      </c>
      <c r="AK668" s="52">
        <v>56798019.460000001</v>
      </c>
      <c r="AL668" s="39">
        <v>85710263.829999998</v>
      </c>
      <c r="AM668" s="51">
        <v>1763585.6755144033</v>
      </c>
      <c r="AN668" s="260">
        <v>1790</v>
      </c>
      <c r="AO668" s="52">
        <v>11045728332</v>
      </c>
      <c r="AP668" s="39">
        <v>986864429.77999997</v>
      </c>
      <c r="AQ668" s="53">
        <v>1804</v>
      </c>
      <c r="AR668" s="52"/>
      <c r="AS668" s="52"/>
      <c r="AT668" s="52"/>
      <c r="AU668" s="52"/>
      <c r="AV668" s="52"/>
      <c r="AW668" s="52"/>
      <c r="AX668" s="70"/>
      <c r="AY668" s="52"/>
      <c r="AZ668" s="52"/>
      <c r="BA668" s="39">
        <v>986864429.77999997</v>
      </c>
      <c r="BB668" s="39">
        <v>986864429.77999997</v>
      </c>
      <c r="BC668" s="52"/>
      <c r="BD668" s="52"/>
      <c r="BE668" s="39">
        <v>986864429.77999997</v>
      </c>
      <c r="BF668" s="39">
        <v>986864429.77999997</v>
      </c>
      <c r="BG668" s="52"/>
      <c r="BH668" s="52"/>
      <c r="BI668" s="39">
        <v>986864429.77999997</v>
      </c>
      <c r="BJ668" s="39">
        <v>986864429.77999997</v>
      </c>
      <c r="BK668" s="264" t="s">
        <v>8442</v>
      </c>
      <c r="BL668" s="266" t="s">
        <v>180</v>
      </c>
      <c r="BM668" s="257" t="s">
        <v>118</v>
      </c>
      <c r="BN668" s="265" t="s">
        <v>180</v>
      </c>
      <c r="BO668" s="265" t="s">
        <v>180</v>
      </c>
      <c r="BP668" s="69" t="s">
        <v>8441</v>
      </c>
      <c r="BQ668" s="257" t="s">
        <v>519</v>
      </c>
      <c r="BR668" s="257" t="s">
        <v>5503</v>
      </c>
      <c r="BS668" s="257" t="s">
        <v>5504</v>
      </c>
      <c r="BT668" s="257"/>
      <c r="BU668" s="257" t="s">
        <v>1009</v>
      </c>
      <c r="BV668" s="257" t="s">
        <v>5505</v>
      </c>
      <c r="BW668" s="38"/>
      <c r="BX668" s="257" t="s">
        <v>5506</v>
      </c>
      <c r="BY668" s="266"/>
      <c r="BZ668" s="216"/>
    </row>
    <row r="669" spans="1:78" s="217" customFormat="1" ht="261" customHeight="1">
      <c r="A669" s="257">
        <v>667</v>
      </c>
      <c r="B669" s="10" t="s">
        <v>5507</v>
      </c>
      <c r="C669" s="257" t="s">
        <v>106</v>
      </c>
      <c r="D669" s="257" t="s">
        <v>219</v>
      </c>
      <c r="E669" s="257" t="s">
        <v>5508</v>
      </c>
      <c r="F669" s="257" t="s">
        <v>5509</v>
      </c>
      <c r="G669" s="257" t="s">
        <v>5510</v>
      </c>
      <c r="H669" s="69" t="s">
        <v>8072</v>
      </c>
      <c r="I669" s="32" t="s">
        <v>5511</v>
      </c>
      <c r="J669" s="158" t="s">
        <v>96</v>
      </c>
      <c r="K669" s="257" t="s">
        <v>96</v>
      </c>
      <c r="L669" s="257" t="s">
        <v>5512</v>
      </c>
      <c r="M669" s="258">
        <v>16351</v>
      </c>
      <c r="N669" s="257">
        <v>2021</v>
      </c>
      <c r="O669" s="58" t="s">
        <v>5513</v>
      </c>
      <c r="P669" s="58">
        <v>42.145000000000003</v>
      </c>
      <c r="Q669" s="257" t="s">
        <v>175</v>
      </c>
      <c r="R669" s="257" t="s">
        <v>828</v>
      </c>
      <c r="S669" s="267" t="s">
        <v>415</v>
      </c>
      <c r="T669" s="257" t="s">
        <v>8306</v>
      </c>
      <c r="U669" s="257" t="s">
        <v>101</v>
      </c>
      <c r="V669" s="32"/>
      <c r="W669" s="257"/>
      <c r="X669" s="261"/>
      <c r="Y669" s="39"/>
      <c r="Z669" s="39"/>
      <c r="AA669" s="39"/>
      <c r="AB669" s="262"/>
      <c r="AC669" s="49"/>
      <c r="AD669" s="263"/>
      <c r="AE669" s="263"/>
      <c r="AF669" s="49"/>
      <c r="AG669" s="263"/>
      <c r="AH669" s="263"/>
      <c r="AI669" s="266"/>
      <c r="AJ669" s="39"/>
      <c r="AK669" s="52"/>
      <c r="AL669" s="39"/>
      <c r="AM669" s="51"/>
      <c r="AN669" s="83"/>
      <c r="AO669" s="52"/>
      <c r="AP669" s="39"/>
      <c r="AQ669" s="54"/>
      <c r="AR669" s="52"/>
      <c r="AS669" s="52"/>
      <c r="AT669" s="52"/>
      <c r="AU669" s="52"/>
      <c r="AV669" s="52"/>
      <c r="AW669" s="52"/>
      <c r="AX669" s="54"/>
      <c r="AY669" s="52"/>
      <c r="AZ669" s="52"/>
      <c r="BA669" s="39"/>
      <c r="BB669" s="39"/>
      <c r="BC669" s="52"/>
      <c r="BD669" s="52"/>
      <c r="BE669" s="39"/>
      <c r="BF669" s="39"/>
      <c r="BG669" s="52"/>
      <c r="BH669" s="52"/>
      <c r="BI669" s="39"/>
      <c r="BJ669" s="39"/>
      <c r="BK669" s="257"/>
      <c r="BL669" s="257"/>
      <c r="BM669" s="257"/>
      <c r="BN669" s="257"/>
      <c r="BO669" s="257"/>
      <c r="BP669" s="257"/>
      <c r="BQ669" s="257"/>
      <c r="BR669" s="257" t="s">
        <v>5514</v>
      </c>
      <c r="BS669" s="257" t="s">
        <v>227</v>
      </c>
      <c r="BT669" s="257"/>
      <c r="BU669" s="257"/>
      <c r="BV669" s="257" t="s">
        <v>830</v>
      </c>
      <c r="BW669" s="38"/>
      <c r="BX669" s="257" t="s">
        <v>5515</v>
      </c>
      <c r="BY669" s="266" t="s">
        <v>5516</v>
      </c>
      <c r="BZ669" s="216"/>
    </row>
    <row r="670" spans="1:78" s="217" customFormat="1" ht="99.75" customHeight="1">
      <c r="A670" s="257">
        <v>668</v>
      </c>
      <c r="B670" s="10" t="s">
        <v>5517</v>
      </c>
      <c r="C670" s="257" t="s">
        <v>106</v>
      </c>
      <c r="D670" s="257" t="s">
        <v>274</v>
      </c>
      <c r="E670" s="257" t="s">
        <v>568</v>
      </c>
      <c r="F670" s="257"/>
      <c r="G670" s="257" t="s">
        <v>5518</v>
      </c>
      <c r="H670" s="257" t="s">
        <v>81</v>
      </c>
      <c r="I670" s="32" t="s">
        <v>5519</v>
      </c>
      <c r="J670" s="158" t="s">
        <v>96</v>
      </c>
      <c r="K670" s="257" t="s">
        <v>4388</v>
      </c>
      <c r="L670" s="257" t="s">
        <v>5520</v>
      </c>
      <c r="M670" s="258"/>
      <c r="N670" s="259"/>
      <c r="O670" s="260"/>
      <c r="P670" s="260"/>
      <c r="Q670" s="257" t="s">
        <v>114</v>
      </c>
      <c r="R670" s="257" t="s">
        <v>3814</v>
      </c>
      <c r="S670" s="267" t="s">
        <v>359</v>
      </c>
      <c r="T670" s="158" t="s">
        <v>86</v>
      </c>
      <c r="U670" s="257" t="s">
        <v>101</v>
      </c>
      <c r="V670" s="32"/>
      <c r="W670" s="257"/>
      <c r="X670" s="261"/>
      <c r="Y670" s="39"/>
      <c r="Z670" s="39"/>
      <c r="AA670" s="39"/>
      <c r="AB670" s="262"/>
      <c r="AC670" s="49"/>
      <c r="AD670" s="263"/>
      <c r="AE670" s="263"/>
      <c r="AF670" s="49"/>
      <c r="AG670" s="263"/>
      <c r="AH670" s="263"/>
      <c r="AI670" s="266"/>
      <c r="AJ670" s="39"/>
      <c r="AK670" s="52"/>
      <c r="AL670" s="39"/>
      <c r="AM670" s="51"/>
      <c r="AN670" s="83"/>
      <c r="AO670" s="52"/>
      <c r="AP670" s="39"/>
      <c r="AQ670" s="54"/>
      <c r="AR670" s="52"/>
      <c r="AS670" s="52"/>
      <c r="AT670" s="52"/>
      <c r="AU670" s="52"/>
      <c r="AV670" s="52"/>
      <c r="AW670" s="52"/>
      <c r="AX670" s="54"/>
      <c r="AY670" s="52"/>
      <c r="AZ670" s="52"/>
      <c r="BA670" s="39"/>
      <c r="BB670" s="39"/>
      <c r="BC670" s="52"/>
      <c r="BD670" s="52"/>
      <c r="BE670" s="39"/>
      <c r="BF670" s="39"/>
      <c r="BG670" s="52"/>
      <c r="BH670" s="52"/>
      <c r="BI670" s="39"/>
      <c r="BJ670" s="39"/>
      <c r="BK670" s="257"/>
      <c r="BL670" s="257"/>
      <c r="BM670" s="257"/>
      <c r="BN670" s="257"/>
      <c r="BO670" s="257"/>
      <c r="BP670" s="257"/>
      <c r="BQ670" s="257"/>
      <c r="BR670" s="257"/>
      <c r="BS670" s="257" t="s">
        <v>1336</v>
      </c>
      <c r="BT670" s="257"/>
      <c r="BU670" s="257"/>
      <c r="BV670" s="257"/>
      <c r="BW670" s="38"/>
      <c r="BX670" s="257" t="s">
        <v>5521</v>
      </c>
      <c r="BY670" s="266"/>
      <c r="BZ670" s="216"/>
    </row>
    <row r="671" spans="1:78" s="217" customFormat="1" ht="99.75" customHeight="1">
      <c r="A671" s="257">
        <v>669</v>
      </c>
      <c r="B671" s="10" t="s">
        <v>5522</v>
      </c>
      <c r="C671" s="257" t="s">
        <v>106</v>
      </c>
      <c r="D671" s="257" t="s">
        <v>125</v>
      </c>
      <c r="E671" s="257" t="s">
        <v>2056</v>
      </c>
      <c r="F671" s="257" t="s">
        <v>5523</v>
      </c>
      <c r="G671" s="257" t="s">
        <v>5524</v>
      </c>
      <c r="H671" s="257" t="s">
        <v>81</v>
      </c>
      <c r="I671" s="32" t="s">
        <v>5525</v>
      </c>
      <c r="J671" s="158" t="s">
        <v>96</v>
      </c>
      <c r="K671" s="257" t="s">
        <v>96</v>
      </c>
      <c r="L671" s="257"/>
      <c r="M671" s="258">
        <v>40289</v>
      </c>
      <c r="N671" s="259">
        <v>40289</v>
      </c>
      <c r="O671" s="260">
        <v>7387</v>
      </c>
      <c r="P671" s="260">
        <v>39407</v>
      </c>
      <c r="Q671" s="257" t="s">
        <v>114</v>
      </c>
      <c r="R671" s="257"/>
      <c r="S671" s="267" t="s">
        <v>132</v>
      </c>
      <c r="T671" s="257" t="s">
        <v>2062</v>
      </c>
      <c r="U671" s="257" t="s">
        <v>101</v>
      </c>
      <c r="V671" s="32"/>
      <c r="W671" s="257"/>
      <c r="X671" s="261"/>
      <c r="Y671" s="261"/>
      <c r="Z671" s="261"/>
      <c r="AA671" s="261"/>
      <c r="AB671" s="262"/>
      <c r="AC671" s="263"/>
      <c r="AD671" s="261"/>
      <c r="AE671" s="261"/>
      <c r="AF671" s="261"/>
      <c r="AG671" s="261"/>
      <c r="AH671" s="263"/>
      <c r="AI671" s="266"/>
      <c r="AJ671" s="39"/>
      <c r="AK671" s="39"/>
      <c r="AL671" s="39"/>
      <c r="AM671" s="39"/>
      <c r="AN671" s="40"/>
      <c r="AO671" s="39"/>
      <c r="AP671" s="39"/>
      <c r="AQ671" s="40"/>
      <c r="AR671" s="39"/>
      <c r="AS671" s="39"/>
      <c r="AT671" s="39"/>
      <c r="AU671" s="39"/>
      <c r="AV671" s="39"/>
      <c r="AW671" s="39"/>
      <c r="AX671" s="40"/>
      <c r="AY671" s="39"/>
      <c r="AZ671" s="39"/>
      <c r="BA671" s="39"/>
      <c r="BB671" s="39"/>
      <c r="BC671" s="39"/>
      <c r="BD671" s="39"/>
      <c r="BE671" s="39"/>
      <c r="BF671" s="39"/>
      <c r="BG671" s="39"/>
      <c r="BH671" s="39"/>
      <c r="BI671" s="39"/>
      <c r="BJ671" s="39"/>
      <c r="BK671" s="257"/>
      <c r="BL671" s="257"/>
      <c r="BM671" s="257"/>
      <c r="BN671" s="257"/>
      <c r="BO671" s="257"/>
      <c r="BP671" s="257"/>
      <c r="BQ671" s="257" t="s">
        <v>519</v>
      </c>
      <c r="BR671" s="257"/>
      <c r="BS671" s="257" t="s">
        <v>2864</v>
      </c>
      <c r="BT671" s="257"/>
      <c r="BU671" s="257"/>
      <c r="BV671" s="257"/>
      <c r="BW671" s="38"/>
      <c r="BX671" s="257" t="s">
        <v>5526</v>
      </c>
      <c r="BY671" s="266"/>
      <c r="BZ671" s="216"/>
    </row>
    <row r="672" spans="1:78" s="217" customFormat="1" ht="99.75" customHeight="1">
      <c r="A672" s="257">
        <v>670</v>
      </c>
      <c r="B672" s="10" t="s">
        <v>5527</v>
      </c>
      <c r="C672" s="257" t="s">
        <v>106</v>
      </c>
      <c r="D672" s="267" t="s">
        <v>402</v>
      </c>
      <c r="E672" s="257" t="s">
        <v>713</v>
      </c>
      <c r="F672" s="257" t="s">
        <v>5528</v>
      </c>
      <c r="G672" s="257" t="s">
        <v>5529</v>
      </c>
      <c r="H672" s="257" t="s">
        <v>189</v>
      </c>
      <c r="I672" s="32" t="s">
        <v>5530</v>
      </c>
      <c r="J672" s="158" t="s">
        <v>96</v>
      </c>
      <c r="K672" s="257" t="s">
        <v>96</v>
      </c>
      <c r="L672" s="257" t="s">
        <v>5531</v>
      </c>
      <c r="M672" s="258">
        <v>39629</v>
      </c>
      <c r="N672" s="259">
        <v>39629</v>
      </c>
      <c r="O672" s="260"/>
      <c r="P672" s="260"/>
      <c r="Q672" s="257" t="s">
        <v>114</v>
      </c>
      <c r="R672" s="257" t="s">
        <v>177</v>
      </c>
      <c r="S672" s="267" t="s">
        <v>132</v>
      </c>
      <c r="T672" s="257" t="s">
        <v>8402</v>
      </c>
      <c r="U672" s="267" t="s">
        <v>116</v>
      </c>
      <c r="V672" s="32"/>
      <c r="W672" s="257"/>
      <c r="X672" s="261"/>
      <c r="Y672" s="261"/>
      <c r="Z672" s="261"/>
      <c r="AA672" s="261"/>
      <c r="AB672" s="262"/>
      <c r="AC672" s="263"/>
      <c r="AD672" s="261"/>
      <c r="AE672" s="261"/>
      <c r="AF672" s="261"/>
      <c r="AG672" s="261"/>
      <c r="AH672" s="263"/>
      <c r="AI672" s="266"/>
      <c r="AJ672" s="39"/>
      <c r="AK672" s="39"/>
      <c r="AL672" s="39"/>
      <c r="AM672" s="39"/>
      <c r="AN672" s="40"/>
      <c r="AO672" s="39"/>
      <c r="AP672" s="39"/>
      <c r="AQ672" s="40"/>
      <c r="AR672" s="39"/>
      <c r="AS672" s="39"/>
      <c r="AT672" s="39"/>
      <c r="AU672" s="39"/>
      <c r="AV672" s="39"/>
      <c r="AW672" s="39"/>
      <c r="AX672" s="41"/>
      <c r="AY672" s="39"/>
      <c r="AZ672" s="39"/>
      <c r="BA672" s="39"/>
      <c r="BB672" s="39"/>
      <c r="BC672" s="39"/>
      <c r="BD672" s="39"/>
      <c r="BE672" s="39"/>
      <c r="BF672" s="39"/>
      <c r="BG672" s="39"/>
      <c r="BH672" s="39"/>
      <c r="BI672" s="39"/>
      <c r="BJ672" s="39"/>
      <c r="BK672" s="257"/>
      <c r="BL672" s="257"/>
      <c r="BM672" s="257"/>
      <c r="BN672" s="257"/>
      <c r="BO672" s="257"/>
      <c r="BP672" s="257"/>
      <c r="BQ672" s="257" t="s">
        <v>5532</v>
      </c>
      <c r="BR672" s="257"/>
      <c r="BS672" s="257" t="s">
        <v>8402</v>
      </c>
      <c r="BT672" s="257"/>
      <c r="BU672" s="257"/>
      <c r="BV672" s="257"/>
      <c r="BW672" s="38"/>
      <c r="BX672" s="257" t="s">
        <v>5533</v>
      </c>
      <c r="BY672" s="266"/>
      <c r="BZ672" s="219"/>
    </row>
    <row r="673" spans="1:78" s="217" customFormat="1" ht="81.75" customHeight="1">
      <c r="A673" s="257">
        <v>671</v>
      </c>
      <c r="B673" s="10" t="s">
        <v>5534</v>
      </c>
      <c r="C673" s="257" t="s">
        <v>106</v>
      </c>
      <c r="D673" s="257" t="s">
        <v>125</v>
      </c>
      <c r="E673" s="257" t="s">
        <v>5535</v>
      </c>
      <c r="F673" s="257" t="s">
        <v>5536</v>
      </c>
      <c r="G673" s="257" t="s">
        <v>5537</v>
      </c>
      <c r="H673" s="266" t="s">
        <v>110</v>
      </c>
      <c r="I673" s="32" t="s">
        <v>5538</v>
      </c>
      <c r="J673" s="158" t="s">
        <v>96</v>
      </c>
      <c r="K673" s="257" t="s">
        <v>96</v>
      </c>
      <c r="L673" s="257" t="s">
        <v>5539</v>
      </c>
      <c r="M673" s="258">
        <v>19725</v>
      </c>
      <c r="N673" s="259">
        <v>38365</v>
      </c>
      <c r="O673" s="260"/>
      <c r="P673" s="260"/>
      <c r="Q673" s="257" t="s">
        <v>114</v>
      </c>
      <c r="R673" s="257" t="s">
        <v>5540</v>
      </c>
      <c r="S673" s="267" t="s">
        <v>8102</v>
      </c>
      <c r="T673" s="257" t="s">
        <v>8402</v>
      </c>
      <c r="U673" s="267" t="s">
        <v>116</v>
      </c>
      <c r="V673" s="32" t="s">
        <v>5541</v>
      </c>
      <c r="W673" s="257"/>
      <c r="X673" s="261">
        <v>1661365989</v>
      </c>
      <c r="Y673" s="39">
        <f>X673/10</f>
        <v>166136598.90000001</v>
      </c>
      <c r="Z673" s="39">
        <f>X673/13.5</f>
        <v>123064147.33333333</v>
      </c>
      <c r="AA673" s="39">
        <v>3365268.9778804085</v>
      </c>
      <c r="AB673" s="262">
        <v>70</v>
      </c>
      <c r="AC673" s="49">
        <v>44948441679</v>
      </c>
      <c r="AD673" s="263">
        <f>AC673/10</f>
        <v>4494844167.8999996</v>
      </c>
      <c r="AE673" s="263">
        <f>AC673/13.5</f>
        <v>3329514198.4444447</v>
      </c>
      <c r="AF673" s="49">
        <v>21478889.117781986</v>
      </c>
      <c r="AG673" s="263">
        <v>4104812613</v>
      </c>
      <c r="AH673" s="263">
        <v>2741324594</v>
      </c>
      <c r="AI673" s="266">
        <v>1367</v>
      </c>
      <c r="AJ673" s="52">
        <v>4634576.45</v>
      </c>
      <c r="AK673" s="52">
        <v>15050351.210000001</v>
      </c>
      <c r="AL673" s="39">
        <v>19684927.66</v>
      </c>
      <c r="AM673" s="51">
        <v>405039.6637860082</v>
      </c>
      <c r="AN673" s="83">
        <v>1402</v>
      </c>
      <c r="AO673" s="51"/>
      <c r="AP673" s="39">
        <v>688146116</v>
      </c>
      <c r="AQ673" s="64"/>
      <c r="AR673" s="49"/>
      <c r="AS673" s="49"/>
      <c r="AT673" s="57">
        <v>122528629073.25</v>
      </c>
      <c r="AU673" s="57">
        <v>208434.83</v>
      </c>
      <c r="AV673" s="39">
        <f>AR673+AT673</f>
        <v>122528629073.25</v>
      </c>
      <c r="AW673" s="39">
        <f>AS673+AU673</f>
        <v>208434.83</v>
      </c>
      <c r="AX673" s="91"/>
      <c r="AY673" s="49"/>
      <c r="AZ673" s="49"/>
      <c r="BA673" s="39">
        <v>688146116</v>
      </c>
      <c r="BB673" s="39">
        <v>688146116</v>
      </c>
      <c r="BC673" s="49"/>
      <c r="BD673" s="49"/>
      <c r="BE673" s="39">
        <v>688146116</v>
      </c>
      <c r="BF673" s="39">
        <v>688146116</v>
      </c>
      <c r="BG673" s="49"/>
      <c r="BH673" s="49"/>
      <c r="BI673" s="39">
        <v>688146116</v>
      </c>
      <c r="BJ673" s="39">
        <v>688146116</v>
      </c>
      <c r="BK673" s="95" t="s">
        <v>5542</v>
      </c>
      <c r="BL673" s="266" t="s">
        <v>180</v>
      </c>
      <c r="BM673" s="257" t="s">
        <v>118</v>
      </c>
      <c r="BN673" s="265" t="s">
        <v>180</v>
      </c>
      <c r="BO673" s="265" t="s">
        <v>180</v>
      </c>
      <c r="BP673" s="257" t="s">
        <v>5543</v>
      </c>
      <c r="BQ673" s="257" t="s">
        <v>519</v>
      </c>
      <c r="BR673" s="257" t="s">
        <v>5544</v>
      </c>
      <c r="BS673" s="257" t="s">
        <v>8402</v>
      </c>
      <c r="BT673" s="257"/>
      <c r="BU673" s="257"/>
      <c r="BV673" s="32" t="s">
        <v>5545</v>
      </c>
      <c r="BW673" s="38"/>
      <c r="BX673" s="257" t="s">
        <v>5546</v>
      </c>
      <c r="BY673" s="257" t="s">
        <v>806</v>
      </c>
      <c r="BZ673" s="216"/>
    </row>
    <row r="674" spans="1:78" s="217" customFormat="1" ht="203.25" customHeight="1">
      <c r="A674" s="257">
        <v>672</v>
      </c>
      <c r="B674" s="101" t="s">
        <v>5547</v>
      </c>
      <c r="C674" s="257" t="s">
        <v>106</v>
      </c>
      <c r="D674" s="257" t="s">
        <v>125</v>
      </c>
      <c r="E674" s="257" t="s">
        <v>126</v>
      </c>
      <c r="F674" s="257" t="s">
        <v>5548</v>
      </c>
      <c r="G674" s="257" t="s">
        <v>5549</v>
      </c>
      <c r="H674" s="266" t="s">
        <v>110</v>
      </c>
      <c r="I674" s="32" t="s">
        <v>5550</v>
      </c>
      <c r="J674" s="158" t="s">
        <v>96</v>
      </c>
      <c r="K674" s="257" t="s">
        <v>5551</v>
      </c>
      <c r="L674" s="257" t="s">
        <v>5552</v>
      </c>
      <c r="M674" s="258">
        <v>34415</v>
      </c>
      <c r="N674" s="259">
        <v>38489</v>
      </c>
      <c r="O674" s="260">
        <v>3449</v>
      </c>
      <c r="P674" s="260">
        <v>38188</v>
      </c>
      <c r="Q674" s="257" t="s">
        <v>114</v>
      </c>
      <c r="R674" s="257" t="s">
        <v>5553</v>
      </c>
      <c r="S674" s="144" t="s">
        <v>177</v>
      </c>
      <c r="T674" s="257" t="s">
        <v>8402</v>
      </c>
      <c r="U674" s="267" t="s">
        <v>116</v>
      </c>
      <c r="V674" s="32" t="s">
        <v>5554</v>
      </c>
      <c r="W674" s="257" t="s">
        <v>5555</v>
      </c>
      <c r="X674" s="261"/>
      <c r="Y674" s="261"/>
      <c r="Z674" s="261"/>
      <c r="AA674" s="261"/>
      <c r="AB674" s="260"/>
      <c r="AC674" s="49">
        <v>4933828939</v>
      </c>
      <c r="AD674" s="49">
        <f>AC674/10</f>
        <v>493382893.89999998</v>
      </c>
      <c r="AE674" s="49">
        <f>AC674/13.5</f>
        <v>365468810.2962963</v>
      </c>
      <c r="AF674" s="49">
        <v>2357660.4827302792</v>
      </c>
      <c r="AG674" s="263">
        <v>3621097046</v>
      </c>
      <c r="AH674" s="49">
        <v>82586056</v>
      </c>
      <c r="AI674" s="48">
        <v>90</v>
      </c>
      <c r="AJ674" s="39">
        <v>216603.92</v>
      </c>
      <c r="AK674" s="52">
        <v>3556520.43</v>
      </c>
      <c r="AL674" s="39">
        <v>3773124.35</v>
      </c>
      <c r="AM674" s="51">
        <v>77636.303497942383</v>
      </c>
      <c r="AN674" s="260">
        <v>120</v>
      </c>
      <c r="AO674" s="52">
        <v>2808161310</v>
      </c>
      <c r="AP674" s="39">
        <v>380989854.23000002</v>
      </c>
      <c r="AQ674" s="53">
        <v>100</v>
      </c>
      <c r="AR674" s="52"/>
      <c r="AS674" s="52"/>
      <c r="AT674" s="57">
        <v>8751201473.25</v>
      </c>
      <c r="AU674" s="57">
        <v>21702.17</v>
      </c>
      <c r="AV674" s="39">
        <f>AR674+AT674</f>
        <v>8751201473.25</v>
      </c>
      <c r="AW674" s="39">
        <f>AS674+AU674</f>
        <v>21702.17</v>
      </c>
      <c r="AX674" s="70"/>
      <c r="AY674" s="52"/>
      <c r="AZ674" s="52"/>
      <c r="BA674" s="39">
        <v>380989854.23000002</v>
      </c>
      <c r="BB674" s="39">
        <v>380989854.23000002</v>
      </c>
      <c r="BC674" s="52"/>
      <c r="BD674" s="52"/>
      <c r="BE674" s="39">
        <v>380989854.23000002</v>
      </c>
      <c r="BF674" s="39">
        <v>380989854.23000002</v>
      </c>
      <c r="BG674" s="52"/>
      <c r="BH674" s="52"/>
      <c r="BI674" s="39">
        <v>380989854.23000002</v>
      </c>
      <c r="BJ674" s="39">
        <v>380989854.23000002</v>
      </c>
      <c r="BK674" s="69" t="s">
        <v>8759</v>
      </c>
      <c r="BL674" s="266" t="s">
        <v>180</v>
      </c>
      <c r="BM674" s="266" t="s">
        <v>180</v>
      </c>
      <c r="BN674" s="265"/>
      <c r="BO674" s="265" t="s">
        <v>118</v>
      </c>
      <c r="BP674" s="69" t="s">
        <v>8760</v>
      </c>
      <c r="BQ674" s="257" t="s">
        <v>5556</v>
      </c>
      <c r="BR674" s="257" t="s">
        <v>5557</v>
      </c>
      <c r="BS674" s="257" t="s">
        <v>8423</v>
      </c>
      <c r="BT674" s="257"/>
      <c r="BU674" s="257"/>
      <c r="BV674" s="69" t="s">
        <v>7963</v>
      </c>
      <c r="BW674" s="38"/>
      <c r="BX674" s="257" t="s">
        <v>5558</v>
      </c>
      <c r="BY674" s="266"/>
      <c r="BZ674" s="219"/>
    </row>
    <row r="675" spans="1:78" s="217" customFormat="1" ht="130.5" customHeight="1">
      <c r="A675" s="257">
        <v>673</v>
      </c>
      <c r="B675" s="10" t="s">
        <v>5559</v>
      </c>
      <c r="C675" s="257" t="s">
        <v>106</v>
      </c>
      <c r="D675" s="257" t="s">
        <v>125</v>
      </c>
      <c r="E675" s="257" t="s">
        <v>529</v>
      </c>
      <c r="F675" s="257" t="s">
        <v>5560</v>
      </c>
      <c r="G675" s="257" t="s">
        <v>5561</v>
      </c>
      <c r="H675" s="266" t="s">
        <v>110</v>
      </c>
      <c r="I675" s="32" t="s">
        <v>5562</v>
      </c>
      <c r="J675" s="158" t="s">
        <v>96</v>
      </c>
      <c r="K675" s="257" t="s">
        <v>5563</v>
      </c>
      <c r="L675" s="257" t="s">
        <v>5564</v>
      </c>
      <c r="M675" s="258">
        <v>35794</v>
      </c>
      <c r="N675" s="259">
        <v>38474</v>
      </c>
      <c r="O675" s="260">
        <v>3641</v>
      </c>
      <c r="P675" s="260">
        <v>38179</v>
      </c>
      <c r="Q675" s="257" t="s">
        <v>8100</v>
      </c>
      <c r="R675" s="257" t="s">
        <v>3501</v>
      </c>
      <c r="S675" s="267" t="s">
        <v>133</v>
      </c>
      <c r="T675" s="257" t="s">
        <v>8402</v>
      </c>
      <c r="U675" s="267" t="s">
        <v>116</v>
      </c>
      <c r="V675" s="32"/>
      <c r="W675" s="257"/>
      <c r="X675" s="261"/>
      <c r="Y675" s="261"/>
      <c r="Z675" s="261"/>
      <c r="AA675" s="261"/>
      <c r="AB675" s="262"/>
      <c r="AC675" s="263"/>
      <c r="AD675" s="261"/>
      <c r="AE675" s="261"/>
      <c r="AF675" s="261"/>
      <c r="AG675" s="261"/>
      <c r="AH675" s="263"/>
      <c r="AI675" s="266"/>
      <c r="AJ675" s="39"/>
      <c r="AK675" s="39"/>
      <c r="AL675" s="39"/>
      <c r="AM675" s="39"/>
      <c r="AN675" s="40"/>
      <c r="AO675" s="39"/>
      <c r="AP675" s="39"/>
      <c r="AQ675" s="40"/>
      <c r="AR675" s="39"/>
      <c r="AS675" s="39"/>
      <c r="AT675" s="39"/>
      <c r="AU675" s="39"/>
      <c r="AV675" s="39"/>
      <c r="AW675" s="39"/>
      <c r="AX675" s="41"/>
      <c r="AY675" s="39"/>
      <c r="AZ675" s="39"/>
      <c r="BA675" s="39"/>
      <c r="BB675" s="39"/>
      <c r="BC675" s="39"/>
      <c r="BD675" s="39"/>
      <c r="BE675" s="39"/>
      <c r="BF675" s="39"/>
      <c r="BG675" s="39"/>
      <c r="BH675" s="39"/>
      <c r="BI675" s="39"/>
      <c r="BJ675" s="39"/>
      <c r="BK675" s="257"/>
      <c r="BL675" s="257"/>
      <c r="BM675" s="257"/>
      <c r="BN675" s="257"/>
      <c r="BO675" s="257"/>
      <c r="BP675" s="257"/>
      <c r="BQ675" s="257" t="s">
        <v>5565</v>
      </c>
      <c r="BR675" s="257" t="s">
        <v>5566</v>
      </c>
      <c r="BS675" s="257" t="s">
        <v>8423</v>
      </c>
      <c r="BT675" s="257"/>
      <c r="BU675" s="257"/>
      <c r="BV675" s="257" t="s">
        <v>5567</v>
      </c>
      <c r="BW675" s="38"/>
      <c r="BX675" s="257" t="s">
        <v>5568</v>
      </c>
      <c r="BY675" s="266"/>
      <c r="BZ675" s="219"/>
    </row>
    <row r="676" spans="1:78" s="217" customFormat="1" ht="169.5" customHeight="1">
      <c r="A676" s="257">
        <v>674</v>
      </c>
      <c r="B676" s="10" t="s">
        <v>5569</v>
      </c>
      <c r="C676" s="257" t="s">
        <v>106</v>
      </c>
      <c r="D676" s="257" t="s">
        <v>274</v>
      </c>
      <c r="E676" s="257" t="s">
        <v>274</v>
      </c>
      <c r="F676" s="266" t="s">
        <v>5570</v>
      </c>
      <c r="G676" s="257" t="s">
        <v>5571</v>
      </c>
      <c r="H676" s="266" t="s">
        <v>110</v>
      </c>
      <c r="I676" s="32" t="s">
        <v>5572</v>
      </c>
      <c r="J676" s="158" t="s">
        <v>1028</v>
      </c>
      <c r="K676" s="257" t="s">
        <v>5573</v>
      </c>
      <c r="L676" s="257" t="s">
        <v>5574</v>
      </c>
      <c r="M676" s="266">
        <v>2002</v>
      </c>
      <c r="N676" s="266">
        <v>2010</v>
      </c>
      <c r="O676" s="48"/>
      <c r="P676" s="48"/>
      <c r="Q676" s="257" t="s">
        <v>114</v>
      </c>
      <c r="R676" s="266" t="s">
        <v>4363</v>
      </c>
      <c r="S676" s="267" t="s">
        <v>638</v>
      </c>
      <c r="T676" s="257" t="s">
        <v>2682</v>
      </c>
      <c r="U676" s="257" t="s">
        <v>101</v>
      </c>
      <c r="V676" s="5"/>
      <c r="W676" s="266"/>
      <c r="X676" s="261"/>
      <c r="Y676" s="261"/>
      <c r="Z676" s="261"/>
      <c r="AA676" s="261"/>
      <c r="AB676" s="262"/>
      <c r="AC676" s="263"/>
      <c r="AD676" s="263"/>
      <c r="AE676" s="263"/>
      <c r="AF676" s="263"/>
      <c r="AG676" s="263"/>
      <c r="AH676" s="263"/>
      <c r="AI676" s="266"/>
      <c r="AJ676" s="49"/>
      <c r="AK676" s="49"/>
      <c r="AL676" s="49"/>
      <c r="AM676" s="49"/>
      <c r="AN676" s="50"/>
      <c r="AO676" s="49"/>
      <c r="AP676" s="49"/>
      <c r="AQ676" s="50"/>
      <c r="AR676" s="49"/>
      <c r="AS676" s="49"/>
      <c r="AT676" s="49"/>
      <c r="AU676" s="49"/>
      <c r="AV676" s="49"/>
      <c r="AW676" s="49"/>
      <c r="AX676" s="91"/>
      <c r="AY676" s="49"/>
      <c r="AZ676" s="49"/>
      <c r="BA676" s="49"/>
      <c r="BB676" s="49"/>
      <c r="BC676" s="49"/>
      <c r="BD676" s="49"/>
      <c r="BE676" s="49"/>
      <c r="BF676" s="49"/>
      <c r="BG676" s="49"/>
      <c r="BH676" s="49"/>
      <c r="BI676" s="49"/>
      <c r="BJ676" s="49"/>
      <c r="BK676" s="257" t="s">
        <v>5575</v>
      </c>
      <c r="BL676" s="266" t="s">
        <v>180</v>
      </c>
      <c r="BM676" s="266" t="s">
        <v>118</v>
      </c>
      <c r="BN676" s="257"/>
      <c r="BO676" s="257"/>
      <c r="BP676" s="266"/>
      <c r="BQ676" s="257" t="s">
        <v>102</v>
      </c>
      <c r="BR676" s="257" t="s">
        <v>5576</v>
      </c>
      <c r="BS676" s="257" t="s">
        <v>2682</v>
      </c>
      <c r="BT676" s="266"/>
      <c r="BU676" s="257" t="s">
        <v>5577</v>
      </c>
      <c r="BV676" s="257" t="s">
        <v>5578</v>
      </c>
      <c r="BW676" s="34"/>
      <c r="BX676" s="257" t="s">
        <v>5579</v>
      </c>
      <c r="BY676" s="266"/>
      <c r="BZ676" s="219"/>
    </row>
    <row r="677" spans="1:78" s="217" customFormat="1" ht="99.75" customHeight="1">
      <c r="A677" s="257">
        <v>675</v>
      </c>
      <c r="B677" s="10" t="s">
        <v>5580</v>
      </c>
      <c r="C677" s="257" t="s">
        <v>106</v>
      </c>
      <c r="D677" s="257" t="s">
        <v>125</v>
      </c>
      <c r="E677" s="257" t="s">
        <v>5581</v>
      </c>
      <c r="F677" s="266" t="s">
        <v>5582</v>
      </c>
      <c r="G677" s="257" t="s">
        <v>5581</v>
      </c>
      <c r="H677" s="257" t="s">
        <v>848</v>
      </c>
      <c r="I677" s="32" t="s">
        <v>5583</v>
      </c>
      <c r="J677" s="158" t="s">
        <v>96</v>
      </c>
      <c r="K677" s="257" t="s">
        <v>1069</v>
      </c>
      <c r="L677" s="257" t="s">
        <v>5584</v>
      </c>
      <c r="M677" s="46">
        <v>28248</v>
      </c>
      <c r="N677" s="47">
        <v>40951</v>
      </c>
      <c r="O677" s="48"/>
      <c r="P677" s="48"/>
      <c r="Q677" s="257" t="s">
        <v>8100</v>
      </c>
      <c r="R677" s="266" t="s">
        <v>414</v>
      </c>
      <c r="S677" s="267" t="s">
        <v>415</v>
      </c>
      <c r="T677" s="257" t="s">
        <v>8402</v>
      </c>
      <c r="U677" s="257" t="s">
        <v>101</v>
      </c>
      <c r="V677" s="32"/>
      <c r="W677" s="266"/>
      <c r="X677" s="261"/>
      <c r="Y677" s="261"/>
      <c r="Z677" s="261"/>
      <c r="AA677" s="261"/>
      <c r="AB677" s="262"/>
      <c r="AC677" s="263"/>
      <c r="AD677" s="263"/>
      <c r="AE677" s="263"/>
      <c r="AF677" s="263"/>
      <c r="AG677" s="263"/>
      <c r="AH677" s="263"/>
      <c r="AI677" s="266"/>
      <c r="AJ677" s="49"/>
      <c r="AK677" s="49"/>
      <c r="AL677" s="49"/>
      <c r="AM677" s="49"/>
      <c r="AN677" s="50"/>
      <c r="AO677" s="49"/>
      <c r="AP677" s="49"/>
      <c r="AQ677" s="50"/>
      <c r="AR677" s="49"/>
      <c r="AS677" s="49"/>
      <c r="AT677" s="49"/>
      <c r="AU677" s="49"/>
      <c r="AV677" s="49"/>
      <c r="AW677" s="49"/>
      <c r="AX677" s="91"/>
      <c r="AY677" s="49"/>
      <c r="AZ677" s="49"/>
      <c r="BA677" s="49"/>
      <c r="BB677" s="49"/>
      <c r="BC677" s="49"/>
      <c r="BD677" s="49"/>
      <c r="BE677" s="49"/>
      <c r="BF677" s="49"/>
      <c r="BG677" s="49"/>
      <c r="BH677" s="49"/>
      <c r="BI677" s="49"/>
      <c r="BJ677" s="49"/>
      <c r="BK677" s="257"/>
      <c r="BL677" s="266"/>
      <c r="BM677" s="266"/>
      <c r="BN677" s="257"/>
      <c r="BO677" s="257"/>
      <c r="BP677" s="266"/>
      <c r="BQ677" s="257" t="s">
        <v>5585</v>
      </c>
      <c r="BR677" s="257" t="s">
        <v>5586</v>
      </c>
      <c r="BS677" s="257" t="s">
        <v>8402</v>
      </c>
      <c r="BT677" s="266"/>
      <c r="BU677" s="257"/>
      <c r="BV677" s="266"/>
      <c r="BW677" s="34"/>
      <c r="BX677" s="257" t="s">
        <v>5587</v>
      </c>
      <c r="BY677" s="266"/>
      <c r="BZ677" s="219"/>
    </row>
    <row r="678" spans="1:78" s="217" customFormat="1" ht="315">
      <c r="A678" s="257">
        <v>676</v>
      </c>
      <c r="B678" s="10" t="s">
        <v>5588</v>
      </c>
      <c r="C678" s="257" t="s">
        <v>106</v>
      </c>
      <c r="D678" s="257" t="s">
        <v>274</v>
      </c>
      <c r="E678" s="257" t="s">
        <v>274</v>
      </c>
      <c r="F678" s="257" t="s">
        <v>5589</v>
      </c>
      <c r="G678" s="265" t="s">
        <v>5590</v>
      </c>
      <c r="H678" s="266" t="s">
        <v>110</v>
      </c>
      <c r="I678" s="130" t="s">
        <v>5591</v>
      </c>
      <c r="J678" s="158" t="s">
        <v>1028</v>
      </c>
      <c r="K678" s="257" t="s">
        <v>5592</v>
      </c>
      <c r="L678" s="257" t="s">
        <v>5593</v>
      </c>
      <c r="M678" s="258">
        <v>1998</v>
      </c>
      <c r="N678" s="259">
        <v>39652</v>
      </c>
      <c r="O678" s="260"/>
      <c r="P678" s="260"/>
      <c r="Q678" s="257" t="s">
        <v>114</v>
      </c>
      <c r="R678" s="257" t="s">
        <v>329</v>
      </c>
      <c r="S678" s="267" t="s">
        <v>330</v>
      </c>
      <c r="T678" s="257" t="s">
        <v>1060</v>
      </c>
      <c r="U678" s="257" t="s">
        <v>101</v>
      </c>
      <c r="V678" s="32"/>
      <c r="W678" s="257" t="s">
        <v>5594</v>
      </c>
      <c r="X678" s="261">
        <v>19254802460</v>
      </c>
      <c r="Y678" s="39">
        <f>X678/10</f>
        <v>1925480246</v>
      </c>
      <c r="Z678" s="39">
        <f>X678/13.5</f>
        <v>1426281663.7037036</v>
      </c>
      <c r="AA678" s="39">
        <v>39002597.755631179</v>
      </c>
      <c r="AB678" s="260">
        <v>1655</v>
      </c>
      <c r="AC678" s="49">
        <v>393802915959</v>
      </c>
      <c r="AD678" s="49">
        <f>AC678/10</f>
        <v>39380291595.900002</v>
      </c>
      <c r="AE678" s="49">
        <f>AC678/13.5</f>
        <v>29170586367.333332</v>
      </c>
      <c r="AF678" s="49">
        <v>188181143.77687943</v>
      </c>
      <c r="AG678" s="263">
        <v>24275176996</v>
      </c>
      <c r="AH678" s="49">
        <v>22268561693</v>
      </c>
      <c r="AI678" s="48">
        <v>1696</v>
      </c>
      <c r="AJ678" s="39">
        <v>7080900.9400000004</v>
      </c>
      <c r="AK678" s="52">
        <v>67834345.109999999</v>
      </c>
      <c r="AL678" s="39">
        <v>74915246.049999997</v>
      </c>
      <c r="AM678" s="51">
        <v>1541465.9681069958</v>
      </c>
      <c r="AN678" s="260">
        <v>1560</v>
      </c>
      <c r="AO678" s="52">
        <v>13238844187</v>
      </c>
      <c r="AP678" s="39">
        <v>5769213168.0500002</v>
      </c>
      <c r="AQ678" s="53">
        <v>1286</v>
      </c>
      <c r="AR678" s="52"/>
      <c r="AS678" s="52"/>
      <c r="AT678" s="57">
        <v>58352697757</v>
      </c>
      <c r="AU678" s="57">
        <v>241634.27</v>
      </c>
      <c r="AV678" s="39">
        <f>AR678+AT678</f>
        <v>58352697757</v>
      </c>
      <c r="AW678" s="39">
        <f>AS678+AU678</f>
        <v>241634.27</v>
      </c>
      <c r="AX678" s="54"/>
      <c r="AY678" s="52"/>
      <c r="AZ678" s="52"/>
      <c r="BA678" s="39">
        <v>5769213168.0500002</v>
      </c>
      <c r="BB678" s="39">
        <v>5769213168.0500002</v>
      </c>
      <c r="BC678" s="52"/>
      <c r="BD678" s="52"/>
      <c r="BE678" s="39">
        <v>5769213168.0500002</v>
      </c>
      <c r="BF678" s="39">
        <v>5769213168.0500002</v>
      </c>
      <c r="BG678" s="52"/>
      <c r="BH678" s="52"/>
      <c r="BI678" s="39">
        <v>5769213168.0500002</v>
      </c>
      <c r="BJ678" s="39">
        <v>5769213168.0500002</v>
      </c>
      <c r="BK678" s="265" t="s">
        <v>8479</v>
      </c>
      <c r="BL678" s="266" t="s">
        <v>180</v>
      </c>
      <c r="BM678" s="257" t="s">
        <v>118</v>
      </c>
      <c r="BN678" s="265" t="s">
        <v>180</v>
      </c>
      <c r="BO678" s="265" t="s">
        <v>180</v>
      </c>
      <c r="BP678" s="257" t="s">
        <v>8480</v>
      </c>
      <c r="BQ678" s="257" t="s">
        <v>5596</v>
      </c>
      <c r="BR678" s="257" t="s">
        <v>5597</v>
      </c>
      <c r="BS678" s="257" t="s">
        <v>5598</v>
      </c>
      <c r="BT678" s="257" t="s">
        <v>5599</v>
      </c>
      <c r="BU678" s="257"/>
      <c r="BV678" s="257" t="s">
        <v>5600</v>
      </c>
      <c r="BW678" s="38"/>
      <c r="BX678" s="257" t="s">
        <v>5601</v>
      </c>
      <c r="BY678" s="266"/>
      <c r="BZ678" s="216"/>
    </row>
    <row r="679" spans="1:78" s="217" customFormat="1" ht="99.75" customHeight="1">
      <c r="A679" s="257">
        <v>677</v>
      </c>
      <c r="B679" s="10" t="s">
        <v>8237</v>
      </c>
      <c r="C679" s="257" t="s">
        <v>92</v>
      </c>
      <c r="D679" s="257" t="s">
        <v>5602</v>
      </c>
      <c r="E679" s="257" t="s">
        <v>5603</v>
      </c>
      <c r="F679" s="257"/>
      <c r="G679" s="257" t="s">
        <v>5604</v>
      </c>
      <c r="H679" s="257" t="s">
        <v>81</v>
      </c>
      <c r="I679" s="32"/>
      <c r="J679" s="158" t="s">
        <v>96</v>
      </c>
      <c r="K679" s="257" t="s">
        <v>96</v>
      </c>
      <c r="L679" s="257" t="s">
        <v>5605</v>
      </c>
      <c r="M679" s="46"/>
      <c r="N679" s="257"/>
      <c r="O679" s="260"/>
      <c r="P679" s="260"/>
      <c r="Q679" s="257" t="s">
        <v>114</v>
      </c>
      <c r="R679" s="257" t="s">
        <v>2394</v>
      </c>
      <c r="S679" s="267" t="s">
        <v>2395</v>
      </c>
      <c r="T679" s="257" t="s">
        <v>2396</v>
      </c>
      <c r="U679" s="257" t="s">
        <v>101</v>
      </c>
      <c r="V679" s="266"/>
      <c r="W679" s="266"/>
      <c r="X679" s="263"/>
      <c r="Y679" s="263"/>
      <c r="Z679" s="263"/>
      <c r="AA679" s="263"/>
      <c r="AB679" s="266"/>
      <c r="AC679" s="263"/>
      <c r="AD679" s="263"/>
      <c r="AE679" s="263"/>
      <c r="AF679" s="263"/>
      <c r="AG679" s="263"/>
      <c r="AH679" s="263"/>
      <c r="AI679" s="266"/>
      <c r="AJ679" s="263"/>
      <c r="AK679" s="263"/>
      <c r="AL679" s="263"/>
      <c r="AM679" s="263"/>
      <c r="AN679" s="266"/>
      <c r="AO679" s="263"/>
      <c r="AP679" s="263"/>
      <c r="AQ679" s="266"/>
      <c r="AR679" s="45"/>
      <c r="AS679" s="4"/>
      <c r="AT679" s="4"/>
      <c r="AU679" s="4"/>
      <c r="AV679" s="4"/>
      <c r="AW679" s="4"/>
      <c r="AX679" s="34"/>
      <c r="AY679" s="4"/>
      <c r="AZ679" s="4"/>
      <c r="BA679" s="263"/>
      <c r="BB679" s="263"/>
      <c r="BC679" s="4"/>
      <c r="BD679" s="4"/>
      <c r="BE679" s="263"/>
      <c r="BF679" s="263"/>
      <c r="BG679" s="4"/>
      <c r="BH679" s="4"/>
      <c r="BI679" s="263"/>
      <c r="BJ679" s="263"/>
      <c r="BK679" s="257" t="s">
        <v>5606</v>
      </c>
      <c r="BL679" s="266"/>
      <c r="BM679" s="266" t="s">
        <v>118</v>
      </c>
      <c r="BN679" s="266"/>
      <c r="BO679" s="266" t="s">
        <v>118</v>
      </c>
      <c r="BP679" s="266"/>
      <c r="BQ679" s="257" t="s">
        <v>615</v>
      </c>
      <c r="BR679" s="266"/>
      <c r="BS679" s="257" t="s">
        <v>2396</v>
      </c>
      <c r="BT679" s="266"/>
      <c r="BU679" s="257"/>
      <c r="BV679" s="266"/>
      <c r="BW679" s="34"/>
      <c r="BX679" s="257" t="s">
        <v>5607</v>
      </c>
      <c r="BY679" s="34"/>
      <c r="BZ679" s="216"/>
    </row>
    <row r="680" spans="1:78" s="217" customFormat="1" ht="240" customHeight="1">
      <c r="A680" s="257">
        <v>678</v>
      </c>
      <c r="B680" s="10" t="s">
        <v>5608</v>
      </c>
      <c r="C680" s="257" t="s">
        <v>106</v>
      </c>
      <c r="D680" s="69" t="s">
        <v>2425</v>
      </c>
      <c r="E680" s="257" t="s">
        <v>1129</v>
      </c>
      <c r="F680" s="257" t="s">
        <v>5609</v>
      </c>
      <c r="G680" s="265" t="s">
        <v>5610</v>
      </c>
      <c r="H680" s="257" t="s">
        <v>81</v>
      </c>
      <c r="I680" s="10"/>
      <c r="J680" s="158" t="s">
        <v>96</v>
      </c>
      <c r="K680" s="257" t="s">
        <v>96</v>
      </c>
      <c r="L680" s="257" t="s">
        <v>5611</v>
      </c>
      <c r="M680" s="258">
        <v>40861</v>
      </c>
      <c r="N680" s="259">
        <v>40861</v>
      </c>
      <c r="O680" s="260">
        <v>8588</v>
      </c>
      <c r="P680" s="260">
        <v>39799</v>
      </c>
      <c r="Q680" s="257" t="s">
        <v>114</v>
      </c>
      <c r="R680" s="257" t="s">
        <v>226</v>
      </c>
      <c r="S680" s="144" t="s">
        <v>177</v>
      </c>
      <c r="T680" s="257" t="s">
        <v>962</v>
      </c>
      <c r="U680" s="267" t="s">
        <v>116</v>
      </c>
      <c r="V680" s="32" t="s">
        <v>5612</v>
      </c>
      <c r="W680" s="257" t="s">
        <v>5613</v>
      </c>
      <c r="X680" s="261">
        <v>181399537</v>
      </c>
      <c r="Y680" s="39">
        <f>X680/10</f>
        <v>18139953.699999999</v>
      </c>
      <c r="Z680" s="39">
        <f>X680/13.5</f>
        <v>13437002.740740741</v>
      </c>
      <c r="AA680" s="39">
        <v>367443.56060606061</v>
      </c>
      <c r="AB680" s="260">
        <v>101</v>
      </c>
      <c r="AC680" s="49">
        <v>1737222488</v>
      </c>
      <c r="AD680" s="49">
        <f>AC680/10</f>
        <v>173722248.80000001</v>
      </c>
      <c r="AE680" s="49">
        <f>AC680/13.5</f>
        <v>128683147.25925925</v>
      </c>
      <c r="AF680" s="49">
        <v>830142.44318290427</v>
      </c>
      <c r="AG680" s="263">
        <v>67750000</v>
      </c>
      <c r="AH680" s="49">
        <v>0</v>
      </c>
      <c r="AI680" s="48">
        <v>206</v>
      </c>
      <c r="AJ680" s="39">
        <v>80017.19</v>
      </c>
      <c r="AK680" s="52">
        <v>8310766.1500000004</v>
      </c>
      <c r="AL680" s="39">
        <v>8390783.3399999999</v>
      </c>
      <c r="AM680" s="51">
        <v>172649.86296296294</v>
      </c>
      <c r="AN680" s="260">
        <v>246</v>
      </c>
      <c r="AO680" s="52">
        <v>2596532427</v>
      </c>
      <c r="AP680" s="39">
        <v>2686627953.77</v>
      </c>
      <c r="AQ680" s="53">
        <v>245</v>
      </c>
      <c r="AR680" s="52"/>
      <c r="AS680" s="52"/>
      <c r="AT680" s="57">
        <v>9319884577.7399998</v>
      </c>
      <c r="AU680" s="57">
        <v>32040.77</v>
      </c>
      <c r="AV680" s="39">
        <f>AR680+AT680</f>
        <v>9319884577.7399998</v>
      </c>
      <c r="AW680" s="39">
        <f>AS680+AU680</f>
        <v>32040.77</v>
      </c>
      <c r="AX680" s="54"/>
      <c r="AY680" s="52"/>
      <c r="AZ680" s="52"/>
      <c r="BA680" s="39">
        <v>2686627953.77</v>
      </c>
      <c r="BB680" s="39">
        <v>2686627953.77</v>
      </c>
      <c r="BC680" s="52"/>
      <c r="BD680" s="52"/>
      <c r="BE680" s="39">
        <v>2686627953.77</v>
      </c>
      <c r="BF680" s="39">
        <v>2686627953.77</v>
      </c>
      <c r="BG680" s="52"/>
      <c r="BH680" s="52"/>
      <c r="BI680" s="39">
        <v>2686627953.77</v>
      </c>
      <c r="BJ680" s="39">
        <v>2686627953.77</v>
      </c>
      <c r="BK680" s="257" t="s">
        <v>8541</v>
      </c>
      <c r="BL680" s="266" t="s">
        <v>180</v>
      </c>
      <c r="BM680" s="257" t="s">
        <v>118</v>
      </c>
      <c r="BN680" s="265" t="s">
        <v>180</v>
      </c>
      <c r="BO680" s="265" t="s">
        <v>180</v>
      </c>
      <c r="BP680" s="257" t="s">
        <v>8542</v>
      </c>
      <c r="BQ680" s="257" t="s">
        <v>615</v>
      </c>
      <c r="BR680" s="257" t="s">
        <v>5614</v>
      </c>
      <c r="BS680" s="257" t="s">
        <v>962</v>
      </c>
      <c r="BT680" s="257"/>
      <c r="BU680" s="257" t="s">
        <v>1009</v>
      </c>
      <c r="BV680" s="257"/>
      <c r="BW680" s="38"/>
      <c r="BX680" s="257" t="s">
        <v>5615</v>
      </c>
      <c r="BY680" s="266"/>
      <c r="BZ680" s="219"/>
    </row>
    <row r="681" spans="1:78" s="217" customFormat="1" ht="99.75" customHeight="1">
      <c r="A681" s="257">
        <v>679</v>
      </c>
      <c r="B681" s="10" t="s">
        <v>8238</v>
      </c>
      <c r="C681" s="257" t="s">
        <v>92</v>
      </c>
      <c r="D681" s="257" t="s">
        <v>5602</v>
      </c>
      <c r="E681" s="257" t="s">
        <v>5603</v>
      </c>
      <c r="F681" s="257"/>
      <c r="G681" s="257" t="s">
        <v>5616</v>
      </c>
      <c r="H681" s="257" t="s">
        <v>81</v>
      </c>
      <c r="I681" s="32"/>
      <c r="J681" s="158" t="s">
        <v>96</v>
      </c>
      <c r="K681" s="257" t="s">
        <v>96</v>
      </c>
      <c r="L681" s="257" t="s">
        <v>5617</v>
      </c>
      <c r="M681" s="258"/>
      <c r="N681" s="257"/>
      <c r="O681" s="260"/>
      <c r="P681" s="260"/>
      <c r="Q681" s="257" t="s">
        <v>114</v>
      </c>
      <c r="R681" s="257" t="s">
        <v>2394</v>
      </c>
      <c r="S681" s="267" t="s">
        <v>2395</v>
      </c>
      <c r="T681" s="257" t="s">
        <v>2396</v>
      </c>
      <c r="U681" s="257" t="s">
        <v>101</v>
      </c>
      <c r="V681" s="266"/>
      <c r="W681" s="266"/>
      <c r="X681" s="263"/>
      <c r="Y681" s="263"/>
      <c r="Z681" s="263"/>
      <c r="AA681" s="263"/>
      <c r="AB681" s="266"/>
      <c r="AC681" s="263"/>
      <c r="AD681" s="263"/>
      <c r="AE681" s="263"/>
      <c r="AF681" s="263"/>
      <c r="AG681" s="263"/>
      <c r="AH681" s="263"/>
      <c r="AI681" s="266"/>
      <c r="AJ681" s="263"/>
      <c r="AK681" s="263"/>
      <c r="AL681" s="263"/>
      <c r="AM681" s="263"/>
      <c r="AN681" s="266"/>
      <c r="AO681" s="263"/>
      <c r="AP681" s="263"/>
      <c r="AQ681" s="266"/>
      <c r="AR681" s="45"/>
      <c r="AS681" s="4"/>
      <c r="AT681" s="4"/>
      <c r="AU681" s="4"/>
      <c r="AV681" s="4"/>
      <c r="AW681" s="4"/>
      <c r="AX681" s="34"/>
      <c r="AY681" s="4"/>
      <c r="AZ681" s="4"/>
      <c r="BA681" s="263"/>
      <c r="BB681" s="263"/>
      <c r="BC681" s="4"/>
      <c r="BD681" s="4"/>
      <c r="BE681" s="263"/>
      <c r="BF681" s="263"/>
      <c r="BG681" s="4"/>
      <c r="BH681" s="4"/>
      <c r="BI681" s="263"/>
      <c r="BJ681" s="263"/>
      <c r="BK681" s="257"/>
      <c r="BL681" s="266"/>
      <c r="BM681" s="266"/>
      <c r="BN681" s="266"/>
      <c r="BO681" s="266"/>
      <c r="BP681" s="266"/>
      <c r="BQ681" s="34"/>
      <c r="BR681" s="266"/>
      <c r="BS681" s="257" t="s">
        <v>2396</v>
      </c>
      <c r="BT681" s="266"/>
      <c r="BU681" s="257"/>
      <c r="BV681" s="266"/>
      <c r="BW681" s="34"/>
      <c r="BX681" s="257" t="s">
        <v>5618</v>
      </c>
      <c r="BY681" s="34"/>
      <c r="BZ681" s="219"/>
    </row>
    <row r="682" spans="1:78" s="217" customFormat="1" ht="99.75" customHeight="1">
      <c r="A682" s="257">
        <v>680</v>
      </c>
      <c r="B682" s="10" t="s">
        <v>5619</v>
      </c>
      <c r="C682" s="257" t="s">
        <v>92</v>
      </c>
      <c r="D682" s="257" t="s">
        <v>204</v>
      </c>
      <c r="E682" s="257" t="s">
        <v>5620</v>
      </c>
      <c r="F682" s="257"/>
      <c r="G682" s="257" t="s">
        <v>5621</v>
      </c>
      <c r="H682" s="257" t="s">
        <v>81</v>
      </c>
      <c r="I682" s="32"/>
      <c r="J682" s="158" t="s">
        <v>96</v>
      </c>
      <c r="K682" s="257" t="s">
        <v>96</v>
      </c>
      <c r="L682" s="257" t="s">
        <v>5622</v>
      </c>
      <c r="M682" s="46">
        <v>43435</v>
      </c>
      <c r="N682" s="257"/>
      <c r="O682" s="260"/>
      <c r="P682" s="260"/>
      <c r="Q682" s="257" t="s">
        <v>114</v>
      </c>
      <c r="R682" s="257" t="s">
        <v>161</v>
      </c>
      <c r="S682" s="267" t="s">
        <v>162</v>
      </c>
      <c r="T682" s="257" t="s">
        <v>163</v>
      </c>
      <c r="U682" s="257" t="s">
        <v>101</v>
      </c>
      <c r="V682" s="266"/>
      <c r="W682" s="266"/>
      <c r="X682" s="263"/>
      <c r="Y682" s="263"/>
      <c r="Z682" s="263"/>
      <c r="AA682" s="263"/>
      <c r="AB682" s="266"/>
      <c r="AC682" s="263"/>
      <c r="AD682" s="263"/>
      <c r="AE682" s="263"/>
      <c r="AF682" s="263"/>
      <c r="AG682" s="263"/>
      <c r="AH682" s="263"/>
      <c r="AI682" s="266"/>
      <c r="AJ682" s="263"/>
      <c r="AK682" s="263"/>
      <c r="AL682" s="263"/>
      <c r="AM682" s="263"/>
      <c r="AN682" s="266"/>
      <c r="AO682" s="263"/>
      <c r="AP682" s="263"/>
      <c r="AQ682" s="266"/>
      <c r="AR682" s="45"/>
      <c r="AS682" s="4"/>
      <c r="AT682" s="4"/>
      <c r="AU682" s="4"/>
      <c r="AV682" s="4"/>
      <c r="AW682" s="4"/>
      <c r="AX682" s="34"/>
      <c r="AY682" s="4"/>
      <c r="AZ682" s="4"/>
      <c r="BA682" s="263"/>
      <c r="BB682" s="263"/>
      <c r="BC682" s="4"/>
      <c r="BD682" s="4"/>
      <c r="BE682" s="263"/>
      <c r="BF682" s="263"/>
      <c r="BG682" s="4"/>
      <c r="BH682" s="4"/>
      <c r="BI682" s="263"/>
      <c r="BJ682" s="263"/>
      <c r="BK682" s="257"/>
      <c r="BL682" s="266"/>
      <c r="BM682" s="266"/>
      <c r="BN682" s="266"/>
      <c r="BO682" s="266"/>
      <c r="BP682" s="266"/>
      <c r="BQ682" s="34"/>
      <c r="BR682" s="266"/>
      <c r="BS682" s="257" t="s">
        <v>163</v>
      </c>
      <c r="BT682" s="266"/>
      <c r="BU682" s="257"/>
      <c r="BV682" s="266"/>
      <c r="BW682" s="34"/>
      <c r="BX682" s="257" t="s">
        <v>5623</v>
      </c>
      <c r="BY682" s="34"/>
      <c r="BZ682" s="219"/>
    </row>
    <row r="683" spans="1:78" s="217" customFormat="1" ht="99.75" customHeight="1">
      <c r="A683" s="257">
        <v>681</v>
      </c>
      <c r="B683" s="10" t="s">
        <v>5624</v>
      </c>
      <c r="C683" s="257" t="s">
        <v>106</v>
      </c>
      <c r="D683" s="257" t="s">
        <v>77</v>
      </c>
      <c r="E683" s="257" t="s">
        <v>5625</v>
      </c>
      <c r="F683" s="257" t="s">
        <v>5626</v>
      </c>
      <c r="G683" s="257" t="s">
        <v>5627</v>
      </c>
      <c r="H683" s="257" t="s">
        <v>81</v>
      </c>
      <c r="I683" s="32" t="s">
        <v>5628</v>
      </c>
      <c r="J683" s="158" t="s">
        <v>96</v>
      </c>
      <c r="K683" s="257" t="s">
        <v>96</v>
      </c>
      <c r="L683" s="257" t="s">
        <v>5629</v>
      </c>
      <c r="M683" s="258">
        <v>29008</v>
      </c>
      <c r="N683" s="259">
        <v>29008</v>
      </c>
      <c r="O683" s="260">
        <v>1385</v>
      </c>
      <c r="P683" s="260"/>
      <c r="Q683" s="257" t="s">
        <v>114</v>
      </c>
      <c r="R683" s="257" t="s">
        <v>1299</v>
      </c>
      <c r="S683" s="144" t="s">
        <v>177</v>
      </c>
      <c r="T683" s="158" t="s">
        <v>86</v>
      </c>
      <c r="U683" s="267" t="s">
        <v>116</v>
      </c>
      <c r="V683" s="32"/>
      <c r="W683" s="257"/>
      <c r="X683" s="261"/>
      <c r="Y683" s="261"/>
      <c r="Z683" s="261"/>
      <c r="AA683" s="261"/>
      <c r="AB683" s="262"/>
      <c r="AC683" s="263"/>
      <c r="AD683" s="261"/>
      <c r="AE683" s="261"/>
      <c r="AF683" s="261"/>
      <c r="AG683" s="261"/>
      <c r="AH683" s="263"/>
      <c r="AI683" s="266"/>
      <c r="AJ683" s="39"/>
      <c r="AK683" s="39"/>
      <c r="AL683" s="39"/>
      <c r="AM683" s="39"/>
      <c r="AN683" s="40"/>
      <c r="AO683" s="39"/>
      <c r="AP683" s="39"/>
      <c r="AQ683" s="40"/>
      <c r="AR683" s="39"/>
      <c r="AS683" s="39"/>
      <c r="AT683" s="39"/>
      <c r="AU683" s="39"/>
      <c r="AV683" s="39"/>
      <c r="AW683" s="39"/>
      <c r="AX683" s="40"/>
      <c r="AY683" s="39"/>
      <c r="AZ683" s="39"/>
      <c r="BA683" s="39"/>
      <c r="BB683" s="39"/>
      <c r="BC683" s="39"/>
      <c r="BD683" s="39"/>
      <c r="BE683" s="39"/>
      <c r="BF683" s="39"/>
      <c r="BG683" s="39"/>
      <c r="BH683" s="39"/>
      <c r="BI683" s="39"/>
      <c r="BJ683" s="39"/>
      <c r="BK683" s="257" t="s">
        <v>5630</v>
      </c>
      <c r="BL683" s="257"/>
      <c r="BM683" s="257" t="s">
        <v>118</v>
      </c>
      <c r="BN683" s="257"/>
      <c r="BO683" s="257"/>
      <c r="BP683" s="257"/>
      <c r="BQ683" s="38"/>
      <c r="BR683" s="257" t="s">
        <v>5631</v>
      </c>
      <c r="BS683" s="257" t="s">
        <v>88</v>
      </c>
      <c r="BT683" s="257"/>
      <c r="BU683" s="257" t="s">
        <v>5632</v>
      </c>
      <c r="BV683" s="257" t="s">
        <v>5633</v>
      </c>
      <c r="BW683" s="38"/>
      <c r="BX683" s="257" t="s">
        <v>5634</v>
      </c>
      <c r="BY683" s="266"/>
      <c r="BZ683" s="219"/>
    </row>
    <row r="684" spans="1:78" s="217" customFormat="1" ht="228" customHeight="1">
      <c r="A684" s="257">
        <v>682</v>
      </c>
      <c r="B684" s="10" t="s">
        <v>5635</v>
      </c>
      <c r="C684" s="257" t="s">
        <v>106</v>
      </c>
      <c r="D684" s="257" t="s">
        <v>125</v>
      </c>
      <c r="E684" s="257" t="s">
        <v>483</v>
      </c>
      <c r="F684" s="257" t="s">
        <v>5636</v>
      </c>
      <c r="G684" s="257" t="s">
        <v>5637</v>
      </c>
      <c r="H684" s="257" t="s">
        <v>81</v>
      </c>
      <c r="I684" s="32" t="s">
        <v>5638</v>
      </c>
      <c r="J684" s="158" t="s">
        <v>96</v>
      </c>
      <c r="K684" s="257" t="s">
        <v>5639</v>
      </c>
      <c r="L684" s="257" t="s">
        <v>5640</v>
      </c>
      <c r="M684" s="258">
        <v>41313</v>
      </c>
      <c r="N684" s="258">
        <v>41313</v>
      </c>
      <c r="O684" s="260"/>
      <c r="P684" s="260"/>
      <c r="Q684" s="257" t="s">
        <v>114</v>
      </c>
      <c r="R684" s="257" t="s">
        <v>98</v>
      </c>
      <c r="S684" s="267" t="s">
        <v>99</v>
      </c>
      <c r="T684" s="257" t="s">
        <v>211</v>
      </c>
      <c r="U684" s="257" t="s">
        <v>101</v>
      </c>
      <c r="V684" s="257"/>
      <c r="W684" s="257"/>
      <c r="X684" s="261"/>
      <c r="Y684" s="261"/>
      <c r="Z684" s="261"/>
      <c r="AA684" s="261"/>
      <c r="AB684" s="257"/>
      <c r="AC684" s="261"/>
      <c r="AD684" s="261"/>
      <c r="AE684" s="261"/>
      <c r="AF684" s="261"/>
      <c r="AG684" s="261"/>
      <c r="AH684" s="261"/>
      <c r="AI684" s="257"/>
      <c r="AJ684" s="261"/>
      <c r="AK684" s="261"/>
      <c r="AL684" s="261"/>
      <c r="AM684" s="261"/>
      <c r="AN684" s="257"/>
      <c r="AO684" s="261"/>
      <c r="AP684" s="261"/>
      <c r="AQ684" s="257"/>
      <c r="AR684" s="261"/>
      <c r="AS684" s="261"/>
      <c r="AT684" s="39">
        <v>22135986900.599998</v>
      </c>
      <c r="AU684" s="39">
        <v>51209.42</v>
      </c>
      <c r="AV684" s="39">
        <v>22135986900.599998</v>
      </c>
      <c r="AW684" s="39">
        <v>51209.42</v>
      </c>
      <c r="AX684" s="257"/>
      <c r="AY684" s="261"/>
      <c r="AZ684" s="261"/>
      <c r="BA684" s="261"/>
      <c r="BB684" s="261"/>
      <c r="BC684" s="261"/>
      <c r="BD684" s="261"/>
      <c r="BE684" s="261"/>
      <c r="BF684" s="261"/>
      <c r="BG684" s="261"/>
      <c r="BH684" s="261"/>
      <c r="BI684" s="261"/>
      <c r="BJ684" s="261"/>
      <c r="BK684" s="257" t="s">
        <v>5641</v>
      </c>
      <c r="BL684" s="257"/>
      <c r="BM684" s="257" t="s">
        <v>118</v>
      </c>
      <c r="BN684" s="257"/>
      <c r="BO684" s="257" t="s">
        <v>118</v>
      </c>
      <c r="BP684" s="257" t="s">
        <v>5642</v>
      </c>
      <c r="BQ684" s="257"/>
      <c r="BR684" s="257"/>
      <c r="BS684" s="257" t="s">
        <v>5643</v>
      </c>
      <c r="BT684" s="257"/>
      <c r="BU684" s="257"/>
      <c r="BV684" s="257" t="s">
        <v>5644</v>
      </c>
      <c r="BW684" s="257"/>
      <c r="BX684" s="257" t="s">
        <v>5645</v>
      </c>
      <c r="BY684" s="257"/>
      <c r="BZ684" s="219"/>
    </row>
    <row r="685" spans="1:78" s="217" customFormat="1" ht="228" customHeight="1">
      <c r="A685" s="257">
        <v>683</v>
      </c>
      <c r="B685" s="10" t="s">
        <v>5646</v>
      </c>
      <c r="C685" s="257" t="s">
        <v>106</v>
      </c>
      <c r="D685" s="257" t="s">
        <v>167</v>
      </c>
      <c r="E685" s="257" t="s">
        <v>168</v>
      </c>
      <c r="F685" s="257" t="s">
        <v>169</v>
      </c>
      <c r="G685" s="257" t="s">
        <v>170</v>
      </c>
      <c r="H685" s="69" t="s">
        <v>8072</v>
      </c>
      <c r="I685" s="32" t="s">
        <v>5647</v>
      </c>
      <c r="J685" s="158" t="s">
        <v>96</v>
      </c>
      <c r="K685" s="257" t="s">
        <v>96</v>
      </c>
      <c r="L685" s="257" t="s">
        <v>5648</v>
      </c>
      <c r="M685" s="46">
        <v>29629</v>
      </c>
      <c r="N685" s="47">
        <v>43476</v>
      </c>
      <c r="O685" s="257" t="s">
        <v>174</v>
      </c>
      <c r="P685" s="48"/>
      <c r="Q685" s="257" t="s">
        <v>175</v>
      </c>
      <c r="R685" s="266" t="s">
        <v>176</v>
      </c>
      <c r="S685" s="144" t="s">
        <v>177</v>
      </c>
      <c r="T685" s="257" t="s">
        <v>178</v>
      </c>
      <c r="U685" s="257" t="s">
        <v>101</v>
      </c>
      <c r="V685" s="32"/>
      <c r="W685" s="266"/>
      <c r="X685" s="261"/>
      <c r="Y685" s="261"/>
      <c r="Z685" s="261"/>
      <c r="AA685" s="261"/>
      <c r="AB685" s="262"/>
      <c r="AC685" s="263"/>
      <c r="AD685" s="263"/>
      <c r="AE685" s="263"/>
      <c r="AF685" s="263"/>
      <c r="AG685" s="263"/>
      <c r="AH685" s="263"/>
      <c r="AI685" s="266"/>
      <c r="AJ685" s="49"/>
      <c r="AK685" s="49"/>
      <c r="AL685" s="49"/>
      <c r="AM685" s="49"/>
      <c r="AN685" s="50"/>
      <c r="AO685" s="49"/>
      <c r="AP685" s="49"/>
      <c r="AQ685" s="50"/>
      <c r="AR685" s="49"/>
      <c r="AS685" s="49"/>
      <c r="AT685" s="49"/>
      <c r="AU685" s="49"/>
      <c r="AV685" s="49"/>
      <c r="AW685" s="49"/>
      <c r="AX685" s="50"/>
      <c r="AY685" s="49"/>
      <c r="AZ685" s="49"/>
      <c r="BA685" s="49"/>
      <c r="BB685" s="49"/>
      <c r="BC685" s="49"/>
      <c r="BD685" s="49"/>
      <c r="BE685" s="49"/>
      <c r="BF685" s="49"/>
      <c r="BG685" s="49"/>
      <c r="BH685" s="49"/>
      <c r="BI685" s="49"/>
      <c r="BJ685" s="49"/>
      <c r="BK685" s="257" t="s">
        <v>179</v>
      </c>
      <c r="BL685" s="266" t="s">
        <v>180</v>
      </c>
      <c r="BM685" s="266" t="s">
        <v>118</v>
      </c>
      <c r="BN685" s="266"/>
      <c r="BO685" s="266" t="s">
        <v>118</v>
      </c>
      <c r="BP685" s="257" t="s">
        <v>181</v>
      </c>
      <c r="BQ685" s="266" t="s">
        <v>102</v>
      </c>
      <c r="BR685" s="257" t="s">
        <v>5649</v>
      </c>
      <c r="BS685" s="257" t="s">
        <v>178</v>
      </c>
      <c r="BT685" s="266"/>
      <c r="BU685" s="257"/>
      <c r="BV685" s="257"/>
      <c r="BW685" s="34"/>
      <c r="BX685" s="257" t="s">
        <v>183</v>
      </c>
      <c r="BY685" s="266"/>
      <c r="BZ685" s="219"/>
    </row>
    <row r="686" spans="1:78" s="217" customFormat="1" ht="99.75" customHeight="1">
      <c r="A686" s="257">
        <v>684</v>
      </c>
      <c r="B686" s="10" t="s">
        <v>5650</v>
      </c>
      <c r="C686" s="257" t="s">
        <v>76</v>
      </c>
      <c r="D686" s="257" t="s">
        <v>77</v>
      </c>
      <c r="E686" s="257" t="s">
        <v>78</v>
      </c>
      <c r="F686" s="257" t="s">
        <v>5651</v>
      </c>
      <c r="G686" s="257" t="s">
        <v>5652</v>
      </c>
      <c r="H686" s="257" t="s">
        <v>81</v>
      </c>
      <c r="I686" s="32" t="s">
        <v>5653</v>
      </c>
      <c r="J686" s="158" t="s">
        <v>130</v>
      </c>
      <c r="K686" s="257" t="s">
        <v>5654</v>
      </c>
      <c r="L686" s="257" t="s">
        <v>499</v>
      </c>
      <c r="M686" s="257">
        <v>1984</v>
      </c>
      <c r="N686" s="257">
        <v>1984</v>
      </c>
      <c r="O686" s="260"/>
      <c r="P686" s="260"/>
      <c r="Q686" s="257" t="s">
        <v>114</v>
      </c>
      <c r="R686" s="257"/>
      <c r="S686" s="267" t="s">
        <v>499</v>
      </c>
      <c r="T686" s="158" t="s">
        <v>86</v>
      </c>
      <c r="U686" s="267" t="s">
        <v>116</v>
      </c>
      <c r="V686" s="257"/>
      <c r="W686" s="257"/>
      <c r="X686" s="261"/>
      <c r="Y686" s="261"/>
      <c r="Z686" s="261"/>
      <c r="AA686" s="261"/>
      <c r="AB686" s="257"/>
      <c r="AC686" s="261"/>
      <c r="AD686" s="261"/>
      <c r="AE686" s="261"/>
      <c r="AF686" s="261"/>
      <c r="AG686" s="261"/>
      <c r="AH686" s="261"/>
      <c r="AI686" s="257"/>
      <c r="AJ686" s="261"/>
      <c r="AK686" s="261"/>
      <c r="AL686" s="261"/>
      <c r="AM686" s="261"/>
      <c r="AN686" s="257"/>
      <c r="AO686" s="261"/>
      <c r="AP686" s="261"/>
      <c r="AQ686" s="257"/>
      <c r="AR686" s="261"/>
      <c r="AS686" s="261"/>
      <c r="AT686" s="261"/>
      <c r="AU686" s="261"/>
      <c r="AV686" s="261"/>
      <c r="AW686" s="261"/>
      <c r="AX686" s="257"/>
      <c r="AY686" s="261"/>
      <c r="AZ686" s="261"/>
      <c r="BA686" s="261"/>
      <c r="BB686" s="261"/>
      <c r="BC686" s="261"/>
      <c r="BD686" s="261"/>
      <c r="BE686" s="261"/>
      <c r="BF686" s="261"/>
      <c r="BG686" s="261"/>
      <c r="BH686" s="261"/>
      <c r="BI686" s="261"/>
      <c r="BJ686" s="261"/>
      <c r="BK686" s="257"/>
      <c r="BL686" s="257"/>
      <c r="BM686" s="257"/>
      <c r="BN686" s="257"/>
      <c r="BO686" s="257"/>
      <c r="BP686" s="257"/>
      <c r="BQ686" s="257" t="s">
        <v>1052</v>
      </c>
      <c r="BR686" s="257"/>
      <c r="BS686" s="257" t="s">
        <v>88</v>
      </c>
      <c r="BT686" s="257"/>
      <c r="BU686" s="257"/>
      <c r="BV686" s="257"/>
      <c r="BW686" s="257"/>
      <c r="BX686" s="257" t="s">
        <v>5655</v>
      </c>
      <c r="BY686" s="257" t="s">
        <v>499</v>
      </c>
      <c r="BZ686" s="219"/>
    </row>
    <row r="687" spans="1:78" s="217" customFormat="1" ht="99.75" customHeight="1">
      <c r="A687" s="257">
        <v>685</v>
      </c>
      <c r="B687" s="10" t="s">
        <v>5656</v>
      </c>
      <c r="C687" s="257" t="s">
        <v>106</v>
      </c>
      <c r="D687" s="257" t="s">
        <v>274</v>
      </c>
      <c r="E687" s="257" t="s">
        <v>274</v>
      </c>
      <c r="F687" s="257" t="s">
        <v>5657</v>
      </c>
      <c r="G687" s="257" t="s">
        <v>5658</v>
      </c>
      <c r="H687" s="257" t="s">
        <v>189</v>
      </c>
      <c r="I687" s="32" t="s">
        <v>5659</v>
      </c>
      <c r="J687" s="158" t="s">
        <v>96</v>
      </c>
      <c r="K687" s="257" t="s">
        <v>96</v>
      </c>
      <c r="L687" s="257" t="s">
        <v>5660</v>
      </c>
      <c r="M687" s="258" t="s">
        <v>5661</v>
      </c>
      <c r="N687" s="259">
        <v>39536</v>
      </c>
      <c r="O687" s="260"/>
      <c r="P687" s="260"/>
      <c r="Q687" s="257" t="s">
        <v>114</v>
      </c>
      <c r="R687" s="257" t="s">
        <v>840</v>
      </c>
      <c r="S687" s="267" t="s">
        <v>99</v>
      </c>
      <c r="T687" s="257" t="s">
        <v>1060</v>
      </c>
      <c r="U687" s="257" t="s">
        <v>101</v>
      </c>
      <c r="V687" s="32"/>
      <c r="W687" s="257"/>
      <c r="X687" s="261"/>
      <c r="Y687" s="261"/>
      <c r="Z687" s="261"/>
      <c r="AA687" s="261"/>
      <c r="AB687" s="262"/>
      <c r="AC687" s="263"/>
      <c r="AD687" s="261"/>
      <c r="AE687" s="261"/>
      <c r="AF687" s="261"/>
      <c r="AG687" s="261"/>
      <c r="AH687" s="263"/>
      <c r="AI687" s="266"/>
      <c r="AJ687" s="39"/>
      <c r="AK687" s="39"/>
      <c r="AL687" s="39"/>
      <c r="AM687" s="39"/>
      <c r="AN687" s="40"/>
      <c r="AO687" s="39"/>
      <c r="AP687" s="39"/>
      <c r="AQ687" s="40"/>
      <c r="AR687" s="39"/>
      <c r="AS687" s="39"/>
      <c r="AT687" s="39"/>
      <c r="AU687" s="39"/>
      <c r="AV687" s="39"/>
      <c r="AW687" s="39"/>
      <c r="AX687" s="40"/>
      <c r="AY687" s="39"/>
      <c r="AZ687" s="39"/>
      <c r="BA687" s="39"/>
      <c r="BB687" s="39"/>
      <c r="BC687" s="39"/>
      <c r="BD687" s="39"/>
      <c r="BE687" s="39"/>
      <c r="BF687" s="39"/>
      <c r="BG687" s="39"/>
      <c r="BH687" s="39"/>
      <c r="BI687" s="39"/>
      <c r="BJ687" s="39"/>
      <c r="BK687" s="257" t="s">
        <v>5662</v>
      </c>
      <c r="BL687" s="257"/>
      <c r="BM687" s="257" t="s">
        <v>118</v>
      </c>
      <c r="BN687" s="257"/>
      <c r="BO687" s="257"/>
      <c r="BP687" s="257"/>
      <c r="BQ687" s="257" t="s">
        <v>240</v>
      </c>
      <c r="BR687" s="257" t="s">
        <v>5663</v>
      </c>
      <c r="BS687" s="257" t="s">
        <v>5664</v>
      </c>
      <c r="BT687" s="257"/>
      <c r="BU687" s="257" t="s">
        <v>643</v>
      </c>
      <c r="BV687" s="257"/>
      <c r="BW687" s="38"/>
      <c r="BX687" s="257" t="s">
        <v>5665</v>
      </c>
      <c r="BY687" s="266"/>
      <c r="BZ687" s="219"/>
    </row>
    <row r="688" spans="1:78" s="217" customFormat="1" ht="99.75" customHeight="1">
      <c r="A688" s="257">
        <v>686</v>
      </c>
      <c r="B688" s="10" t="s">
        <v>5666</v>
      </c>
      <c r="C688" s="257" t="s">
        <v>76</v>
      </c>
      <c r="D688" s="257" t="s">
        <v>167</v>
      </c>
      <c r="E688" s="257" t="s">
        <v>5667</v>
      </c>
      <c r="F688" s="257" t="s">
        <v>5668</v>
      </c>
      <c r="G688" s="257" t="s">
        <v>5191</v>
      </c>
      <c r="H688" s="257" t="s">
        <v>81</v>
      </c>
      <c r="I688" s="32" t="s">
        <v>5669</v>
      </c>
      <c r="J688" s="158" t="s">
        <v>475</v>
      </c>
      <c r="K688" s="257" t="s">
        <v>475</v>
      </c>
      <c r="L688" s="257"/>
      <c r="M688" s="258">
        <v>40757</v>
      </c>
      <c r="N688" s="258">
        <v>40757</v>
      </c>
      <c r="O688" s="260"/>
      <c r="P688" s="260"/>
      <c r="Q688" s="257" t="s">
        <v>8100</v>
      </c>
      <c r="R688" s="257"/>
      <c r="S688" s="267" t="s">
        <v>476</v>
      </c>
      <c r="T688" s="158" t="s">
        <v>86</v>
      </c>
      <c r="U688" s="267" t="s">
        <v>116</v>
      </c>
      <c r="V688" s="257" t="s">
        <v>5670</v>
      </c>
      <c r="W688" s="257"/>
      <c r="X688" s="261"/>
      <c r="Y688" s="261"/>
      <c r="Z688" s="261"/>
      <c r="AA688" s="261"/>
      <c r="AB688" s="257"/>
      <c r="AC688" s="261"/>
      <c r="AD688" s="261"/>
      <c r="AE688" s="261"/>
      <c r="AF688" s="261"/>
      <c r="AG688" s="261"/>
      <c r="AH688" s="261"/>
      <c r="AI688" s="257"/>
      <c r="AJ688" s="261"/>
      <c r="AK688" s="261"/>
      <c r="AL688" s="261"/>
      <c r="AM688" s="261"/>
      <c r="AN688" s="257"/>
      <c r="AO688" s="261"/>
      <c r="AP688" s="261"/>
      <c r="AQ688" s="257"/>
      <c r="AR688" s="261"/>
      <c r="AS688" s="261"/>
      <c r="AT688" s="261"/>
      <c r="AU688" s="261"/>
      <c r="AV688" s="261"/>
      <c r="AW688" s="261"/>
      <c r="AX688" s="257"/>
      <c r="AY688" s="261"/>
      <c r="AZ688" s="261"/>
      <c r="BA688" s="261"/>
      <c r="BB688" s="261"/>
      <c r="BC688" s="261"/>
      <c r="BD688" s="261"/>
      <c r="BE688" s="261"/>
      <c r="BF688" s="261"/>
      <c r="BG688" s="261"/>
      <c r="BH688" s="261"/>
      <c r="BI688" s="261"/>
      <c r="BJ688" s="261"/>
      <c r="BK688" s="257" t="s">
        <v>5671</v>
      </c>
      <c r="BL688" s="257"/>
      <c r="BM688" s="257" t="s">
        <v>118</v>
      </c>
      <c r="BN688" s="257"/>
      <c r="BO688" s="257" t="s">
        <v>118</v>
      </c>
      <c r="BP688" s="257"/>
      <c r="BQ688" s="257" t="s">
        <v>477</v>
      </c>
      <c r="BR688" s="257" t="s">
        <v>5672</v>
      </c>
      <c r="BS688" s="257" t="s">
        <v>479</v>
      </c>
      <c r="BT688" s="257"/>
      <c r="BU688" s="257"/>
      <c r="BV688" s="257" t="s">
        <v>5673</v>
      </c>
      <c r="BW688" s="257"/>
      <c r="BX688" s="257" t="s">
        <v>5674</v>
      </c>
      <c r="BY688" s="257" t="s">
        <v>476</v>
      </c>
      <c r="BZ688" s="219"/>
    </row>
    <row r="689" spans="1:78" s="217" customFormat="1" ht="99.75" customHeight="1">
      <c r="A689" s="257">
        <v>687</v>
      </c>
      <c r="B689" s="10" t="s">
        <v>5675</v>
      </c>
      <c r="C689" s="257" t="s">
        <v>92</v>
      </c>
      <c r="D689" s="257" t="s">
        <v>93</v>
      </c>
      <c r="E689" s="257" t="s">
        <v>4725</v>
      </c>
      <c r="F689" s="257"/>
      <c r="G689" s="257" t="s">
        <v>5676</v>
      </c>
      <c r="H689" s="257" t="s">
        <v>81</v>
      </c>
      <c r="I689" s="32"/>
      <c r="J689" s="158" t="s">
        <v>96</v>
      </c>
      <c r="K689" s="257" t="s">
        <v>96</v>
      </c>
      <c r="L689" s="257" t="s">
        <v>5677</v>
      </c>
      <c r="M689" s="258"/>
      <c r="N689" s="257"/>
      <c r="O689" s="260"/>
      <c r="P689" s="260"/>
      <c r="Q689" s="257" t="s">
        <v>114</v>
      </c>
      <c r="R689" s="257" t="s">
        <v>2394</v>
      </c>
      <c r="S689" s="267" t="s">
        <v>2395</v>
      </c>
      <c r="T689" s="257" t="s">
        <v>2396</v>
      </c>
      <c r="U689" s="257" t="s">
        <v>101</v>
      </c>
      <c r="V689" s="266"/>
      <c r="W689" s="266"/>
      <c r="X689" s="263"/>
      <c r="Y689" s="263"/>
      <c r="Z689" s="263"/>
      <c r="AA689" s="263"/>
      <c r="AB689" s="266"/>
      <c r="AC689" s="263"/>
      <c r="AD689" s="263"/>
      <c r="AE689" s="263"/>
      <c r="AF689" s="263"/>
      <c r="AG689" s="263"/>
      <c r="AH689" s="263"/>
      <c r="AI689" s="266"/>
      <c r="AJ689" s="263"/>
      <c r="AK689" s="263"/>
      <c r="AL689" s="263"/>
      <c r="AM689" s="263"/>
      <c r="AN689" s="266"/>
      <c r="AO689" s="263"/>
      <c r="AP689" s="263"/>
      <c r="AQ689" s="266"/>
      <c r="AR689" s="45"/>
      <c r="AS689" s="4"/>
      <c r="AT689" s="4"/>
      <c r="AU689" s="4"/>
      <c r="AV689" s="4"/>
      <c r="AW689" s="4"/>
      <c r="AX689" s="34"/>
      <c r="AY689" s="4"/>
      <c r="AZ689" s="4"/>
      <c r="BA689" s="263"/>
      <c r="BB689" s="263"/>
      <c r="BC689" s="4"/>
      <c r="BD689" s="4"/>
      <c r="BE689" s="263"/>
      <c r="BF689" s="263"/>
      <c r="BG689" s="4"/>
      <c r="BH689" s="4"/>
      <c r="BI689" s="263"/>
      <c r="BJ689" s="263"/>
      <c r="BK689" s="257"/>
      <c r="BL689" s="266"/>
      <c r="BM689" s="266"/>
      <c r="BN689" s="266"/>
      <c r="BO689" s="266"/>
      <c r="BP689" s="266"/>
      <c r="BQ689" s="34"/>
      <c r="BR689" s="266"/>
      <c r="BS689" s="257" t="s">
        <v>2396</v>
      </c>
      <c r="BT689" s="266"/>
      <c r="BU689" s="257"/>
      <c r="BV689" s="266"/>
      <c r="BW689" s="34"/>
      <c r="BX689" s="257" t="s">
        <v>5678</v>
      </c>
      <c r="BY689" s="34"/>
      <c r="BZ689" s="219"/>
    </row>
    <row r="690" spans="1:78" s="217" customFormat="1" ht="267.75">
      <c r="A690" s="257">
        <v>688</v>
      </c>
      <c r="B690" s="10" t="s">
        <v>8239</v>
      </c>
      <c r="C690" s="257" t="s">
        <v>106</v>
      </c>
      <c r="D690" s="257" t="s">
        <v>167</v>
      </c>
      <c r="E690" s="257" t="s">
        <v>4968</v>
      </c>
      <c r="F690" s="257" t="s">
        <v>5679</v>
      </c>
      <c r="G690" s="257" t="s">
        <v>5191</v>
      </c>
      <c r="H690" s="257" t="s">
        <v>81</v>
      </c>
      <c r="I690" s="32" t="s">
        <v>5680</v>
      </c>
      <c r="J690" s="158" t="s">
        <v>1493</v>
      </c>
      <c r="K690" s="257" t="s">
        <v>1493</v>
      </c>
      <c r="L690" s="257" t="s">
        <v>5681</v>
      </c>
      <c r="M690" s="258">
        <v>30028</v>
      </c>
      <c r="N690" s="259"/>
      <c r="O690" s="260"/>
      <c r="P690" s="260"/>
      <c r="Q690" s="257" t="s">
        <v>114</v>
      </c>
      <c r="R690" s="257" t="s">
        <v>144</v>
      </c>
      <c r="S690" s="267" t="s">
        <v>195</v>
      </c>
      <c r="T690" s="69" t="s">
        <v>178</v>
      </c>
      <c r="U690" s="257" t="s">
        <v>101</v>
      </c>
      <c r="V690" s="32"/>
      <c r="W690" s="257"/>
      <c r="X690" s="261">
        <v>382206</v>
      </c>
      <c r="Y690" s="39">
        <f>X690/10</f>
        <v>38220.6</v>
      </c>
      <c r="Z690" s="39">
        <f>X690/13.5</f>
        <v>28311.555555555555</v>
      </c>
      <c r="AA690" s="39">
        <v>774.19786096256678</v>
      </c>
      <c r="AB690" s="260"/>
      <c r="AC690" s="49">
        <v>108380068</v>
      </c>
      <c r="AD690" s="49">
        <f>AC690/10</f>
        <v>10838006.800000001</v>
      </c>
      <c r="AE690" s="49">
        <f>AC690/13.5</f>
        <v>8028153.1851851856</v>
      </c>
      <c r="AF690" s="49">
        <v>51790.081617829775</v>
      </c>
      <c r="AG690" s="263">
        <v>-14524430</v>
      </c>
      <c r="AH690" s="49">
        <v>-14524324</v>
      </c>
      <c r="AI690" s="48" t="s">
        <v>495</v>
      </c>
      <c r="AJ690" s="39">
        <v>147.81</v>
      </c>
      <c r="AK690" s="51"/>
      <c r="AL690" s="39">
        <v>147.81</v>
      </c>
      <c r="AM690" s="51">
        <v>3.0413580246913581</v>
      </c>
      <c r="AN690" s="260" t="s">
        <v>198</v>
      </c>
      <c r="AO690" s="52">
        <v>724</v>
      </c>
      <c r="AP690" s="51"/>
      <c r="AQ690" s="260" t="s">
        <v>198</v>
      </c>
      <c r="AR690" s="51"/>
      <c r="AS690" s="51"/>
      <c r="AT690" s="51"/>
      <c r="AU690" s="51"/>
      <c r="AV690" s="51"/>
      <c r="AW690" s="51"/>
      <c r="AX690" s="38"/>
      <c r="AY690" s="51"/>
      <c r="AZ690" s="51"/>
      <c r="BA690" s="51"/>
      <c r="BB690" s="51"/>
      <c r="BC690" s="51"/>
      <c r="BD690" s="51"/>
      <c r="BE690" s="51"/>
      <c r="BF690" s="51"/>
      <c r="BG690" s="51"/>
      <c r="BH690" s="51"/>
      <c r="BI690" s="51"/>
      <c r="BJ690" s="51"/>
      <c r="BK690" s="257"/>
      <c r="BL690" s="257"/>
      <c r="BM690" s="257"/>
      <c r="BN690" s="257"/>
      <c r="BO690" s="257"/>
      <c r="BP690" s="257"/>
      <c r="BQ690" s="38"/>
      <c r="BR690" s="257" t="s">
        <v>5682</v>
      </c>
      <c r="BS690" s="257" t="s">
        <v>178</v>
      </c>
      <c r="BT690" s="257"/>
      <c r="BU690" s="257"/>
      <c r="BV690" s="257"/>
      <c r="BW690" s="38"/>
      <c r="BX690" s="257" t="s">
        <v>5683</v>
      </c>
      <c r="BY690" s="266"/>
      <c r="BZ690" s="219"/>
    </row>
    <row r="691" spans="1:78" s="217" customFormat="1" ht="99.75" customHeight="1">
      <c r="A691" s="257">
        <v>689</v>
      </c>
      <c r="B691" s="10" t="s">
        <v>5684</v>
      </c>
      <c r="C691" s="257" t="s">
        <v>106</v>
      </c>
      <c r="D691" s="257" t="s">
        <v>436</v>
      </c>
      <c r="E691" s="257" t="s">
        <v>436</v>
      </c>
      <c r="F691" s="257" t="s">
        <v>5685</v>
      </c>
      <c r="G691" s="257" t="s">
        <v>5686</v>
      </c>
      <c r="H691" s="257" t="s">
        <v>81</v>
      </c>
      <c r="I691" s="32" t="s">
        <v>5687</v>
      </c>
      <c r="J691" s="158" t="s">
        <v>96</v>
      </c>
      <c r="K691" s="257" t="s">
        <v>777</v>
      </c>
      <c r="L691" s="257" t="s">
        <v>5688</v>
      </c>
      <c r="M691" s="258">
        <v>35096</v>
      </c>
      <c r="N691" s="259">
        <v>35096</v>
      </c>
      <c r="O691" s="260"/>
      <c r="P691" s="260"/>
      <c r="Q691" s="257" t="s">
        <v>114</v>
      </c>
      <c r="R691" s="257" t="s">
        <v>144</v>
      </c>
      <c r="S691" s="267" t="s">
        <v>195</v>
      </c>
      <c r="T691" s="257" t="s">
        <v>914</v>
      </c>
      <c r="U691" s="257" t="s">
        <v>101</v>
      </c>
      <c r="V691" s="32"/>
      <c r="W691" s="257"/>
      <c r="X691" s="261">
        <v>1127515075</v>
      </c>
      <c r="Y691" s="39">
        <f>X691/10</f>
        <v>112751507.5</v>
      </c>
      <c r="Z691" s="39">
        <f>X691/13.5</f>
        <v>83519635.185185179</v>
      </c>
      <c r="AA691" s="39">
        <v>2283898.6286663427</v>
      </c>
      <c r="AB691" s="260">
        <v>182</v>
      </c>
      <c r="AC691" s="49">
        <v>4241774801</v>
      </c>
      <c r="AD691" s="49">
        <f>AC691/10</f>
        <v>424177480.10000002</v>
      </c>
      <c r="AE691" s="49">
        <f>AC691/13.5</f>
        <v>314205540.81481481</v>
      </c>
      <c r="AF691" s="49">
        <v>2026958.1593936963</v>
      </c>
      <c r="AG691" s="263">
        <v>372945157</v>
      </c>
      <c r="AH691" s="49">
        <v>366785859</v>
      </c>
      <c r="AI691" s="48">
        <v>182</v>
      </c>
      <c r="AJ691" s="39">
        <v>376556.98</v>
      </c>
      <c r="AK691" s="52">
        <v>1774027543.5999999</v>
      </c>
      <c r="AL691" s="39">
        <v>1774404100.5799999</v>
      </c>
      <c r="AM691" s="51">
        <v>36510372.439917691</v>
      </c>
      <c r="AN691" s="260">
        <v>183</v>
      </c>
      <c r="AO691" s="52">
        <v>58458688</v>
      </c>
      <c r="AP691" s="39">
        <v>200114156554</v>
      </c>
      <c r="AQ691" s="53">
        <v>233</v>
      </c>
      <c r="AR691" s="52"/>
      <c r="AS691" s="52"/>
      <c r="AT691" s="57">
        <v>1731260044103</v>
      </c>
      <c r="AU691" s="57">
        <v>9179235.4199999999</v>
      </c>
      <c r="AV691" s="39">
        <f>AR691+AT691</f>
        <v>1731260044103</v>
      </c>
      <c r="AW691" s="39">
        <f>AS691+AU691</f>
        <v>9179235.4199999999</v>
      </c>
      <c r="AX691" s="54"/>
      <c r="AY691" s="52"/>
      <c r="AZ691" s="52"/>
      <c r="BA691" s="39">
        <v>200114156554</v>
      </c>
      <c r="BB691" s="39">
        <v>200114156554</v>
      </c>
      <c r="BC691" s="52"/>
      <c r="BD691" s="52"/>
      <c r="BE691" s="39">
        <v>200114156554</v>
      </c>
      <c r="BF691" s="39">
        <v>200114156554</v>
      </c>
      <c r="BG691" s="52"/>
      <c r="BH691" s="52"/>
      <c r="BI691" s="39">
        <v>200114156554</v>
      </c>
      <c r="BJ691" s="39">
        <v>200114156554</v>
      </c>
      <c r="BK691" s="257" t="s">
        <v>5689</v>
      </c>
      <c r="BL691" s="257"/>
      <c r="BM691" s="257" t="s">
        <v>118</v>
      </c>
      <c r="BN691" s="265" t="s">
        <v>180</v>
      </c>
      <c r="BO691" s="265" t="s">
        <v>180</v>
      </c>
      <c r="BP691" s="257" t="s">
        <v>5690</v>
      </c>
      <c r="BQ691" s="257" t="s">
        <v>2050</v>
      </c>
      <c r="BR691" s="257" t="s">
        <v>5691</v>
      </c>
      <c r="BS691" s="257" t="s">
        <v>914</v>
      </c>
      <c r="BT691" s="257"/>
      <c r="BU691" s="257"/>
      <c r="BV691" s="257"/>
      <c r="BW691" s="38"/>
      <c r="BX691" s="257" t="s">
        <v>5692</v>
      </c>
      <c r="BY691" s="266"/>
      <c r="BZ691" s="219"/>
    </row>
    <row r="692" spans="1:78" s="217" customFormat="1" ht="99.75" customHeight="1">
      <c r="A692" s="257">
        <v>690</v>
      </c>
      <c r="B692" s="10" t="s">
        <v>5693</v>
      </c>
      <c r="C692" s="257" t="s">
        <v>106</v>
      </c>
      <c r="D692" s="257" t="s">
        <v>77</v>
      </c>
      <c r="E692" s="257" t="s">
        <v>2563</v>
      </c>
      <c r="F692" s="257" t="s">
        <v>5694</v>
      </c>
      <c r="G692" s="257" t="s">
        <v>5695</v>
      </c>
      <c r="H692" s="257" t="s">
        <v>81</v>
      </c>
      <c r="I692" s="32" t="s">
        <v>5696</v>
      </c>
      <c r="J692" s="158" t="s">
        <v>96</v>
      </c>
      <c r="K692" s="257" t="s">
        <v>5697</v>
      </c>
      <c r="L692" s="257" t="s">
        <v>5698</v>
      </c>
      <c r="M692" s="258">
        <v>30348</v>
      </c>
      <c r="N692" s="259"/>
      <c r="O692" s="260"/>
      <c r="P692" s="260"/>
      <c r="Q692" s="257" t="s">
        <v>8100</v>
      </c>
      <c r="R692" s="257" t="s">
        <v>177</v>
      </c>
      <c r="S692" s="267" t="s">
        <v>761</v>
      </c>
      <c r="T692" s="158" t="s">
        <v>86</v>
      </c>
      <c r="U692" s="257" t="s">
        <v>101</v>
      </c>
      <c r="V692" s="32"/>
      <c r="W692" s="257"/>
      <c r="X692" s="261"/>
      <c r="Y692" s="261"/>
      <c r="Z692" s="261"/>
      <c r="AA692" s="261"/>
      <c r="AB692" s="262"/>
      <c r="AC692" s="263"/>
      <c r="AD692" s="263"/>
      <c r="AE692" s="263"/>
      <c r="AF692" s="263"/>
      <c r="AG692" s="263"/>
      <c r="AH692" s="263"/>
      <c r="AI692" s="266"/>
      <c r="AJ692" s="49"/>
      <c r="AK692" s="49"/>
      <c r="AL692" s="49"/>
      <c r="AM692" s="49"/>
      <c r="AN692" s="64"/>
      <c r="AO692" s="49"/>
      <c r="AP692" s="49"/>
      <c r="AQ692" s="64"/>
      <c r="AR692" s="49"/>
      <c r="AS692" s="49"/>
      <c r="AT692" s="49"/>
      <c r="AU692" s="49"/>
      <c r="AV692" s="49"/>
      <c r="AW692" s="49"/>
      <c r="AX692" s="64"/>
      <c r="AY692" s="49"/>
      <c r="AZ692" s="49"/>
      <c r="BA692" s="49"/>
      <c r="BB692" s="49"/>
      <c r="BC692" s="49"/>
      <c r="BD692" s="49"/>
      <c r="BE692" s="49"/>
      <c r="BF692" s="49"/>
      <c r="BG692" s="49"/>
      <c r="BH692" s="49"/>
      <c r="BI692" s="49"/>
      <c r="BJ692" s="49"/>
      <c r="BK692" s="257"/>
      <c r="BL692" s="257"/>
      <c r="BM692" s="257"/>
      <c r="BN692" s="257"/>
      <c r="BO692" s="257"/>
      <c r="BP692" s="257"/>
      <c r="BQ692" s="257" t="s">
        <v>5699</v>
      </c>
      <c r="BR692" s="257" t="s">
        <v>5700</v>
      </c>
      <c r="BS692" s="257" t="s">
        <v>2569</v>
      </c>
      <c r="BT692" s="257"/>
      <c r="BU692" s="257"/>
      <c r="BV692" s="257"/>
      <c r="BW692" s="38"/>
      <c r="BX692" s="257" t="s">
        <v>5701</v>
      </c>
      <c r="BY692" s="266"/>
      <c r="BZ692" s="219"/>
    </row>
    <row r="693" spans="1:78" s="217" customFormat="1" ht="99.75" customHeight="1">
      <c r="A693" s="257">
        <v>691</v>
      </c>
      <c r="B693" s="10" t="s">
        <v>8240</v>
      </c>
      <c r="C693" s="257" t="s">
        <v>106</v>
      </c>
      <c r="D693" s="257" t="s">
        <v>125</v>
      </c>
      <c r="E693" s="257" t="s">
        <v>126</v>
      </c>
      <c r="F693" s="266"/>
      <c r="G693" s="257" t="s">
        <v>5702</v>
      </c>
      <c r="H693" s="257" t="s">
        <v>189</v>
      </c>
      <c r="I693" s="32" t="s">
        <v>5703</v>
      </c>
      <c r="J693" s="158" t="s">
        <v>96</v>
      </c>
      <c r="K693" s="257" t="s">
        <v>5161</v>
      </c>
      <c r="L693" s="266" t="s">
        <v>5704</v>
      </c>
      <c r="M693" s="266"/>
      <c r="N693" s="47">
        <v>40544</v>
      </c>
      <c r="O693" s="48"/>
      <c r="P693" s="48"/>
      <c r="Q693" s="257" t="s">
        <v>114</v>
      </c>
      <c r="R693" s="266"/>
      <c r="S693" s="267" t="s">
        <v>330</v>
      </c>
      <c r="T693" s="158" t="s">
        <v>86</v>
      </c>
      <c r="U693" s="257" t="s">
        <v>101</v>
      </c>
      <c r="V693" s="32"/>
      <c r="W693" s="266"/>
      <c r="X693" s="261"/>
      <c r="Y693" s="261"/>
      <c r="Z693" s="261"/>
      <c r="AA693" s="261"/>
      <c r="AB693" s="262"/>
      <c r="AC693" s="263"/>
      <c r="AD693" s="263"/>
      <c r="AE693" s="263"/>
      <c r="AF693" s="263"/>
      <c r="AG693" s="263"/>
      <c r="AH693" s="263"/>
      <c r="AI693" s="266"/>
      <c r="AJ693" s="49"/>
      <c r="AK693" s="49"/>
      <c r="AL693" s="49"/>
      <c r="AM693" s="49"/>
      <c r="AN693" s="50"/>
      <c r="AO693" s="49"/>
      <c r="AP693" s="49"/>
      <c r="AQ693" s="50"/>
      <c r="AR693" s="49"/>
      <c r="AS693" s="49"/>
      <c r="AT693" s="49"/>
      <c r="AU693" s="49"/>
      <c r="AV693" s="49"/>
      <c r="AW693" s="49"/>
      <c r="AX693" s="50"/>
      <c r="AY693" s="49"/>
      <c r="AZ693" s="49"/>
      <c r="BA693" s="49"/>
      <c r="BB693" s="49"/>
      <c r="BC693" s="49"/>
      <c r="BD693" s="49"/>
      <c r="BE693" s="49"/>
      <c r="BF693" s="49"/>
      <c r="BG693" s="49"/>
      <c r="BH693" s="49"/>
      <c r="BI693" s="49"/>
      <c r="BJ693" s="49"/>
      <c r="BK693" s="257"/>
      <c r="BL693" s="266"/>
      <c r="BM693" s="266"/>
      <c r="BN693" s="257"/>
      <c r="BO693" s="257"/>
      <c r="BP693" s="266"/>
      <c r="BQ693" s="257" t="s">
        <v>102</v>
      </c>
      <c r="BR693" s="266"/>
      <c r="BS693" s="257" t="s">
        <v>119</v>
      </c>
      <c r="BT693" s="266"/>
      <c r="BU693" s="257"/>
      <c r="BV693" s="257" t="s">
        <v>5705</v>
      </c>
      <c r="BW693" s="34"/>
      <c r="BX693" s="257" t="s">
        <v>5706</v>
      </c>
      <c r="BY693" s="266"/>
      <c r="BZ693" s="219"/>
    </row>
    <row r="694" spans="1:78" s="217" customFormat="1" ht="99.75" customHeight="1">
      <c r="A694" s="257">
        <v>692</v>
      </c>
      <c r="B694" s="10" t="s">
        <v>5707</v>
      </c>
      <c r="C694" s="257" t="s">
        <v>106</v>
      </c>
      <c r="D694" s="257" t="s">
        <v>125</v>
      </c>
      <c r="E694" s="257" t="s">
        <v>5708</v>
      </c>
      <c r="F694" s="257" t="s">
        <v>5709</v>
      </c>
      <c r="G694" s="257" t="s">
        <v>5710</v>
      </c>
      <c r="H694" s="257" t="s">
        <v>81</v>
      </c>
      <c r="I694" s="32" t="s">
        <v>5711</v>
      </c>
      <c r="J694" s="158" t="s">
        <v>96</v>
      </c>
      <c r="K694" s="257" t="s">
        <v>96</v>
      </c>
      <c r="L694" s="257" t="s">
        <v>5712</v>
      </c>
      <c r="M694" s="258">
        <v>40391</v>
      </c>
      <c r="N694" s="259">
        <v>40391</v>
      </c>
      <c r="O694" s="260">
        <v>7458</v>
      </c>
      <c r="P694" s="260">
        <v>39436</v>
      </c>
      <c r="Q694" s="257" t="s">
        <v>114</v>
      </c>
      <c r="R694" s="257" t="s">
        <v>5713</v>
      </c>
      <c r="S694" s="267" t="s">
        <v>359</v>
      </c>
      <c r="T694" s="257" t="s">
        <v>8402</v>
      </c>
      <c r="U694" s="267" t="s">
        <v>116</v>
      </c>
      <c r="V694" s="32" t="s">
        <v>5714</v>
      </c>
      <c r="W694" s="261">
        <v>1803304</v>
      </c>
      <c r="X694" s="261">
        <v>629919932</v>
      </c>
      <c r="Y694" s="39">
        <f>X694/10</f>
        <v>62991993.200000003</v>
      </c>
      <c r="Z694" s="39">
        <f>X694/13.5</f>
        <v>46660735.703703701</v>
      </c>
      <c r="AA694" s="39">
        <v>1275968.1007940366</v>
      </c>
      <c r="AB694" s="260">
        <v>203</v>
      </c>
      <c r="AC694" s="49">
        <v>1585406964</v>
      </c>
      <c r="AD694" s="49">
        <f>AC694/10</f>
        <v>158540696.40000001</v>
      </c>
      <c r="AE694" s="49">
        <f>AC694/13.5</f>
        <v>117437552.8888889</v>
      </c>
      <c r="AF694" s="49">
        <v>757596.46195309365</v>
      </c>
      <c r="AG694" s="263">
        <v>79839268</v>
      </c>
      <c r="AH694" s="49">
        <v>16515692</v>
      </c>
      <c r="AI694" s="48">
        <v>203</v>
      </c>
      <c r="AJ694" s="39">
        <v>189926.58</v>
      </c>
      <c r="AK694" s="52">
        <v>2757906.67</v>
      </c>
      <c r="AL694" s="39">
        <v>2947833.25</v>
      </c>
      <c r="AM694" s="51">
        <v>60655.005144032919</v>
      </c>
      <c r="AN694" s="260">
        <v>203</v>
      </c>
      <c r="AO694" s="52">
        <v>3219557940</v>
      </c>
      <c r="AP694" s="39">
        <v>1045030170</v>
      </c>
      <c r="AQ694" s="53">
        <v>203</v>
      </c>
      <c r="AR694" s="52"/>
      <c r="AS694" s="52"/>
      <c r="AT694" s="57">
        <v>115026802828.25</v>
      </c>
      <c r="AU694" s="57">
        <v>131457.79</v>
      </c>
      <c r="AV694" s="39">
        <f>AR694+AT694</f>
        <v>115026802828.25</v>
      </c>
      <c r="AW694" s="39">
        <f>AS694+AU694</f>
        <v>131457.79</v>
      </c>
      <c r="AX694" s="70"/>
      <c r="AY694" s="52"/>
      <c r="AZ694" s="52"/>
      <c r="BA694" s="39">
        <v>1045030170</v>
      </c>
      <c r="BB694" s="39">
        <v>1045030170</v>
      </c>
      <c r="BC694" s="52"/>
      <c r="BD694" s="52"/>
      <c r="BE694" s="39">
        <v>1045030170</v>
      </c>
      <c r="BF694" s="39">
        <v>1045030170</v>
      </c>
      <c r="BG694" s="52"/>
      <c r="BH694" s="52"/>
      <c r="BI694" s="39">
        <v>1045030170</v>
      </c>
      <c r="BJ694" s="39">
        <v>1045030170</v>
      </c>
      <c r="BK694" s="257" t="s">
        <v>5715</v>
      </c>
      <c r="BL694" s="257"/>
      <c r="BM694" s="257" t="s">
        <v>118</v>
      </c>
      <c r="BN694" s="257"/>
      <c r="BO694" s="257" t="s">
        <v>118</v>
      </c>
      <c r="BP694" s="257"/>
      <c r="BQ694" s="257" t="s">
        <v>102</v>
      </c>
      <c r="BR694" s="257"/>
      <c r="BS694" s="257" t="s">
        <v>8423</v>
      </c>
      <c r="BT694" s="257" t="s">
        <v>1009</v>
      </c>
      <c r="BU694" s="257"/>
      <c r="BV694" s="257" t="s">
        <v>5716</v>
      </c>
      <c r="BW694" s="38" t="s">
        <v>5717</v>
      </c>
      <c r="BX694" s="257" t="s">
        <v>5718</v>
      </c>
      <c r="BY694" s="266" t="s">
        <v>499</v>
      </c>
      <c r="BZ694" s="219"/>
    </row>
    <row r="695" spans="1:78" s="217" customFormat="1" ht="146.25" customHeight="1">
      <c r="A695" s="257">
        <v>693</v>
      </c>
      <c r="B695" s="10" t="s">
        <v>5719</v>
      </c>
      <c r="C695" s="257" t="s">
        <v>106</v>
      </c>
      <c r="D695" s="257" t="s">
        <v>125</v>
      </c>
      <c r="E695" s="257" t="s">
        <v>707</v>
      </c>
      <c r="F695" s="257"/>
      <c r="G695" s="257" t="s">
        <v>5720</v>
      </c>
      <c r="H695" s="257" t="s">
        <v>81</v>
      </c>
      <c r="I695" s="32" t="s">
        <v>5721</v>
      </c>
      <c r="J695" s="158" t="s">
        <v>96</v>
      </c>
      <c r="K695" s="257" t="s">
        <v>96</v>
      </c>
      <c r="L695" s="257" t="s">
        <v>5722</v>
      </c>
      <c r="M695" s="258">
        <v>40992</v>
      </c>
      <c r="N695" s="259">
        <v>40992</v>
      </c>
      <c r="O695" s="260"/>
      <c r="P695" s="260"/>
      <c r="Q695" s="257" t="s">
        <v>8100</v>
      </c>
      <c r="R695" s="257" t="s">
        <v>1517</v>
      </c>
      <c r="S695" s="267" t="s">
        <v>330</v>
      </c>
      <c r="T695" s="257" t="s">
        <v>8402</v>
      </c>
      <c r="U695" s="257" t="s">
        <v>101</v>
      </c>
      <c r="V695" s="32"/>
      <c r="W695" s="257"/>
      <c r="X695" s="261"/>
      <c r="Y695" s="261"/>
      <c r="Z695" s="261"/>
      <c r="AA695" s="261"/>
      <c r="AB695" s="262"/>
      <c r="AC695" s="263"/>
      <c r="AD695" s="261"/>
      <c r="AE695" s="261"/>
      <c r="AF695" s="261"/>
      <c r="AG695" s="261"/>
      <c r="AH695" s="263"/>
      <c r="AI695" s="266"/>
      <c r="AJ695" s="39"/>
      <c r="AK695" s="39"/>
      <c r="AL695" s="39"/>
      <c r="AM695" s="39"/>
      <c r="AN695" s="40"/>
      <c r="AO695" s="39"/>
      <c r="AP695" s="39"/>
      <c r="AQ695" s="40"/>
      <c r="AR695" s="39"/>
      <c r="AS695" s="39"/>
      <c r="AT695" s="39"/>
      <c r="AU695" s="39"/>
      <c r="AV695" s="39"/>
      <c r="AW695" s="39"/>
      <c r="AX695" s="41"/>
      <c r="AY695" s="39"/>
      <c r="AZ695" s="39"/>
      <c r="BA695" s="39"/>
      <c r="BB695" s="39"/>
      <c r="BC695" s="39"/>
      <c r="BD695" s="39"/>
      <c r="BE695" s="39"/>
      <c r="BF695" s="39"/>
      <c r="BG695" s="39"/>
      <c r="BH695" s="39"/>
      <c r="BI695" s="39"/>
      <c r="BJ695" s="39"/>
      <c r="BK695" s="257" t="s">
        <v>5723</v>
      </c>
      <c r="BL695" s="257"/>
      <c r="BM695" s="257" t="s">
        <v>118</v>
      </c>
      <c r="BN695" s="266"/>
      <c r="BO695" s="266" t="s">
        <v>118</v>
      </c>
      <c r="BP695" s="257"/>
      <c r="BQ695" s="257" t="s">
        <v>5724</v>
      </c>
      <c r="BR695" s="257"/>
      <c r="BS695" s="257" t="s">
        <v>8423</v>
      </c>
      <c r="BT695" s="257"/>
      <c r="BU695" s="257"/>
      <c r="BV695" s="257" t="s">
        <v>5725</v>
      </c>
      <c r="BW695" s="38"/>
      <c r="BX695" s="257" t="s">
        <v>5726</v>
      </c>
      <c r="BY695" s="266"/>
      <c r="BZ695" s="219"/>
    </row>
    <row r="696" spans="1:78" s="217" customFormat="1" ht="99.75" customHeight="1">
      <c r="A696" s="257">
        <v>694</v>
      </c>
      <c r="B696" s="10" t="s">
        <v>5727</v>
      </c>
      <c r="C696" s="257" t="s">
        <v>106</v>
      </c>
      <c r="D696" s="257" t="s">
        <v>125</v>
      </c>
      <c r="E696" s="257" t="s">
        <v>126</v>
      </c>
      <c r="F696" s="257" t="s">
        <v>5728</v>
      </c>
      <c r="G696" s="257" t="s">
        <v>5729</v>
      </c>
      <c r="H696" s="266" t="s">
        <v>110</v>
      </c>
      <c r="I696" s="32" t="s">
        <v>5730</v>
      </c>
      <c r="J696" s="158" t="s">
        <v>96</v>
      </c>
      <c r="K696" s="257" t="s">
        <v>5161</v>
      </c>
      <c r="L696" s="257" t="s">
        <v>5731</v>
      </c>
      <c r="M696" s="258">
        <v>25931</v>
      </c>
      <c r="N696" s="259">
        <v>40806</v>
      </c>
      <c r="O696" s="260"/>
      <c r="P696" s="260"/>
      <c r="Q696" s="257" t="s">
        <v>114</v>
      </c>
      <c r="R696" s="257" t="s">
        <v>5732</v>
      </c>
      <c r="S696" s="267" t="s">
        <v>330</v>
      </c>
      <c r="T696" s="257" t="s">
        <v>8402</v>
      </c>
      <c r="U696" s="257" t="s">
        <v>101</v>
      </c>
      <c r="V696" s="32"/>
      <c r="W696" s="257"/>
      <c r="X696" s="261"/>
      <c r="Y696" s="261"/>
      <c r="Z696" s="261"/>
      <c r="AA696" s="261"/>
      <c r="AB696" s="262"/>
      <c r="AC696" s="263"/>
      <c r="AD696" s="261"/>
      <c r="AE696" s="261"/>
      <c r="AF696" s="261"/>
      <c r="AG696" s="261"/>
      <c r="AH696" s="263"/>
      <c r="AI696" s="266"/>
      <c r="AJ696" s="39"/>
      <c r="AK696" s="39"/>
      <c r="AL696" s="39"/>
      <c r="AM696" s="39"/>
      <c r="AN696" s="40"/>
      <c r="AO696" s="39"/>
      <c r="AP696" s="39"/>
      <c r="AQ696" s="40"/>
      <c r="AR696" s="39"/>
      <c r="AS696" s="39"/>
      <c r="AT696" s="39"/>
      <c r="AU696" s="39"/>
      <c r="AV696" s="39"/>
      <c r="AW696" s="39"/>
      <c r="AX696" s="41"/>
      <c r="AY696" s="39"/>
      <c r="AZ696" s="39"/>
      <c r="BA696" s="39"/>
      <c r="BB696" s="39"/>
      <c r="BC696" s="39"/>
      <c r="BD696" s="39"/>
      <c r="BE696" s="39"/>
      <c r="BF696" s="39"/>
      <c r="BG696" s="39"/>
      <c r="BH696" s="39"/>
      <c r="BI696" s="39"/>
      <c r="BJ696" s="39"/>
      <c r="BK696" s="257"/>
      <c r="BL696" s="257"/>
      <c r="BM696" s="257"/>
      <c r="BN696" s="257"/>
      <c r="BO696" s="257"/>
      <c r="BP696" s="257"/>
      <c r="BQ696" s="38"/>
      <c r="BR696" s="257" t="s">
        <v>5733</v>
      </c>
      <c r="BS696" s="257" t="s">
        <v>8423</v>
      </c>
      <c r="BT696" s="257"/>
      <c r="BU696" s="257"/>
      <c r="BV696" s="257"/>
      <c r="BW696" s="38"/>
      <c r="BX696" s="257" t="s">
        <v>5734</v>
      </c>
      <c r="BY696" s="266"/>
      <c r="BZ696" s="219"/>
    </row>
    <row r="697" spans="1:78" s="217" customFormat="1" ht="99.75" customHeight="1">
      <c r="A697" s="257">
        <v>695</v>
      </c>
      <c r="B697" s="10" t="s">
        <v>5735</v>
      </c>
      <c r="C697" s="257" t="s">
        <v>106</v>
      </c>
      <c r="D697" s="257" t="s">
        <v>274</v>
      </c>
      <c r="E697" s="257" t="s">
        <v>94</v>
      </c>
      <c r="F697" s="257" t="s">
        <v>5736</v>
      </c>
      <c r="G697" s="257" t="s">
        <v>5737</v>
      </c>
      <c r="H697" s="69" t="s">
        <v>8070</v>
      </c>
      <c r="I697" s="32" t="s">
        <v>5738</v>
      </c>
      <c r="J697" s="158" t="s">
        <v>96</v>
      </c>
      <c r="K697" s="257" t="s">
        <v>96</v>
      </c>
      <c r="L697" s="257" t="s">
        <v>5739</v>
      </c>
      <c r="M697" s="258"/>
      <c r="N697" s="257"/>
      <c r="O697" s="260"/>
      <c r="P697" s="260"/>
      <c r="Q697" s="257" t="s">
        <v>114</v>
      </c>
      <c r="R697" s="257" t="s">
        <v>2253</v>
      </c>
      <c r="S697" s="267" t="s">
        <v>294</v>
      </c>
      <c r="T697" s="257" t="s">
        <v>1105</v>
      </c>
      <c r="U697" s="267" t="s">
        <v>116</v>
      </c>
      <c r="V697" s="266"/>
      <c r="W697" s="266"/>
      <c r="X697" s="263"/>
      <c r="Y697" s="263"/>
      <c r="Z697" s="263"/>
      <c r="AA697" s="263"/>
      <c r="AB697" s="266"/>
      <c r="AC697" s="263"/>
      <c r="AD697" s="263"/>
      <c r="AE697" s="263"/>
      <c r="AF697" s="263"/>
      <c r="AG697" s="263"/>
      <c r="AH697" s="263"/>
      <c r="AI697" s="266"/>
      <c r="AJ697" s="263"/>
      <c r="AK697" s="263"/>
      <c r="AL697" s="263"/>
      <c r="AM697" s="263"/>
      <c r="AN697" s="266"/>
      <c r="AO697" s="263"/>
      <c r="AP697" s="261"/>
      <c r="AQ697" s="266"/>
      <c r="AR697" s="45"/>
      <c r="AS697" s="4"/>
      <c r="AT697" s="4"/>
      <c r="AU697" s="4"/>
      <c r="AV697" s="4"/>
      <c r="AW697" s="4"/>
      <c r="AX697" s="34"/>
      <c r="AY697" s="4"/>
      <c r="AZ697" s="4"/>
      <c r="BA697" s="261"/>
      <c r="BB697" s="261"/>
      <c r="BC697" s="4"/>
      <c r="BD697" s="4"/>
      <c r="BE697" s="261"/>
      <c r="BF697" s="261"/>
      <c r="BG697" s="4"/>
      <c r="BH697" s="4"/>
      <c r="BI697" s="261"/>
      <c r="BJ697" s="261"/>
      <c r="BK697" s="257"/>
      <c r="BL697" s="266"/>
      <c r="BM697" s="266"/>
      <c r="BN697" s="266"/>
      <c r="BO697" s="266"/>
      <c r="BP697" s="266"/>
      <c r="BQ697" s="34"/>
      <c r="BR697" s="257" t="s">
        <v>5740</v>
      </c>
      <c r="BS697" s="257" t="s">
        <v>5741</v>
      </c>
      <c r="BT697" s="266"/>
      <c r="BU697" s="257" t="s">
        <v>103</v>
      </c>
      <c r="BV697" s="266"/>
      <c r="BW697" s="34"/>
      <c r="BX697" s="257" t="s">
        <v>5742</v>
      </c>
      <c r="BY697" s="34"/>
      <c r="BZ697" s="219"/>
    </row>
    <row r="698" spans="1:78" s="217" customFormat="1" ht="99.75" customHeight="1">
      <c r="A698" s="257">
        <v>696</v>
      </c>
      <c r="B698" s="42" t="s">
        <v>5743</v>
      </c>
      <c r="C698" s="257" t="s">
        <v>106</v>
      </c>
      <c r="D698" s="257" t="s">
        <v>252</v>
      </c>
      <c r="E698" s="257" t="s">
        <v>1321</v>
      </c>
      <c r="F698" s="257" t="s">
        <v>5744</v>
      </c>
      <c r="G698" s="257" t="s">
        <v>5745</v>
      </c>
      <c r="H698" s="257" t="s">
        <v>81</v>
      </c>
      <c r="I698" s="32" t="s">
        <v>5746</v>
      </c>
      <c r="J698" s="158" t="s">
        <v>96</v>
      </c>
      <c r="K698" s="257" t="s">
        <v>96</v>
      </c>
      <c r="L698" s="257" t="s">
        <v>5747</v>
      </c>
      <c r="M698" s="258">
        <v>39294</v>
      </c>
      <c r="N698" s="257">
        <v>2007</v>
      </c>
      <c r="O698" s="260">
        <v>5476</v>
      </c>
      <c r="P698" s="260">
        <v>38736</v>
      </c>
      <c r="Q698" s="257" t="s">
        <v>114</v>
      </c>
      <c r="R698" s="257" t="s">
        <v>828</v>
      </c>
      <c r="S698" s="144" t="s">
        <v>177</v>
      </c>
      <c r="T698" s="257" t="s">
        <v>258</v>
      </c>
      <c r="U698" s="257" t="s">
        <v>101</v>
      </c>
      <c r="V698" s="32"/>
      <c r="W698" s="257"/>
      <c r="X698" s="261"/>
      <c r="Y698" s="39"/>
      <c r="Z698" s="39"/>
      <c r="AA698" s="39"/>
      <c r="AB698" s="260"/>
      <c r="AC698" s="49"/>
      <c r="AD698" s="49"/>
      <c r="AE698" s="49"/>
      <c r="AF698" s="49"/>
      <c r="AG698" s="263"/>
      <c r="AH698" s="49"/>
      <c r="AI698" s="48"/>
      <c r="AJ698" s="39">
        <v>1604.6959999999999</v>
      </c>
      <c r="AK698" s="52">
        <v>69100</v>
      </c>
      <c r="AL698" s="39">
        <v>70704.695999999996</v>
      </c>
      <c r="AM698" s="51">
        <v>1454.829135802469</v>
      </c>
      <c r="AN698" s="53">
        <v>41</v>
      </c>
      <c r="AO698" s="52">
        <v>597723</v>
      </c>
      <c r="AP698" s="52"/>
      <c r="AQ698" s="53">
        <v>41</v>
      </c>
      <c r="AR698" s="52"/>
      <c r="AS698" s="52"/>
      <c r="AT698" s="52"/>
      <c r="AU698" s="52"/>
      <c r="AV698" s="52"/>
      <c r="AW698" s="52"/>
      <c r="AX698" s="54"/>
      <c r="AY698" s="52"/>
      <c r="AZ698" s="52"/>
      <c r="BA698" s="52"/>
      <c r="BB698" s="52"/>
      <c r="BC698" s="52"/>
      <c r="BD698" s="52"/>
      <c r="BE698" s="52"/>
      <c r="BF698" s="52"/>
      <c r="BG698" s="52"/>
      <c r="BH698" s="52"/>
      <c r="BI698" s="52"/>
      <c r="BJ698" s="52"/>
      <c r="BK698" s="257" t="s">
        <v>5748</v>
      </c>
      <c r="BL698" s="266" t="s">
        <v>180</v>
      </c>
      <c r="BM698" s="257" t="s">
        <v>180</v>
      </c>
      <c r="BN698" s="257"/>
      <c r="BO698" s="257" t="s">
        <v>118</v>
      </c>
      <c r="BP698" s="257" t="s">
        <v>5749</v>
      </c>
      <c r="BQ698" s="38"/>
      <c r="BR698" s="257" t="s">
        <v>5750</v>
      </c>
      <c r="BS698" s="257"/>
      <c r="BT698" s="257"/>
      <c r="BU698" s="257"/>
      <c r="BV698" s="257"/>
      <c r="BW698" s="38"/>
      <c r="BX698" s="257"/>
      <c r="BY698" s="266"/>
      <c r="BZ698" s="219"/>
    </row>
    <row r="699" spans="1:78" s="217" customFormat="1" ht="99.75" customHeight="1">
      <c r="A699" s="257">
        <v>697</v>
      </c>
      <c r="B699" s="10" t="s">
        <v>5751</v>
      </c>
      <c r="C699" s="257" t="s">
        <v>106</v>
      </c>
      <c r="D699" s="257" t="s">
        <v>252</v>
      </c>
      <c r="E699" s="257" t="s">
        <v>1321</v>
      </c>
      <c r="F699" s="257" t="s">
        <v>5752</v>
      </c>
      <c r="G699" s="257" t="s">
        <v>5745</v>
      </c>
      <c r="H699" s="257" t="s">
        <v>81</v>
      </c>
      <c r="I699" s="10"/>
      <c r="J699" s="158" t="s">
        <v>96</v>
      </c>
      <c r="K699" s="257" t="s">
        <v>96</v>
      </c>
      <c r="L699" s="257" t="s">
        <v>5753</v>
      </c>
      <c r="M699" s="258">
        <v>38376</v>
      </c>
      <c r="N699" s="259">
        <v>38379</v>
      </c>
      <c r="O699" s="260">
        <v>3445</v>
      </c>
      <c r="P699" s="260">
        <v>38116</v>
      </c>
      <c r="Q699" s="257" t="s">
        <v>114</v>
      </c>
      <c r="R699" s="257" t="s">
        <v>2364</v>
      </c>
      <c r="S699" s="144" t="s">
        <v>177</v>
      </c>
      <c r="T699" s="257" t="s">
        <v>258</v>
      </c>
      <c r="U699" s="257" t="s">
        <v>101</v>
      </c>
      <c r="V699" s="32"/>
      <c r="W699" s="257"/>
      <c r="X699" s="261">
        <v>527606996</v>
      </c>
      <c r="Y699" s="39">
        <f>X699/10</f>
        <v>52760699.600000001</v>
      </c>
      <c r="Z699" s="39">
        <f>X699/13.5</f>
        <v>39081999.703703701</v>
      </c>
      <c r="AA699" s="39">
        <v>1068722.6462485821</v>
      </c>
      <c r="AB699" s="260">
        <v>1331</v>
      </c>
      <c r="AC699" s="49">
        <v>2344271126</v>
      </c>
      <c r="AD699" s="49">
        <f>AC699/10</f>
        <v>234427112.59999999</v>
      </c>
      <c r="AE699" s="49">
        <f>AC699/13.5</f>
        <v>173649713.03703704</v>
      </c>
      <c r="AF699" s="49">
        <v>1120224.365884894</v>
      </c>
      <c r="AG699" s="263">
        <v>202614886</v>
      </c>
      <c r="AH699" s="49">
        <v>0</v>
      </c>
      <c r="AI699" s="48">
        <v>1504</v>
      </c>
      <c r="AJ699" s="39">
        <v>107746.47</v>
      </c>
      <c r="AK699" s="52">
        <v>154672149.97</v>
      </c>
      <c r="AL699" s="39">
        <v>154779896.44</v>
      </c>
      <c r="AM699" s="51">
        <v>3184771.5316872424</v>
      </c>
      <c r="AN699" s="260">
        <v>1097</v>
      </c>
      <c r="AO699" s="52">
        <v>109748622</v>
      </c>
      <c r="AP699" s="39">
        <v>19307554161.119999</v>
      </c>
      <c r="AQ699" s="53">
        <v>1097</v>
      </c>
      <c r="AR699" s="52"/>
      <c r="AS699" s="52"/>
      <c r="AT699" s="57">
        <v>350096258423.77002</v>
      </c>
      <c r="AU699" s="57">
        <v>963964.58</v>
      </c>
      <c r="AV699" s="39">
        <f t="shared" ref="AV699:AW702" si="32">AR699+AT699</f>
        <v>350096258423.77002</v>
      </c>
      <c r="AW699" s="39">
        <f t="shared" si="32"/>
        <v>963964.58</v>
      </c>
      <c r="AX699" s="54"/>
      <c r="AY699" s="52"/>
      <c r="AZ699" s="52"/>
      <c r="BA699" s="39">
        <v>19307554161.119999</v>
      </c>
      <c r="BB699" s="39">
        <v>19307554161.119999</v>
      </c>
      <c r="BC699" s="52"/>
      <c r="BD699" s="52"/>
      <c r="BE699" s="39">
        <v>19307554161.119999</v>
      </c>
      <c r="BF699" s="39">
        <v>19307554161.119999</v>
      </c>
      <c r="BG699" s="52"/>
      <c r="BH699" s="52"/>
      <c r="BI699" s="39">
        <v>19307554161.119999</v>
      </c>
      <c r="BJ699" s="39">
        <v>19307554161.119999</v>
      </c>
      <c r="BK699" s="257" t="s">
        <v>5754</v>
      </c>
      <c r="BL699" s="266" t="s">
        <v>180</v>
      </c>
      <c r="BM699" s="257" t="s">
        <v>180</v>
      </c>
      <c r="BN699" s="257"/>
      <c r="BO699" s="257" t="s">
        <v>118</v>
      </c>
      <c r="BP699" s="257" t="s">
        <v>5749</v>
      </c>
      <c r="BQ699" s="257" t="s">
        <v>519</v>
      </c>
      <c r="BR699" s="257" t="s">
        <v>5755</v>
      </c>
      <c r="BS699" s="257" t="s">
        <v>258</v>
      </c>
      <c r="BT699" s="257"/>
      <c r="BU699" s="257"/>
      <c r="BV699" s="257"/>
      <c r="BW699" s="38"/>
      <c r="BX699" s="257" t="s">
        <v>5756</v>
      </c>
      <c r="BY699" s="266"/>
      <c r="BZ699" s="219"/>
    </row>
    <row r="700" spans="1:78" s="217" customFormat="1" ht="99.75" customHeight="1">
      <c r="A700" s="257">
        <v>698</v>
      </c>
      <c r="B700" s="10" t="s">
        <v>5757</v>
      </c>
      <c r="C700" s="257" t="s">
        <v>106</v>
      </c>
      <c r="D700" s="257" t="s">
        <v>252</v>
      </c>
      <c r="E700" s="257" t="s">
        <v>252</v>
      </c>
      <c r="F700" s="257" t="s">
        <v>5758</v>
      </c>
      <c r="G700" s="257" t="s">
        <v>5759</v>
      </c>
      <c r="H700" s="257" t="s">
        <v>81</v>
      </c>
      <c r="I700" s="10"/>
      <c r="J700" s="158" t="s">
        <v>96</v>
      </c>
      <c r="K700" s="257" t="s">
        <v>96</v>
      </c>
      <c r="L700" s="257" t="s">
        <v>5760</v>
      </c>
      <c r="M700" s="258">
        <v>40134</v>
      </c>
      <c r="N700" s="257">
        <v>2009</v>
      </c>
      <c r="O700" s="260">
        <v>7052</v>
      </c>
      <c r="P700" s="260">
        <v>39308</v>
      </c>
      <c r="Q700" s="257" t="s">
        <v>114</v>
      </c>
      <c r="R700" s="257" t="s">
        <v>226</v>
      </c>
      <c r="S700" s="144" t="s">
        <v>177</v>
      </c>
      <c r="T700" s="257" t="s">
        <v>258</v>
      </c>
      <c r="U700" s="257" t="s">
        <v>101</v>
      </c>
      <c r="V700" s="32"/>
      <c r="W700" s="257" t="s">
        <v>5761</v>
      </c>
      <c r="X700" s="261">
        <v>31100006</v>
      </c>
      <c r="Y700" s="39">
        <f>X700/10</f>
        <v>3110000.6</v>
      </c>
      <c r="Z700" s="39">
        <f>X700/13.5</f>
        <v>2303704.1481481483</v>
      </c>
      <c r="AA700" s="39">
        <v>62996.285042942793</v>
      </c>
      <c r="AB700" s="260">
        <v>110</v>
      </c>
      <c r="AC700" s="49">
        <v>109197538</v>
      </c>
      <c r="AD700" s="49">
        <f>AC700/10</f>
        <v>10919753.800000001</v>
      </c>
      <c r="AE700" s="49">
        <f>AC700/13.5</f>
        <v>8088706.5185185187</v>
      </c>
      <c r="AF700" s="49">
        <v>52180.714681652236</v>
      </c>
      <c r="AG700" s="263">
        <v>2617501</v>
      </c>
      <c r="AH700" s="49">
        <v>0</v>
      </c>
      <c r="AI700" s="48">
        <v>110</v>
      </c>
      <c r="AJ700" s="39">
        <v>4968.74</v>
      </c>
      <c r="AK700" s="52">
        <v>8845169.4000000004</v>
      </c>
      <c r="AL700" s="39">
        <v>8850138.1400000006</v>
      </c>
      <c r="AM700" s="51">
        <v>182101.60781893006</v>
      </c>
      <c r="AN700" s="260">
        <v>110</v>
      </c>
      <c r="AO700" s="52">
        <v>12085004</v>
      </c>
      <c r="AP700" s="39">
        <v>698276147.5999999</v>
      </c>
      <c r="AQ700" s="53">
        <v>110</v>
      </c>
      <c r="AR700" s="52"/>
      <c r="AS700" s="52"/>
      <c r="AT700" s="57">
        <v>5944251885.1899996</v>
      </c>
      <c r="AU700" s="57">
        <v>26894.42</v>
      </c>
      <c r="AV700" s="39">
        <f t="shared" si="32"/>
        <v>5944251885.1899996</v>
      </c>
      <c r="AW700" s="39">
        <f t="shared" si="32"/>
        <v>26894.42</v>
      </c>
      <c r="AX700" s="54"/>
      <c r="AY700" s="52"/>
      <c r="AZ700" s="52"/>
      <c r="BA700" s="39">
        <v>698276147.5999999</v>
      </c>
      <c r="BB700" s="39">
        <v>698276147.5999999</v>
      </c>
      <c r="BC700" s="52"/>
      <c r="BD700" s="52"/>
      <c r="BE700" s="39">
        <v>698276147.5999999</v>
      </c>
      <c r="BF700" s="39">
        <v>698276147.5999999</v>
      </c>
      <c r="BG700" s="52"/>
      <c r="BH700" s="52"/>
      <c r="BI700" s="39">
        <v>698276147.5999999</v>
      </c>
      <c r="BJ700" s="39">
        <v>698276147.5999999</v>
      </c>
      <c r="BK700" s="257" t="s">
        <v>5762</v>
      </c>
      <c r="BL700" s="266" t="s">
        <v>180</v>
      </c>
      <c r="BM700" s="257" t="s">
        <v>180</v>
      </c>
      <c r="BN700" s="257"/>
      <c r="BO700" s="257"/>
      <c r="BP700" s="257" t="s">
        <v>5763</v>
      </c>
      <c r="BQ700" s="257" t="s">
        <v>519</v>
      </c>
      <c r="BR700" s="257"/>
      <c r="BS700" s="257" t="s">
        <v>258</v>
      </c>
      <c r="BT700" s="257"/>
      <c r="BU700" s="257"/>
      <c r="BV700" s="257"/>
      <c r="BW700" s="38"/>
      <c r="BX700" s="257" t="s">
        <v>5764</v>
      </c>
      <c r="BY700" s="266"/>
      <c r="BZ700" s="219"/>
    </row>
    <row r="701" spans="1:78" s="217" customFormat="1" ht="341.25" customHeight="1">
      <c r="A701" s="257">
        <v>699</v>
      </c>
      <c r="B701" s="101" t="s">
        <v>5765</v>
      </c>
      <c r="C701" s="257" t="s">
        <v>106</v>
      </c>
      <c r="D701" s="257" t="s">
        <v>125</v>
      </c>
      <c r="E701" s="257" t="s">
        <v>5766</v>
      </c>
      <c r="F701" s="257"/>
      <c r="G701" s="257" t="s">
        <v>5767</v>
      </c>
      <c r="H701" s="266" t="s">
        <v>110</v>
      </c>
      <c r="I701" s="32" t="s">
        <v>5768</v>
      </c>
      <c r="J701" s="158" t="s">
        <v>96</v>
      </c>
      <c r="K701" s="257" t="s">
        <v>96</v>
      </c>
      <c r="L701" s="257" t="s">
        <v>5769</v>
      </c>
      <c r="M701" s="258">
        <v>39448</v>
      </c>
      <c r="N701" s="259">
        <v>41313</v>
      </c>
      <c r="O701" s="260">
        <v>9380</v>
      </c>
      <c r="P701" s="260">
        <v>40108</v>
      </c>
      <c r="Q701" s="257" t="s">
        <v>114</v>
      </c>
      <c r="R701" s="257" t="s">
        <v>5770</v>
      </c>
      <c r="S701" s="144" t="s">
        <v>177</v>
      </c>
      <c r="T701" s="257" t="s">
        <v>2032</v>
      </c>
      <c r="U701" s="257" t="s">
        <v>101</v>
      </c>
      <c r="V701" s="32"/>
      <c r="W701" s="257"/>
      <c r="X701" s="261">
        <v>748210033</v>
      </c>
      <c r="Y701" s="39">
        <f>X701/10</f>
        <v>74821003.299999997</v>
      </c>
      <c r="Z701" s="39">
        <f>X701/13.5</f>
        <v>55422965.40740741</v>
      </c>
      <c r="AA701" s="39">
        <v>1515576.9587587102</v>
      </c>
      <c r="AB701" s="260">
        <v>212</v>
      </c>
      <c r="AC701" s="49">
        <v>4894937693</v>
      </c>
      <c r="AD701" s="49">
        <f>AC701/10</f>
        <v>489493769.30000001</v>
      </c>
      <c r="AE701" s="49">
        <f>AC701/13.5</f>
        <v>362587977.25925928</v>
      </c>
      <c r="AF701" s="49">
        <v>2339076.0617963569</v>
      </c>
      <c r="AG701" s="263">
        <v>1177544921</v>
      </c>
      <c r="AH701" s="49">
        <v>-116250766</v>
      </c>
      <c r="AI701" s="48">
        <v>240</v>
      </c>
      <c r="AJ701" s="39">
        <v>634866.09</v>
      </c>
      <c r="AK701" s="52">
        <v>16775153.18</v>
      </c>
      <c r="AL701" s="39">
        <v>17410019.27</v>
      </c>
      <c r="AM701" s="51">
        <v>358230.84917695471</v>
      </c>
      <c r="AN701" s="260">
        <v>252</v>
      </c>
      <c r="AO701" s="52">
        <v>40105239</v>
      </c>
      <c r="AP701" s="39">
        <v>4123904273.6700001</v>
      </c>
      <c r="AQ701" s="53">
        <v>158</v>
      </c>
      <c r="AR701" s="52"/>
      <c r="AS701" s="52"/>
      <c r="AT701" s="57">
        <v>28931804441.509998</v>
      </c>
      <c r="AU701" s="57">
        <v>130549.72</v>
      </c>
      <c r="AV701" s="39">
        <f t="shared" si="32"/>
        <v>28931804441.509998</v>
      </c>
      <c r="AW701" s="39">
        <f t="shared" si="32"/>
        <v>130549.72</v>
      </c>
      <c r="AX701" s="54"/>
      <c r="AY701" s="52"/>
      <c r="AZ701" s="52"/>
      <c r="BA701" s="39">
        <v>4123904273.6700001</v>
      </c>
      <c r="BB701" s="39">
        <v>4123904273.6700001</v>
      </c>
      <c r="BC701" s="52"/>
      <c r="BD701" s="52"/>
      <c r="BE701" s="39">
        <v>4123904273.6700001</v>
      </c>
      <c r="BF701" s="39">
        <v>4123904273.6700001</v>
      </c>
      <c r="BG701" s="52"/>
      <c r="BH701" s="52"/>
      <c r="BI701" s="39">
        <v>4123904273.6700001</v>
      </c>
      <c r="BJ701" s="39">
        <v>4123904273.6700001</v>
      </c>
      <c r="BK701" s="264" t="s">
        <v>8362</v>
      </c>
      <c r="BL701" s="266" t="s">
        <v>180</v>
      </c>
      <c r="BM701" s="265" t="s">
        <v>180</v>
      </c>
      <c r="BN701" s="257"/>
      <c r="BO701" s="265" t="s">
        <v>118</v>
      </c>
      <c r="BP701" s="257" t="s">
        <v>8363</v>
      </c>
      <c r="BQ701" s="38"/>
      <c r="BR701" s="257"/>
      <c r="BS701" s="257" t="s">
        <v>2032</v>
      </c>
      <c r="BT701" s="257"/>
      <c r="BU701" s="257"/>
      <c r="BV701" s="257"/>
      <c r="BW701" s="38"/>
      <c r="BX701" s="257" t="s">
        <v>5771</v>
      </c>
      <c r="BY701" s="266"/>
      <c r="BZ701" s="219"/>
    </row>
    <row r="702" spans="1:78" s="217" customFormat="1" ht="409.5" customHeight="1">
      <c r="A702" s="257">
        <v>700</v>
      </c>
      <c r="B702" s="101" t="s">
        <v>5772</v>
      </c>
      <c r="C702" s="257" t="s">
        <v>106</v>
      </c>
      <c r="D702" s="257" t="s">
        <v>274</v>
      </c>
      <c r="E702" s="257" t="s">
        <v>3639</v>
      </c>
      <c r="F702" s="257" t="s">
        <v>5773</v>
      </c>
      <c r="G702" s="257" t="s">
        <v>5774</v>
      </c>
      <c r="H702" s="257" t="s">
        <v>189</v>
      </c>
      <c r="I702" s="32" t="s">
        <v>5775</v>
      </c>
      <c r="J702" s="158" t="s">
        <v>1028</v>
      </c>
      <c r="K702" s="257" t="s">
        <v>5776</v>
      </c>
      <c r="L702" s="257" t="s">
        <v>5777</v>
      </c>
      <c r="M702" s="258">
        <v>31033</v>
      </c>
      <c r="N702" s="259">
        <v>39536</v>
      </c>
      <c r="O702" s="260"/>
      <c r="P702" s="260"/>
      <c r="Q702" s="257" t="s">
        <v>114</v>
      </c>
      <c r="R702" s="257" t="s">
        <v>840</v>
      </c>
      <c r="S702" s="267" t="s">
        <v>99</v>
      </c>
      <c r="T702" s="257" t="s">
        <v>1060</v>
      </c>
      <c r="U702" s="267" t="s">
        <v>116</v>
      </c>
      <c r="V702" s="32"/>
      <c r="W702" s="257"/>
      <c r="X702" s="261">
        <v>32251193438</v>
      </c>
      <c r="Y702" s="39">
        <f>X702/10</f>
        <v>3225119343.8000002</v>
      </c>
      <c r="Z702" s="39">
        <f>X702/13.5</f>
        <v>2388977291.7037039</v>
      </c>
      <c r="AA702" s="39">
        <v>65328134.496029817</v>
      </c>
      <c r="AB702" s="260">
        <v>5735</v>
      </c>
      <c r="AC702" s="49">
        <v>304414433721</v>
      </c>
      <c r="AD702" s="49">
        <f>AC702/10</f>
        <v>30441443372.099998</v>
      </c>
      <c r="AE702" s="49">
        <f>AC702/13.5</f>
        <v>22549217312.666668</v>
      </c>
      <c r="AF702" s="49">
        <v>145466308.14123517</v>
      </c>
      <c r="AG702" s="263">
        <v>41797955359</v>
      </c>
      <c r="AH702" s="49">
        <v>1741991436</v>
      </c>
      <c r="AI702" s="48">
        <v>6735</v>
      </c>
      <c r="AJ702" s="39">
        <v>11122832.48</v>
      </c>
      <c r="AK702" s="52">
        <v>248894482.80000001</v>
      </c>
      <c r="AL702" s="39">
        <v>260017315.28</v>
      </c>
      <c r="AM702" s="51">
        <v>5350150.520164609</v>
      </c>
      <c r="AN702" s="260">
        <v>6708</v>
      </c>
      <c r="AO702" s="52">
        <v>50709847034</v>
      </c>
      <c r="AP702" s="39">
        <v>34906273485.709999</v>
      </c>
      <c r="AQ702" s="53">
        <v>4486</v>
      </c>
      <c r="AR702" s="52"/>
      <c r="AS702" s="52"/>
      <c r="AT702" s="57">
        <v>247579398058</v>
      </c>
      <c r="AU702" s="57">
        <v>948529.56</v>
      </c>
      <c r="AV702" s="39">
        <f t="shared" si="32"/>
        <v>247579398058</v>
      </c>
      <c r="AW702" s="39">
        <f t="shared" si="32"/>
        <v>948529.56</v>
      </c>
      <c r="AX702" s="54"/>
      <c r="AY702" s="52"/>
      <c r="AZ702" s="52"/>
      <c r="BA702" s="39">
        <v>34906273485.709999</v>
      </c>
      <c r="BB702" s="39">
        <v>34906273485.709999</v>
      </c>
      <c r="BC702" s="52"/>
      <c r="BD702" s="52"/>
      <c r="BE702" s="39">
        <v>34906273485.709999</v>
      </c>
      <c r="BF702" s="39">
        <v>34906273485.709999</v>
      </c>
      <c r="BG702" s="52"/>
      <c r="BH702" s="52"/>
      <c r="BI702" s="39">
        <v>34906273485.709999</v>
      </c>
      <c r="BJ702" s="39">
        <v>34906273485.709999</v>
      </c>
      <c r="BK702" s="264" t="s">
        <v>7956</v>
      </c>
      <c r="BL702" s="266" t="s">
        <v>180</v>
      </c>
      <c r="BM702" s="257" t="s">
        <v>118</v>
      </c>
      <c r="BN702" s="69" t="s">
        <v>180</v>
      </c>
      <c r="BO702" s="257"/>
      <c r="BP702" s="69" t="s">
        <v>7924</v>
      </c>
      <c r="BQ702" s="257" t="s">
        <v>240</v>
      </c>
      <c r="BR702" s="257" t="s">
        <v>5778</v>
      </c>
      <c r="BS702" s="257" t="s">
        <v>5664</v>
      </c>
      <c r="BT702" s="257"/>
      <c r="BU702" s="257" t="s">
        <v>643</v>
      </c>
      <c r="BV702" s="69" t="s">
        <v>7923</v>
      </c>
      <c r="BW702" s="38" t="s">
        <v>5779</v>
      </c>
      <c r="BX702" s="69" t="s">
        <v>7925</v>
      </c>
      <c r="BY702" s="266"/>
      <c r="BZ702" s="219"/>
    </row>
    <row r="703" spans="1:78" s="217" customFormat="1" ht="152.25" customHeight="1">
      <c r="A703" s="257">
        <v>701</v>
      </c>
      <c r="B703" s="10" t="s">
        <v>5780</v>
      </c>
      <c r="C703" s="257" t="s">
        <v>106</v>
      </c>
      <c r="D703" s="257" t="s">
        <v>125</v>
      </c>
      <c r="E703" s="257" t="s">
        <v>5781</v>
      </c>
      <c r="F703" s="257"/>
      <c r="G703" s="257" t="s">
        <v>5782</v>
      </c>
      <c r="H703" s="69" t="s">
        <v>8072</v>
      </c>
      <c r="I703" s="32" t="s">
        <v>5783</v>
      </c>
      <c r="J703" s="158" t="s">
        <v>96</v>
      </c>
      <c r="K703" s="257"/>
      <c r="L703" s="257" t="s">
        <v>5784</v>
      </c>
      <c r="M703" s="258">
        <v>26188</v>
      </c>
      <c r="N703" s="257">
        <v>2018</v>
      </c>
      <c r="O703" s="58"/>
      <c r="P703" s="58">
        <v>41.476999999999997</v>
      </c>
      <c r="Q703" s="257" t="s">
        <v>175</v>
      </c>
      <c r="R703" s="257" t="s">
        <v>414</v>
      </c>
      <c r="S703" s="267" t="s">
        <v>415</v>
      </c>
      <c r="T703" s="257" t="s">
        <v>536</v>
      </c>
      <c r="U703" s="197" t="s">
        <v>101</v>
      </c>
      <c r="V703" s="32" t="s">
        <v>5785</v>
      </c>
      <c r="W703" s="257"/>
      <c r="X703" s="261"/>
      <c r="Y703" s="39"/>
      <c r="Z703" s="39"/>
      <c r="AA703" s="39"/>
      <c r="AB703" s="260"/>
      <c r="AC703" s="49"/>
      <c r="AD703" s="49"/>
      <c r="AE703" s="49"/>
      <c r="AF703" s="49"/>
      <c r="AG703" s="263"/>
      <c r="AH703" s="49"/>
      <c r="AI703" s="48"/>
      <c r="AJ703" s="39"/>
      <c r="AK703" s="52"/>
      <c r="AL703" s="39"/>
      <c r="AM703" s="51"/>
      <c r="AN703" s="260"/>
      <c r="AO703" s="52"/>
      <c r="AP703" s="39"/>
      <c r="AQ703" s="260"/>
      <c r="AR703" s="51"/>
      <c r="AS703" s="51"/>
      <c r="AT703" s="57"/>
      <c r="AU703" s="57"/>
      <c r="AV703" s="39"/>
      <c r="AW703" s="39"/>
      <c r="AX703" s="38"/>
      <c r="AY703" s="51"/>
      <c r="AZ703" s="51"/>
      <c r="BA703" s="39"/>
      <c r="BB703" s="39"/>
      <c r="BC703" s="51"/>
      <c r="BD703" s="51"/>
      <c r="BE703" s="39"/>
      <c r="BF703" s="39"/>
      <c r="BG703" s="51"/>
      <c r="BH703" s="51"/>
      <c r="BI703" s="39"/>
      <c r="BJ703" s="39"/>
      <c r="BK703" s="265" t="s">
        <v>8364</v>
      </c>
      <c r="BL703" s="265" t="s">
        <v>118</v>
      </c>
      <c r="BM703" s="265" t="s">
        <v>118</v>
      </c>
      <c r="BN703" s="265"/>
      <c r="BO703" s="265"/>
      <c r="BP703" s="257" t="s">
        <v>8365</v>
      </c>
      <c r="BQ703" s="257"/>
      <c r="BR703" s="257" t="s">
        <v>5786</v>
      </c>
      <c r="BS703" s="257" t="s">
        <v>5787</v>
      </c>
      <c r="BT703" s="257"/>
      <c r="BU703" s="257" t="s">
        <v>656</v>
      </c>
      <c r="BV703" s="257" t="s">
        <v>830</v>
      </c>
      <c r="BW703" s="38" t="s">
        <v>5788</v>
      </c>
      <c r="BX703" s="265" t="s">
        <v>5789</v>
      </c>
      <c r="BY703" s="266"/>
      <c r="BZ703" s="219"/>
    </row>
    <row r="704" spans="1:78" s="217" customFormat="1" ht="236.25" customHeight="1">
      <c r="A704" s="257">
        <v>702</v>
      </c>
      <c r="B704" s="10" t="s">
        <v>5790</v>
      </c>
      <c r="C704" s="257" t="s">
        <v>106</v>
      </c>
      <c r="D704" s="257" t="s">
        <v>274</v>
      </c>
      <c r="E704" s="257" t="s">
        <v>5791</v>
      </c>
      <c r="F704" s="257" t="s">
        <v>5792</v>
      </c>
      <c r="G704" s="257" t="s">
        <v>5793</v>
      </c>
      <c r="H704" s="257" t="s">
        <v>81</v>
      </c>
      <c r="I704" s="32" t="s">
        <v>5794</v>
      </c>
      <c r="J704" s="158" t="s">
        <v>96</v>
      </c>
      <c r="K704" s="257" t="s">
        <v>5795</v>
      </c>
      <c r="L704" s="257" t="s">
        <v>5796</v>
      </c>
      <c r="M704" s="258">
        <v>38450</v>
      </c>
      <c r="N704" s="259">
        <v>38450</v>
      </c>
      <c r="O704" s="260">
        <v>3570</v>
      </c>
      <c r="P704" s="260">
        <v>38162</v>
      </c>
      <c r="Q704" s="257" t="s">
        <v>114</v>
      </c>
      <c r="R704" s="257" t="s">
        <v>2415</v>
      </c>
      <c r="S704" s="267" t="s">
        <v>2395</v>
      </c>
      <c r="T704" s="257" t="s">
        <v>1060</v>
      </c>
      <c r="U704" s="267" t="s">
        <v>116</v>
      </c>
      <c r="V704" s="32"/>
      <c r="W704" s="257" t="s">
        <v>5797</v>
      </c>
      <c r="X704" s="261">
        <v>4858834568</v>
      </c>
      <c r="Y704" s="39">
        <f>X704/10</f>
        <v>485883456.80000001</v>
      </c>
      <c r="Z704" s="39">
        <f>X704/13.5</f>
        <v>359913671.7037037</v>
      </c>
      <c r="AA704" s="39">
        <v>9842072.9379355051</v>
      </c>
      <c r="AB704" s="260">
        <v>449</v>
      </c>
      <c r="AC704" s="49">
        <v>32867524582</v>
      </c>
      <c r="AD704" s="49">
        <f>AC704/10</f>
        <v>3286752458.1999998</v>
      </c>
      <c r="AE704" s="49">
        <f>AC704/13.5</f>
        <v>2434631450.5185184</v>
      </c>
      <c r="AF704" s="49">
        <v>15705948.631419998</v>
      </c>
      <c r="AG704" s="263">
        <v>4439406068</v>
      </c>
      <c r="AH704" s="49">
        <v>629421931</v>
      </c>
      <c r="AI704" s="48">
        <v>555</v>
      </c>
      <c r="AJ704" s="39">
        <v>388774.34</v>
      </c>
      <c r="AK704" s="52">
        <v>49570869.450000003</v>
      </c>
      <c r="AL704" s="39">
        <v>49959643.790000007</v>
      </c>
      <c r="AM704" s="51">
        <v>1027976.209670782</v>
      </c>
      <c r="AN704" s="260">
        <v>445</v>
      </c>
      <c r="AO704" s="52">
        <v>6199451563</v>
      </c>
      <c r="AP704" s="39">
        <v>2703929963.3499999</v>
      </c>
      <c r="AQ704" s="260" t="s">
        <v>198</v>
      </c>
      <c r="AR704" s="51"/>
      <c r="AS704" s="51"/>
      <c r="AT704" s="57">
        <v>48026234488</v>
      </c>
      <c r="AU704" s="57">
        <v>189441.95</v>
      </c>
      <c r="AV704" s="39">
        <f>AR704+AT704</f>
        <v>48026234488</v>
      </c>
      <c r="AW704" s="39">
        <f>AS704+AU704</f>
        <v>189441.95</v>
      </c>
      <c r="AX704" s="38"/>
      <c r="AY704" s="51"/>
      <c r="AZ704" s="51"/>
      <c r="BA704" s="39">
        <v>2703929963.3499999</v>
      </c>
      <c r="BB704" s="39">
        <v>2703929963.3499999</v>
      </c>
      <c r="BC704" s="51"/>
      <c r="BD704" s="51"/>
      <c r="BE704" s="39">
        <v>2703929963.3499999</v>
      </c>
      <c r="BF704" s="39">
        <v>2703929963.3499999</v>
      </c>
      <c r="BG704" s="51"/>
      <c r="BH704" s="51"/>
      <c r="BI704" s="39">
        <v>2703929963.3499999</v>
      </c>
      <c r="BJ704" s="39">
        <v>2703929963.3499999</v>
      </c>
      <c r="BK704" s="69" t="s">
        <v>7955</v>
      </c>
      <c r="BL704" s="266" t="s">
        <v>180</v>
      </c>
      <c r="BM704" s="265" t="s">
        <v>118</v>
      </c>
      <c r="BN704" s="265" t="s">
        <v>180</v>
      </c>
      <c r="BO704" s="265" t="s">
        <v>180</v>
      </c>
      <c r="BP704" s="69" t="s">
        <v>7920</v>
      </c>
      <c r="BQ704" s="257" t="s">
        <v>240</v>
      </c>
      <c r="BR704" s="257" t="s">
        <v>5798</v>
      </c>
      <c r="BS704" s="257" t="s">
        <v>5799</v>
      </c>
      <c r="BT704" s="257"/>
      <c r="BU704" s="257"/>
      <c r="BV704" s="69" t="s">
        <v>7922</v>
      </c>
      <c r="BW704" s="38"/>
      <c r="BX704" s="69" t="s">
        <v>7921</v>
      </c>
      <c r="BY704" s="266"/>
      <c r="BZ704" s="219"/>
    </row>
    <row r="705" spans="1:78" s="217" customFormat="1" ht="99.75" customHeight="1">
      <c r="A705" s="257">
        <v>703</v>
      </c>
      <c r="B705" s="10" t="s">
        <v>8241</v>
      </c>
      <c r="C705" s="257" t="s">
        <v>92</v>
      </c>
      <c r="D705" s="257" t="s">
        <v>77</v>
      </c>
      <c r="E705" s="257" t="s">
        <v>5800</v>
      </c>
      <c r="F705" s="257"/>
      <c r="G705" s="257" t="s">
        <v>5801</v>
      </c>
      <c r="H705" s="257" t="s">
        <v>81</v>
      </c>
      <c r="I705" s="32"/>
      <c r="J705" s="158" t="s">
        <v>96</v>
      </c>
      <c r="K705" s="257" t="s">
        <v>96</v>
      </c>
      <c r="L705" s="257" t="s">
        <v>5098</v>
      </c>
      <c r="M705" s="46">
        <v>43191</v>
      </c>
      <c r="N705" s="257"/>
      <c r="O705" s="260"/>
      <c r="P705" s="260"/>
      <c r="Q705" s="257" t="s">
        <v>114</v>
      </c>
      <c r="R705" s="257" t="s">
        <v>161</v>
      </c>
      <c r="S705" s="267" t="s">
        <v>162</v>
      </c>
      <c r="T705" s="257" t="s">
        <v>163</v>
      </c>
      <c r="U705" s="257" t="s">
        <v>101</v>
      </c>
      <c r="V705" s="266"/>
      <c r="W705" s="266"/>
      <c r="X705" s="263"/>
      <c r="Y705" s="263"/>
      <c r="Z705" s="263"/>
      <c r="AA705" s="263"/>
      <c r="AB705" s="266"/>
      <c r="AC705" s="263"/>
      <c r="AD705" s="263"/>
      <c r="AE705" s="263"/>
      <c r="AF705" s="263"/>
      <c r="AG705" s="263"/>
      <c r="AH705" s="263"/>
      <c r="AI705" s="266"/>
      <c r="AJ705" s="263"/>
      <c r="AK705" s="263"/>
      <c r="AL705" s="263"/>
      <c r="AM705" s="263"/>
      <c r="AN705" s="266"/>
      <c r="AO705" s="263"/>
      <c r="AP705" s="261"/>
      <c r="AQ705" s="266"/>
      <c r="AR705" s="45"/>
      <c r="AS705" s="4"/>
      <c r="AT705" s="4"/>
      <c r="AU705" s="4"/>
      <c r="AV705" s="4"/>
      <c r="AW705" s="4"/>
      <c r="AX705" s="34"/>
      <c r="AY705" s="4"/>
      <c r="AZ705" s="4"/>
      <c r="BA705" s="261"/>
      <c r="BB705" s="261"/>
      <c r="BC705" s="4"/>
      <c r="BD705" s="4"/>
      <c r="BE705" s="261"/>
      <c r="BF705" s="261"/>
      <c r="BG705" s="4"/>
      <c r="BH705" s="4"/>
      <c r="BI705" s="261"/>
      <c r="BJ705" s="261"/>
      <c r="BK705" s="257"/>
      <c r="BL705" s="266"/>
      <c r="BM705" s="266"/>
      <c r="BN705" s="266"/>
      <c r="BO705" s="266"/>
      <c r="BP705" s="266"/>
      <c r="BQ705" s="257" t="s">
        <v>240</v>
      </c>
      <c r="BR705" s="266"/>
      <c r="BS705" s="257" t="s">
        <v>163</v>
      </c>
      <c r="BT705" s="266"/>
      <c r="BU705" s="257" t="s">
        <v>1021</v>
      </c>
      <c r="BV705" s="266"/>
      <c r="BW705" s="34"/>
      <c r="BX705" s="257" t="s">
        <v>5802</v>
      </c>
      <c r="BY705" s="34"/>
      <c r="BZ705" s="219"/>
    </row>
    <row r="706" spans="1:78" s="217" customFormat="1" ht="99.75" customHeight="1">
      <c r="A706" s="257">
        <v>704</v>
      </c>
      <c r="B706" s="10" t="s">
        <v>5803</v>
      </c>
      <c r="C706" s="257" t="s">
        <v>106</v>
      </c>
      <c r="D706" s="257" t="s">
        <v>441</v>
      </c>
      <c r="E706" s="257" t="s">
        <v>441</v>
      </c>
      <c r="F706" s="265" t="s">
        <v>5804</v>
      </c>
      <c r="G706" s="257" t="s">
        <v>5805</v>
      </c>
      <c r="H706" s="257" t="s">
        <v>81</v>
      </c>
      <c r="I706" s="32" t="s">
        <v>5806</v>
      </c>
      <c r="J706" s="158" t="s">
        <v>96</v>
      </c>
      <c r="K706" s="257" t="s">
        <v>96</v>
      </c>
      <c r="L706" s="257" t="s">
        <v>5807</v>
      </c>
      <c r="M706" s="77">
        <v>43514</v>
      </c>
      <c r="N706" s="265">
        <v>2019</v>
      </c>
      <c r="O706" s="53">
        <v>3767</v>
      </c>
      <c r="P706" s="53">
        <v>41588</v>
      </c>
      <c r="Q706" s="257" t="s">
        <v>8100</v>
      </c>
      <c r="R706" s="257" t="s">
        <v>1071</v>
      </c>
      <c r="S706" s="267" t="s">
        <v>287</v>
      </c>
      <c r="T706" s="257" t="s">
        <v>8402</v>
      </c>
      <c r="U706" s="267" t="s">
        <v>116</v>
      </c>
      <c r="V706" s="32"/>
      <c r="W706" s="257"/>
      <c r="X706" s="261"/>
      <c r="Y706" s="39"/>
      <c r="Z706" s="39"/>
      <c r="AA706" s="39"/>
      <c r="AB706" s="262"/>
      <c r="AC706" s="49"/>
      <c r="AD706" s="263"/>
      <c r="AE706" s="263"/>
      <c r="AF706" s="49"/>
      <c r="AG706" s="263"/>
      <c r="AH706" s="263"/>
      <c r="AI706" s="266"/>
      <c r="AJ706" s="39"/>
      <c r="AK706" s="52"/>
      <c r="AL706" s="39"/>
      <c r="AM706" s="51"/>
      <c r="AN706" s="38"/>
      <c r="AO706" s="52"/>
      <c r="AP706" s="39"/>
      <c r="AQ706" s="38"/>
      <c r="AR706" s="51"/>
      <c r="AS706" s="51"/>
      <c r="AT706" s="51"/>
      <c r="AU706" s="51"/>
      <c r="AV706" s="51"/>
      <c r="AW706" s="51"/>
      <c r="AX706" s="71"/>
      <c r="AY706" s="51"/>
      <c r="AZ706" s="51"/>
      <c r="BA706" s="39"/>
      <c r="BB706" s="39"/>
      <c r="BC706" s="51"/>
      <c r="BD706" s="51"/>
      <c r="BE706" s="39"/>
      <c r="BF706" s="39"/>
      <c r="BG706" s="51"/>
      <c r="BH706" s="51"/>
      <c r="BI706" s="39"/>
      <c r="BJ706" s="39"/>
      <c r="BK706" s="257" t="s">
        <v>5808</v>
      </c>
      <c r="BL706" s="257"/>
      <c r="BM706" s="257" t="s">
        <v>118</v>
      </c>
      <c r="BN706" s="257"/>
      <c r="BO706" s="257"/>
      <c r="BP706" s="257" t="s">
        <v>5809</v>
      </c>
      <c r="BQ706" s="265" t="s">
        <v>5810</v>
      </c>
      <c r="BR706" s="257"/>
      <c r="BS706" s="257" t="s">
        <v>8424</v>
      </c>
      <c r="BT706" s="257"/>
      <c r="BU706" s="257"/>
      <c r="BV706" s="265" t="s">
        <v>5811</v>
      </c>
      <c r="BW706" s="38"/>
      <c r="BX706" s="257" t="s">
        <v>5812</v>
      </c>
      <c r="BY706" s="266" t="s">
        <v>1608</v>
      </c>
      <c r="BZ706" s="216"/>
    </row>
    <row r="707" spans="1:78" s="217" customFormat="1" ht="99.75" customHeight="1">
      <c r="A707" s="257">
        <v>705</v>
      </c>
      <c r="B707" s="10" t="s">
        <v>5813</v>
      </c>
      <c r="C707" s="257" t="s">
        <v>92</v>
      </c>
      <c r="D707" s="267" t="s">
        <v>402</v>
      </c>
      <c r="E707" s="257" t="s">
        <v>713</v>
      </c>
      <c r="F707" s="257"/>
      <c r="G707" s="257" t="s">
        <v>5814</v>
      </c>
      <c r="H707" s="257" t="s">
        <v>81</v>
      </c>
      <c r="I707" s="32"/>
      <c r="J707" s="158" t="s">
        <v>96</v>
      </c>
      <c r="K707" s="257" t="s">
        <v>96</v>
      </c>
      <c r="L707" s="257" t="s">
        <v>5815</v>
      </c>
      <c r="M707" s="258"/>
      <c r="N707" s="257"/>
      <c r="O707" s="260"/>
      <c r="P707" s="260"/>
      <c r="Q707" s="257" t="s">
        <v>8098</v>
      </c>
      <c r="R707" s="257" t="s">
        <v>2394</v>
      </c>
      <c r="S707" s="267" t="s">
        <v>2395</v>
      </c>
      <c r="T707" s="257" t="s">
        <v>2396</v>
      </c>
      <c r="U707" s="257" t="s">
        <v>101</v>
      </c>
      <c r="V707" s="266"/>
      <c r="W707" s="266"/>
      <c r="X707" s="263"/>
      <c r="Y707" s="263"/>
      <c r="Z707" s="263"/>
      <c r="AA707" s="263"/>
      <c r="AB707" s="266"/>
      <c r="AC707" s="263"/>
      <c r="AD707" s="263"/>
      <c r="AE707" s="263"/>
      <c r="AF707" s="263"/>
      <c r="AG707" s="263"/>
      <c r="AH707" s="263"/>
      <c r="AI707" s="266"/>
      <c r="AJ707" s="263"/>
      <c r="AK707" s="263"/>
      <c r="AL707" s="263"/>
      <c r="AM707" s="263"/>
      <c r="AN707" s="266"/>
      <c r="AO707" s="263"/>
      <c r="AP707" s="263"/>
      <c r="AQ707" s="266"/>
      <c r="AR707" s="45"/>
      <c r="AS707" s="4"/>
      <c r="AT707" s="4"/>
      <c r="AU707" s="4"/>
      <c r="AV707" s="4"/>
      <c r="AW707" s="4"/>
      <c r="AX707" s="34"/>
      <c r="AY707" s="4"/>
      <c r="AZ707" s="4"/>
      <c r="BA707" s="263"/>
      <c r="BB707" s="263"/>
      <c r="BC707" s="4"/>
      <c r="BD707" s="4"/>
      <c r="BE707" s="263"/>
      <c r="BF707" s="263"/>
      <c r="BG707" s="4"/>
      <c r="BH707" s="4"/>
      <c r="BI707" s="263"/>
      <c r="BJ707" s="263"/>
      <c r="BK707" s="257"/>
      <c r="BL707" s="266"/>
      <c r="BM707" s="266"/>
      <c r="BN707" s="266"/>
      <c r="BO707" s="266"/>
      <c r="BP707" s="266"/>
      <c r="BQ707" s="265" t="s">
        <v>5816</v>
      </c>
      <c r="BR707" s="266"/>
      <c r="BS707" s="257" t="s">
        <v>2396</v>
      </c>
      <c r="BT707" s="266"/>
      <c r="BU707" s="257"/>
      <c r="BV707" s="266"/>
      <c r="BW707" s="34"/>
      <c r="BX707" s="257" t="s">
        <v>5817</v>
      </c>
      <c r="BY707" s="34"/>
      <c r="BZ707" s="216"/>
    </row>
    <row r="708" spans="1:78" s="217" customFormat="1" ht="99.75" customHeight="1">
      <c r="A708" s="257">
        <v>706</v>
      </c>
      <c r="B708" s="10" t="s">
        <v>8242</v>
      </c>
      <c r="C708" s="257" t="s">
        <v>92</v>
      </c>
      <c r="D708" s="69" t="s">
        <v>2425</v>
      </c>
      <c r="E708" s="257" t="s">
        <v>3458</v>
      </c>
      <c r="F708" s="257"/>
      <c r="G708" s="257" t="s">
        <v>5818</v>
      </c>
      <c r="H708" s="257" t="s">
        <v>81</v>
      </c>
      <c r="I708" s="32"/>
      <c r="J708" s="158" t="s">
        <v>96</v>
      </c>
      <c r="K708" s="257" t="s">
        <v>96</v>
      </c>
      <c r="L708" s="257" t="s">
        <v>5819</v>
      </c>
      <c r="M708" s="258"/>
      <c r="N708" s="257"/>
      <c r="O708" s="260"/>
      <c r="P708" s="260"/>
      <c r="Q708" s="257" t="s">
        <v>114</v>
      </c>
      <c r="R708" s="257" t="s">
        <v>2303</v>
      </c>
      <c r="S708" s="267" t="s">
        <v>693</v>
      </c>
      <c r="T708" s="257" t="s">
        <v>2304</v>
      </c>
      <c r="U708" s="257" t="s">
        <v>101</v>
      </c>
      <c r="V708" s="266"/>
      <c r="W708" s="266"/>
      <c r="X708" s="263"/>
      <c r="Y708" s="263"/>
      <c r="Z708" s="263"/>
      <c r="AA708" s="263"/>
      <c r="AB708" s="266"/>
      <c r="AC708" s="263"/>
      <c r="AD708" s="263"/>
      <c r="AE708" s="263"/>
      <c r="AF708" s="263"/>
      <c r="AG708" s="263"/>
      <c r="AH708" s="263"/>
      <c r="AI708" s="266"/>
      <c r="AJ708" s="263"/>
      <c r="AK708" s="263"/>
      <c r="AL708" s="263"/>
      <c r="AM708" s="263"/>
      <c r="AN708" s="266"/>
      <c r="AO708" s="263"/>
      <c r="AP708" s="261"/>
      <c r="AQ708" s="266"/>
      <c r="AR708" s="96"/>
      <c r="AS708" s="4"/>
      <c r="AT708" s="4"/>
      <c r="AU708" s="4"/>
      <c r="AV708" s="4"/>
      <c r="AW708" s="4"/>
      <c r="AX708" s="34"/>
      <c r="AY708" s="4"/>
      <c r="AZ708" s="4"/>
      <c r="BA708" s="261"/>
      <c r="BB708" s="261"/>
      <c r="BC708" s="4"/>
      <c r="BD708" s="4"/>
      <c r="BE708" s="261"/>
      <c r="BF708" s="261"/>
      <c r="BG708" s="4"/>
      <c r="BH708" s="4"/>
      <c r="BI708" s="261"/>
      <c r="BJ708" s="261"/>
      <c r="BK708" s="257"/>
      <c r="BL708" s="266"/>
      <c r="BM708" s="266"/>
      <c r="BN708" s="266"/>
      <c r="BO708" s="266"/>
      <c r="BP708" s="266"/>
      <c r="BQ708" s="34"/>
      <c r="BR708" s="266"/>
      <c r="BS708" s="257" t="s">
        <v>2304</v>
      </c>
      <c r="BT708" s="266"/>
      <c r="BU708" s="257" t="s">
        <v>1009</v>
      </c>
      <c r="BV708" s="266"/>
      <c r="BW708" s="34"/>
      <c r="BX708" s="257" t="s">
        <v>5820</v>
      </c>
      <c r="BY708" s="34"/>
      <c r="BZ708" s="219"/>
    </row>
    <row r="709" spans="1:78" s="217" customFormat="1" ht="99.75" customHeight="1">
      <c r="A709" s="257">
        <v>707</v>
      </c>
      <c r="B709" s="10" t="s">
        <v>5821</v>
      </c>
      <c r="C709" s="257" t="s">
        <v>106</v>
      </c>
      <c r="D709" s="257" t="s">
        <v>125</v>
      </c>
      <c r="E709" s="257" t="s">
        <v>707</v>
      </c>
      <c r="F709" s="257" t="s">
        <v>5822</v>
      </c>
      <c r="G709" s="257" t="s">
        <v>5823</v>
      </c>
      <c r="H709" s="257" t="s">
        <v>81</v>
      </c>
      <c r="I709" s="32" t="s">
        <v>5824</v>
      </c>
      <c r="J709" s="158" t="s">
        <v>96</v>
      </c>
      <c r="K709" s="257" t="s">
        <v>96</v>
      </c>
      <c r="L709" s="257" t="s">
        <v>5825</v>
      </c>
      <c r="M709" s="258">
        <v>39426</v>
      </c>
      <c r="N709" s="259">
        <v>39426</v>
      </c>
      <c r="O709" s="260">
        <v>5712</v>
      </c>
      <c r="P709" s="260">
        <v>38828</v>
      </c>
      <c r="Q709" s="257" t="s">
        <v>8100</v>
      </c>
      <c r="R709" s="257" t="s">
        <v>311</v>
      </c>
      <c r="S709" s="267" t="s">
        <v>311</v>
      </c>
      <c r="T709" s="257" t="s">
        <v>8402</v>
      </c>
      <c r="U709" s="257" t="s">
        <v>101</v>
      </c>
      <c r="V709" s="32" t="s">
        <v>5826</v>
      </c>
      <c r="W709" s="261">
        <v>215000000</v>
      </c>
      <c r="X709" s="261">
        <v>4412578947</v>
      </c>
      <c r="Y709" s="39">
        <f>X709/10</f>
        <v>441257894.69999999</v>
      </c>
      <c r="Z709" s="39">
        <f>X709/13.5</f>
        <v>326857699.77777779</v>
      </c>
      <c r="AA709" s="39">
        <v>8938135.9321827907</v>
      </c>
      <c r="AB709" s="260">
        <v>352</v>
      </c>
      <c r="AC709" s="49">
        <v>164944429687</v>
      </c>
      <c r="AD709" s="49">
        <f>AC709/10</f>
        <v>16494442968.700001</v>
      </c>
      <c r="AE709" s="49">
        <f>AC709/13.5</f>
        <v>12218105902.74074</v>
      </c>
      <c r="AF709" s="49">
        <v>78819709.505036607</v>
      </c>
      <c r="AG709" s="263">
        <v>30027333052</v>
      </c>
      <c r="AH709" s="49">
        <v>29447797705</v>
      </c>
      <c r="AI709" s="48">
        <v>328</v>
      </c>
      <c r="AJ709" s="39">
        <v>646991.1</v>
      </c>
      <c r="AK709" s="52">
        <v>8928807.3100000005</v>
      </c>
      <c r="AL709" s="39">
        <v>9575798.4100000001</v>
      </c>
      <c r="AM709" s="51">
        <v>197032.88909465019</v>
      </c>
      <c r="AN709" s="260">
        <v>344</v>
      </c>
      <c r="AO709" s="52">
        <v>30283608860</v>
      </c>
      <c r="AP709" s="39">
        <v>961015557.67000008</v>
      </c>
      <c r="AQ709" s="53">
        <v>237</v>
      </c>
      <c r="AR709" s="52"/>
      <c r="AS709" s="52"/>
      <c r="AT709" s="57">
        <v>15247399460.75</v>
      </c>
      <c r="AU709" s="57">
        <v>59557.93</v>
      </c>
      <c r="AV709" s="39">
        <f>AR709+AT709</f>
        <v>15247399460.75</v>
      </c>
      <c r="AW709" s="39">
        <f>AS709+AU709</f>
        <v>59557.93</v>
      </c>
      <c r="AX709" s="70"/>
      <c r="AY709" s="52"/>
      <c r="AZ709" s="52"/>
      <c r="BA709" s="39">
        <v>961015557.67000008</v>
      </c>
      <c r="BB709" s="39">
        <v>961015557.67000008</v>
      </c>
      <c r="BC709" s="52"/>
      <c r="BD709" s="52"/>
      <c r="BE709" s="39">
        <v>961015557.67000008</v>
      </c>
      <c r="BF709" s="39">
        <v>961015557.67000008</v>
      </c>
      <c r="BG709" s="52"/>
      <c r="BH709" s="52"/>
      <c r="BI709" s="39">
        <v>961015557.67000008</v>
      </c>
      <c r="BJ709" s="39">
        <v>961015557.67000008</v>
      </c>
      <c r="BK709" s="257" t="s">
        <v>5827</v>
      </c>
      <c r="BL709" s="266" t="s">
        <v>180</v>
      </c>
      <c r="BM709" s="257" t="s">
        <v>180</v>
      </c>
      <c r="BN709" s="257"/>
      <c r="BO709" s="257"/>
      <c r="BP709" s="257"/>
      <c r="BQ709" s="257" t="s">
        <v>5828</v>
      </c>
      <c r="BR709" s="257" t="s">
        <v>5829</v>
      </c>
      <c r="BS709" s="257" t="s">
        <v>8423</v>
      </c>
      <c r="BT709" s="257"/>
      <c r="BU709" s="257"/>
      <c r="BV709" s="257" t="s">
        <v>5830</v>
      </c>
      <c r="BW709" s="38"/>
      <c r="BX709" s="257" t="s">
        <v>5831</v>
      </c>
      <c r="BY709" s="257" t="s">
        <v>3905</v>
      </c>
      <c r="BZ709" s="216"/>
    </row>
    <row r="710" spans="1:78" s="217" customFormat="1" ht="409.5" customHeight="1">
      <c r="A710" s="257">
        <v>708</v>
      </c>
      <c r="B710" s="10" t="s">
        <v>5832</v>
      </c>
      <c r="C710" s="257" t="s">
        <v>106</v>
      </c>
      <c r="D710" s="257" t="s">
        <v>274</v>
      </c>
      <c r="E710" s="257" t="s">
        <v>274</v>
      </c>
      <c r="F710" s="257" t="s">
        <v>5833</v>
      </c>
      <c r="G710" s="257" t="s">
        <v>5834</v>
      </c>
      <c r="H710" s="257" t="s">
        <v>81</v>
      </c>
      <c r="I710" s="32" t="s">
        <v>5835</v>
      </c>
      <c r="J710" s="158" t="s">
        <v>96</v>
      </c>
      <c r="K710" s="257" t="s">
        <v>5836</v>
      </c>
      <c r="L710" s="257" t="s">
        <v>5837</v>
      </c>
      <c r="M710" s="258">
        <v>37720</v>
      </c>
      <c r="N710" s="259">
        <v>37720</v>
      </c>
      <c r="O710" s="260">
        <v>2359</v>
      </c>
      <c r="P710" s="260">
        <v>37762</v>
      </c>
      <c r="Q710" s="257" t="s">
        <v>114</v>
      </c>
      <c r="R710" s="257" t="s">
        <v>144</v>
      </c>
      <c r="S710" s="267" t="s">
        <v>195</v>
      </c>
      <c r="T710" s="257" t="s">
        <v>1060</v>
      </c>
      <c r="U710" s="257" t="s">
        <v>101</v>
      </c>
      <c r="V710" s="32" t="s">
        <v>5838</v>
      </c>
      <c r="W710" s="257"/>
      <c r="X710" s="261">
        <v>123785406188</v>
      </c>
      <c r="Y710" s="39">
        <f>X710/10</f>
        <v>12378540618.799999</v>
      </c>
      <c r="Z710" s="39">
        <f>X710/13.5</f>
        <v>9169289347.2592602</v>
      </c>
      <c r="AA710" s="39">
        <v>250740168.10079405</v>
      </c>
      <c r="AB710" s="260">
        <v>12720</v>
      </c>
      <c r="AC710" s="49">
        <v>1620722974363</v>
      </c>
      <c r="AD710" s="49">
        <f>AC710/10</f>
        <v>162072297436.29999</v>
      </c>
      <c r="AE710" s="49">
        <f>AC710/13.5</f>
        <v>120053553656.51852</v>
      </c>
      <c r="AF710" s="49">
        <v>774472434.56381297</v>
      </c>
      <c r="AG710" s="263">
        <v>18126691720</v>
      </c>
      <c r="AH710" s="49">
        <v>9368420004</v>
      </c>
      <c r="AI710" s="48">
        <v>11466</v>
      </c>
      <c r="AJ710" s="39">
        <v>26631279.140000001</v>
      </c>
      <c r="AK710" s="52">
        <v>2541629048.0900002</v>
      </c>
      <c r="AL710" s="39">
        <v>2568260327.23</v>
      </c>
      <c r="AM710" s="51">
        <v>52844862.700205758</v>
      </c>
      <c r="AN710" s="260">
        <v>11231</v>
      </c>
      <c r="AO710" s="52">
        <v>88574769426</v>
      </c>
      <c r="AP710" s="39">
        <v>53765830276.660004</v>
      </c>
      <c r="AQ710" s="53">
        <v>9446</v>
      </c>
      <c r="AR710" s="52"/>
      <c r="AS710" s="52"/>
      <c r="AT710" s="57">
        <v>508608237789</v>
      </c>
      <c r="AU710" s="57">
        <v>2126697.2200000002</v>
      </c>
      <c r="AV710" s="39">
        <f>AR710+AT710</f>
        <v>508608237789</v>
      </c>
      <c r="AW710" s="39">
        <f>AS710+AU710</f>
        <v>2126697.2200000002</v>
      </c>
      <c r="AX710" s="54"/>
      <c r="AY710" s="52"/>
      <c r="AZ710" s="52"/>
      <c r="BA710" s="39">
        <v>53765830276.660004</v>
      </c>
      <c r="BB710" s="39">
        <v>53765830276.660004</v>
      </c>
      <c r="BC710" s="52"/>
      <c r="BD710" s="52"/>
      <c r="BE710" s="39">
        <v>53765830276.660004</v>
      </c>
      <c r="BF710" s="39">
        <v>53765830276.660004</v>
      </c>
      <c r="BG710" s="52"/>
      <c r="BH710" s="52"/>
      <c r="BI710" s="39">
        <v>53765830276.660004</v>
      </c>
      <c r="BJ710" s="39">
        <v>53765830276.660004</v>
      </c>
      <c r="BK710" s="264" t="s">
        <v>7951</v>
      </c>
      <c r="BL710" s="257"/>
      <c r="BM710" s="257" t="s">
        <v>118</v>
      </c>
      <c r="BN710" s="265" t="s">
        <v>180</v>
      </c>
      <c r="BO710" s="265" t="s">
        <v>180</v>
      </c>
      <c r="BP710" s="69" t="s">
        <v>7908</v>
      </c>
      <c r="BQ710" s="257" t="s">
        <v>240</v>
      </c>
      <c r="BR710" s="257" t="s">
        <v>5839</v>
      </c>
      <c r="BS710" s="257" t="s">
        <v>1060</v>
      </c>
      <c r="BT710" s="257"/>
      <c r="BU710" s="257" t="s">
        <v>643</v>
      </c>
      <c r="BV710" s="69" t="s">
        <v>7909</v>
      </c>
      <c r="BW710" s="38"/>
      <c r="BX710" s="69" t="s">
        <v>7910</v>
      </c>
      <c r="BY710" s="266"/>
      <c r="BZ710" s="219"/>
    </row>
    <row r="711" spans="1:78" s="217" customFormat="1" ht="99.75" customHeight="1">
      <c r="A711" s="257">
        <v>709</v>
      </c>
      <c r="B711" s="10" t="s">
        <v>5840</v>
      </c>
      <c r="C711" s="257" t="s">
        <v>76</v>
      </c>
      <c r="D711" s="257" t="s">
        <v>77</v>
      </c>
      <c r="E711" s="257" t="s">
        <v>78</v>
      </c>
      <c r="F711" s="257" t="s">
        <v>846</v>
      </c>
      <c r="G711" s="257" t="s">
        <v>5841</v>
      </c>
      <c r="H711" s="257" t="s">
        <v>848</v>
      </c>
      <c r="I711" s="32" t="s">
        <v>5842</v>
      </c>
      <c r="J711" s="158" t="s">
        <v>475</v>
      </c>
      <c r="K711" s="257" t="s">
        <v>475</v>
      </c>
      <c r="L711" s="257" t="s">
        <v>5843</v>
      </c>
      <c r="M711" s="257"/>
      <c r="N711" s="257">
        <v>1990</v>
      </c>
      <c r="O711" s="260"/>
      <c r="P711" s="260"/>
      <c r="Q711" s="257" t="s">
        <v>8098</v>
      </c>
      <c r="R711" s="257"/>
      <c r="S711" s="267" t="s">
        <v>1371</v>
      </c>
      <c r="T711" s="158" t="s">
        <v>86</v>
      </c>
      <c r="U711" s="257" t="s">
        <v>3404</v>
      </c>
      <c r="V711" s="257"/>
      <c r="W711" s="257"/>
      <c r="X711" s="261"/>
      <c r="Y711" s="261"/>
      <c r="Z711" s="261"/>
      <c r="AA711" s="261"/>
      <c r="AB711" s="257"/>
      <c r="AC711" s="261"/>
      <c r="AD711" s="261"/>
      <c r="AE711" s="261"/>
      <c r="AF711" s="261"/>
      <c r="AG711" s="261"/>
      <c r="AH711" s="261"/>
      <c r="AI711" s="257"/>
      <c r="AJ711" s="261"/>
      <c r="AK711" s="261"/>
      <c r="AL711" s="261"/>
      <c r="AM711" s="261"/>
      <c r="AN711" s="257"/>
      <c r="AO711" s="261"/>
      <c r="AP711" s="261"/>
      <c r="AQ711" s="257"/>
      <c r="AR711" s="261"/>
      <c r="AS711" s="261"/>
      <c r="AT711" s="261"/>
      <c r="AU711" s="261"/>
      <c r="AV711" s="261"/>
      <c r="AW711" s="261"/>
      <c r="AX711" s="257"/>
      <c r="AY711" s="261"/>
      <c r="AZ711" s="261"/>
      <c r="BA711" s="261"/>
      <c r="BB711" s="261"/>
      <c r="BC711" s="261"/>
      <c r="BD711" s="261"/>
      <c r="BE711" s="261"/>
      <c r="BF711" s="261"/>
      <c r="BG711" s="261"/>
      <c r="BH711" s="261"/>
      <c r="BI711" s="261"/>
      <c r="BJ711" s="261"/>
      <c r="BK711" s="257"/>
      <c r="BL711" s="257"/>
      <c r="BM711" s="257"/>
      <c r="BN711" s="257"/>
      <c r="BO711" s="257"/>
      <c r="BP711" s="257"/>
      <c r="BQ711" s="257" t="s">
        <v>5844</v>
      </c>
      <c r="BR711" s="257"/>
      <c r="BS711" s="257" t="s">
        <v>5845</v>
      </c>
      <c r="BT711" s="257"/>
      <c r="BU711" s="257"/>
      <c r="BV711" s="257"/>
      <c r="BW711" s="257"/>
      <c r="BX711" s="257" t="s">
        <v>5846</v>
      </c>
      <c r="BY711" s="257" t="s">
        <v>1371</v>
      </c>
      <c r="BZ711" s="219"/>
    </row>
    <row r="712" spans="1:78" s="217" customFormat="1" ht="99.75" customHeight="1">
      <c r="A712" s="257">
        <v>710</v>
      </c>
      <c r="B712" s="10" t="s">
        <v>7631</v>
      </c>
      <c r="C712" s="257" t="s">
        <v>106</v>
      </c>
      <c r="D712" s="257" t="s">
        <v>77</v>
      </c>
      <c r="E712" s="257" t="s">
        <v>2563</v>
      </c>
      <c r="F712" s="257" t="s">
        <v>7632</v>
      </c>
      <c r="G712" s="258" t="s">
        <v>7309</v>
      </c>
      <c r="H712" s="257" t="s">
        <v>81</v>
      </c>
      <c r="I712" s="32" t="s">
        <v>7633</v>
      </c>
      <c r="J712" s="158" t="s">
        <v>96</v>
      </c>
      <c r="K712" s="257" t="s">
        <v>96</v>
      </c>
      <c r="L712" s="257" t="s">
        <v>7634</v>
      </c>
      <c r="M712" s="46">
        <v>33682</v>
      </c>
      <c r="N712" s="257">
        <v>1992</v>
      </c>
      <c r="O712" s="260"/>
      <c r="P712" s="53"/>
      <c r="Q712" s="257" t="s">
        <v>8100</v>
      </c>
      <c r="R712" s="257" t="s">
        <v>2541</v>
      </c>
      <c r="S712" s="267" t="s">
        <v>359</v>
      </c>
      <c r="T712" s="158" t="s">
        <v>86</v>
      </c>
      <c r="U712" s="267" t="s">
        <v>116</v>
      </c>
      <c r="V712" s="32"/>
      <c r="W712" s="65"/>
      <c r="X712" s="261"/>
      <c r="Y712" s="261"/>
      <c r="Z712" s="261"/>
      <c r="AA712" s="261"/>
      <c r="AB712" s="262"/>
      <c r="AC712" s="263"/>
      <c r="AD712" s="49"/>
      <c r="AE712" s="49"/>
      <c r="AF712" s="49"/>
      <c r="AG712" s="49"/>
      <c r="AH712" s="261"/>
      <c r="AI712" s="257"/>
      <c r="AJ712" s="4"/>
      <c r="AK712" s="4"/>
      <c r="AL712" s="4"/>
      <c r="AM712" s="4"/>
      <c r="AN712" s="34"/>
      <c r="AO712" s="4"/>
      <c r="AP712" s="4"/>
      <c r="AQ712" s="34"/>
      <c r="AR712" s="4"/>
      <c r="AS712" s="4"/>
      <c r="AT712" s="4"/>
      <c r="AU712" s="4"/>
      <c r="AV712" s="4"/>
      <c r="AW712" s="4"/>
      <c r="AX712" s="34"/>
      <c r="AY712" s="4"/>
      <c r="AZ712" s="4"/>
      <c r="BA712" s="4"/>
      <c r="BB712" s="4"/>
      <c r="BC712" s="4"/>
      <c r="BD712" s="4"/>
      <c r="BE712" s="4"/>
      <c r="BF712" s="4"/>
      <c r="BG712" s="4"/>
      <c r="BH712" s="4"/>
      <c r="BI712" s="4"/>
      <c r="BJ712" s="4"/>
      <c r="BK712" s="257" t="s">
        <v>7635</v>
      </c>
      <c r="BL712" s="257"/>
      <c r="BM712" s="257"/>
      <c r="BN712" s="265" t="s">
        <v>180</v>
      </c>
      <c r="BO712" s="265" t="s">
        <v>180</v>
      </c>
      <c r="BP712" s="257" t="s">
        <v>7636</v>
      </c>
      <c r="BQ712" s="257" t="s">
        <v>7637</v>
      </c>
      <c r="BR712" s="257" t="s">
        <v>7638</v>
      </c>
      <c r="BS712" s="257" t="s">
        <v>2569</v>
      </c>
      <c r="BT712" s="257"/>
      <c r="BU712" s="257"/>
      <c r="BV712" s="266"/>
      <c r="BW712" s="38"/>
      <c r="BX712" s="257" t="s">
        <v>7639</v>
      </c>
      <c r="BY712" s="266" t="s">
        <v>1455</v>
      </c>
      <c r="BZ712" s="219"/>
    </row>
    <row r="713" spans="1:78" s="217" customFormat="1" ht="99.75" customHeight="1">
      <c r="A713" s="257">
        <v>711</v>
      </c>
      <c r="B713" s="10" t="s">
        <v>5847</v>
      </c>
      <c r="C713" s="257" t="s">
        <v>106</v>
      </c>
      <c r="D713" s="257" t="s">
        <v>125</v>
      </c>
      <c r="E713" s="257" t="s">
        <v>4350</v>
      </c>
      <c r="F713" s="257" t="s">
        <v>5848</v>
      </c>
      <c r="G713" s="257" t="s">
        <v>5849</v>
      </c>
      <c r="H713" s="257" t="s">
        <v>81</v>
      </c>
      <c r="I713" s="32" t="s">
        <v>5850</v>
      </c>
      <c r="J713" s="158" t="s">
        <v>96</v>
      </c>
      <c r="K713" s="257" t="s">
        <v>5851</v>
      </c>
      <c r="L713" s="257" t="s">
        <v>5852</v>
      </c>
      <c r="M713" s="258">
        <v>40391</v>
      </c>
      <c r="N713" s="257">
        <v>2010</v>
      </c>
      <c r="O713" s="260"/>
      <c r="P713" s="260"/>
      <c r="Q713" s="257" t="s">
        <v>114</v>
      </c>
      <c r="R713" s="257" t="s">
        <v>5853</v>
      </c>
      <c r="S713" s="267" t="s">
        <v>99</v>
      </c>
      <c r="T713" s="257" t="s">
        <v>196</v>
      </c>
      <c r="U713" s="267" t="s">
        <v>116</v>
      </c>
      <c r="V713" s="32"/>
      <c r="W713" s="257"/>
      <c r="X713" s="261"/>
      <c r="Y713" s="261"/>
      <c r="Z713" s="261"/>
      <c r="AA713" s="261"/>
      <c r="AB713" s="262"/>
      <c r="AC713" s="263"/>
      <c r="AD713" s="263"/>
      <c r="AE713" s="263"/>
      <c r="AF713" s="263"/>
      <c r="AG713" s="263"/>
      <c r="AH713" s="263"/>
      <c r="AI713" s="266"/>
      <c r="AJ713" s="49"/>
      <c r="AK713" s="49"/>
      <c r="AL713" s="49"/>
      <c r="AM713" s="49"/>
      <c r="AN713" s="64"/>
      <c r="AO713" s="49"/>
      <c r="AP713" s="49"/>
      <c r="AQ713" s="64"/>
      <c r="AR713" s="49"/>
      <c r="AS713" s="49"/>
      <c r="AT713" s="49"/>
      <c r="AU713" s="49"/>
      <c r="AV713" s="49"/>
      <c r="AW713" s="49"/>
      <c r="AX713" s="64"/>
      <c r="AY713" s="49"/>
      <c r="AZ713" s="49"/>
      <c r="BA713" s="49"/>
      <c r="BB713" s="49"/>
      <c r="BC713" s="49"/>
      <c r="BD713" s="49"/>
      <c r="BE713" s="49"/>
      <c r="BF713" s="49"/>
      <c r="BG713" s="49"/>
      <c r="BH713" s="49"/>
      <c r="BI713" s="49"/>
      <c r="BJ713" s="49"/>
      <c r="BK713" s="257"/>
      <c r="BL713" s="257"/>
      <c r="BM713" s="257"/>
      <c r="BN713" s="266"/>
      <c r="BO713" s="266"/>
      <c r="BP713" s="257"/>
      <c r="BQ713" s="257" t="s">
        <v>240</v>
      </c>
      <c r="BR713" s="257"/>
      <c r="BS713" s="257" t="s">
        <v>5854</v>
      </c>
      <c r="BT713" s="257"/>
      <c r="BU713" s="257"/>
      <c r="BV713" s="257"/>
      <c r="BW713" s="38"/>
      <c r="BX713" s="257" t="s">
        <v>5855</v>
      </c>
      <c r="BY713" s="266"/>
      <c r="BZ713" s="219"/>
    </row>
    <row r="714" spans="1:78" s="217" customFormat="1" ht="99.75" customHeight="1">
      <c r="A714" s="257">
        <v>712</v>
      </c>
      <c r="B714" s="10" t="s">
        <v>8243</v>
      </c>
      <c r="C714" s="257" t="s">
        <v>92</v>
      </c>
      <c r="D714" s="267" t="s">
        <v>402</v>
      </c>
      <c r="E714" s="257" t="s">
        <v>713</v>
      </c>
      <c r="F714" s="257"/>
      <c r="G714" s="257" t="s">
        <v>5856</v>
      </c>
      <c r="H714" s="257" t="s">
        <v>81</v>
      </c>
      <c r="I714" s="32"/>
      <c r="J714" s="158" t="s">
        <v>96</v>
      </c>
      <c r="K714" s="257" t="s">
        <v>697</v>
      </c>
      <c r="L714" s="257" t="s">
        <v>5857</v>
      </c>
      <c r="M714" s="258"/>
      <c r="N714" s="257"/>
      <c r="O714" s="260"/>
      <c r="P714" s="260"/>
      <c r="Q714" s="257" t="s">
        <v>114</v>
      </c>
      <c r="R714" s="257" t="s">
        <v>2303</v>
      </c>
      <c r="S714" s="267" t="s">
        <v>693</v>
      </c>
      <c r="T714" s="257" t="s">
        <v>2304</v>
      </c>
      <c r="U714" s="257" t="s">
        <v>101</v>
      </c>
      <c r="V714" s="266"/>
      <c r="W714" s="266"/>
      <c r="X714" s="263"/>
      <c r="Y714" s="263"/>
      <c r="Z714" s="263"/>
      <c r="AA714" s="263"/>
      <c r="AB714" s="266"/>
      <c r="AC714" s="263"/>
      <c r="AD714" s="263"/>
      <c r="AE714" s="263"/>
      <c r="AF714" s="263"/>
      <c r="AG714" s="263"/>
      <c r="AH714" s="263"/>
      <c r="AI714" s="266"/>
      <c r="AJ714" s="263"/>
      <c r="AK714" s="263"/>
      <c r="AL714" s="263"/>
      <c r="AM714" s="263"/>
      <c r="AN714" s="266"/>
      <c r="AO714" s="263"/>
      <c r="AP714" s="263"/>
      <c r="AQ714" s="266"/>
      <c r="AR714" s="131"/>
      <c r="AS714" s="4"/>
      <c r="AT714" s="4"/>
      <c r="AU714" s="4"/>
      <c r="AV714" s="4"/>
      <c r="AW714" s="4"/>
      <c r="AX714" s="34"/>
      <c r="AY714" s="4"/>
      <c r="AZ714" s="4"/>
      <c r="BA714" s="263"/>
      <c r="BB714" s="263"/>
      <c r="BC714" s="4"/>
      <c r="BD714" s="4"/>
      <c r="BE714" s="263"/>
      <c r="BF714" s="263"/>
      <c r="BG714" s="4"/>
      <c r="BH714" s="4"/>
      <c r="BI714" s="263"/>
      <c r="BJ714" s="263"/>
      <c r="BK714" s="257"/>
      <c r="BL714" s="266"/>
      <c r="BM714" s="266"/>
      <c r="BN714" s="266"/>
      <c r="BO714" s="266"/>
      <c r="BP714" s="266"/>
      <c r="BQ714" s="34"/>
      <c r="BR714" s="266"/>
      <c r="BS714" s="266"/>
      <c r="BT714" s="266"/>
      <c r="BU714" s="257"/>
      <c r="BV714" s="266"/>
      <c r="BW714" s="34"/>
      <c r="BX714" s="257" t="s">
        <v>2305</v>
      </c>
      <c r="BY714" s="34"/>
      <c r="BZ714" s="219"/>
    </row>
    <row r="715" spans="1:78" s="217" customFormat="1" ht="229.5" customHeight="1">
      <c r="A715" s="257">
        <v>713</v>
      </c>
      <c r="B715" s="10" t="s">
        <v>5858</v>
      </c>
      <c r="C715" s="257" t="s">
        <v>106</v>
      </c>
      <c r="D715" s="267" t="s">
        <v>402</v>
      </c>
      <c r="E715" s="257" t="s">
        <v>1582</v>
      </c>
      <c r="F715" s="257" t="s">
        <v>5859</v>
      </c>
      <c r="G715" s="258"/>
      <c r="H715" s="257" t="s">
        <v>81</v>
      </c>
      <c r="I715" s="32" t="s">
        <v>5860</v>
      </c>
      <c r="J715" s="158" t="s">
        <v>96</v>
      </c>
      <c r="K715" s="257" t="s">
        <v>5861</v>
      </c>
      <c r="L715" s="257" t="s">
        <v>5862</v>
      </c>
      <c r="M715" s="46">
        <v>43343</v>
      </c>
      <c r="N715" s="47">
        <v>43343</v>
      </c>
      <c r="O715" s="260">
        <v>3598</v>
      </c>
      <c r="P715" s="53">
        <v>41472</v>
      </c>
      <c r="Q715" s="257" t="s">
        <v>8100</v>
      </c>
      <c r="R715" s="257" t="s">
        <v>5863</v>
      </c>
      <c r="S715" s="267" t="s">
        <v>8110</v>
      </c>
      <c r="T715" s="257" t="s">
        <v>8402</v>
      </c>
      <c r="U715" s="267" t="s">
        <v>116</v>
      </c>
      <c r="V715" s="32" t="s">
        <v>5864</v>
      </c>
      <c r="W715" s="102" t="s">
        <v>5865</v>
      </c>
      <c r="X715" s="261"/>
      <c r="Y715" s="261"/>
      <c r="Z715" s="261"/>
      <c r="AA715" s="261"/>
      <c r="AB715" s="262"/>
      <c r="AC715" s="263"/>
      <c r="AD715" s="49"/>
      <c r="AE715" s="49"/>
      <c r="AF715" s="49"/>
      <c r="AG715" s="49"/>
      <c r="AH715" s="261"/>
      <c r="AI715" s="257"/>
      <c r="AJ715" s="4"/>
      <c r="AK715" s="4"/>
      <c r="AL715" s="4"/>
      <c r="AM715" s="4"/>
      <c r="AN715" s="34"/>
      <c r="AO715" s="4"/>
      <c r="AP715" s="4"/>
      <c r="AQ715" s="34"/>
      <c r="AR715" s="4"/>
      <c r="AS715" s="4"/>
      <c r="AT715" s="4"/>
      <c r="AU715" s="4"/>
      <c r="AV715" s="4"/>
      <c r="AW715" s="4"/>
      <c r="AX715" s="111"/>
      <c r="AY715" s="4"/>
      <c r="AZ715" s="4"/>
      <c r="BA715" s="4"/>
      <c r="BB715" s="4"/>
      <c r="BC715" s="4"/>
      <c r="BD715" s="4"/>
      <c r="BE715" s="4"/>
      <c r="BF715" s="4"/>
      <c r="BG715" s="4"/>
      <c r="BH715" s="4"/>
      <c r="BI715" s="4"/>
      <c r="BJ715" s="4"/>
      <c r="BK715" s="265" t="s">
        <v>5866</v>
      </c>
      <c r="BL715" s="266" t="s">
        <v>180</v>
      </c>
      <c r="BM715" s="265" t="s">
        <v>118</v>
      </c>
      <c r="BN715" s="257"/>
      <c r="BO715" s="265" t="s">
        <v>118</v>
      </c>
      <c r="BP715" s="257" t="s">
        <v>5867</v>
      </c>
      <c r="BQ715" s="257" t="s">
        <v>5868</v>
      </c>
      <c r="BR715" s="257"/>
      <c r="BS715" s="257" t="s">
        <v>5869</v>
      </c>
      <c r="BT715" s="257"/>
      <c r="BU715" s="257"/>
      <c r="BV715" s="257" t="s">
        <v>8761</v>
      </c>
      <c r="BW715" s="38"/>
      <c r="BX715" s="257" t="s">
        <v>5870</v>
      </c>
      <c r="BY715" s="266" t="s">
        <v>1608</v>
      </c>
      <c r="BZ715" s="219"/>
    </row>
    <row r="716" spans="1:78" s="217" customFormat="1" ht="99.75" customHeight="1">
      <c r="A716" s="257">
        <v>714</v>
      </c>
      <c r="B716" s="10" t="s">
        <v>8244</v>
      </c>
      <c r="C716" s="257" t="s">
        <v>92</v>
      </c>
      <c r="D716" s="267" t="s">
        <v>402</v>
      </c>
      <c r="E716" s="257" t="s">
        <v>713</v>
      </c>
      <c r="F716" s="266"/>
      <c r="G716" s="257" t="s">
        <v>5871</v>
      </c>
      <c r="H716" s="257" t="s">
        <v>81</v>
      </c>
      <c r="I716" s="32" t="s">
        <v>5872</v>
      </c>
      <c r="J716" s="158" t="s">
        <v>96</v>
      </c>
      <c r="K716" s="257" t="s">
        <v>5873</v>
      </c>
      <c r="L716" s="257" t="s">
        <v>5874</v>
      </c>
      <c r="M716" s="46">
        <v>41334</v>
      </c>
      <c r="N716" s="47">
        <v>41334</v>
      </c>
      <c r="O716" s="48"/>
      <c r="P716" s="48"/>
      <c r="Q716" s="257" t="s">
        <v>114</v>
      </c>
      <c r="R716" s="266" t="s">
        <v>2415</v>
      </c>
      <c r="S716" s="267" t="s">
        <v>2395</v>
      </c>
      <c r="T716" s="257" t="s">
        <v>2396</v>
      </c>
      <c r="U716" s="257" t="s">
        <v>101</v>
      </c>
      <c r="V716" s="32"/>
      <c r="W716" s="266"/>
      <c r="X716" s="261"/>
      <c r="Y716" s="261"/>
      <c r="Z716" s="261"/>
      <c r="AA716" s="261"/>
      <c r="AB716" s="262"/>
      <c r="AC716" s="263"/>
      <c r="AD716" s="263"/>
      <c r="AE716" s="263"/>
      <c r="AF716" s="263"/>
      <c r="AG716" s="263"/>
      <c r="AH716" s="263"/>
      <c r="AI716" s="266"/>
      <c r="AJ716" s="49"/>
      <c r="AK716" s="49"/>
      <c r="AL716" s="49"/>
      <c r="AM716" s="49"/>
      <c r="AN716" s="50"/>
      <c r="AO716" s="49"/>
      <c r="AP716" s="49"/>
      <c r="AQ716" s="50"/>
      <c r="AR716" s="49"/>
      <c r="AS716" s="49"/>
      <c r="AT716" s="49"/>
      <c r="AU716" s="49"/>
      <c r="AV716" s="49"/>
      <c r="AW716" s="49"/>
      <c r="AX716" s="50"/>
      <c r="AY716" s="49"/>
      <c r="AZ716" s="49"/>
      <c r="BA716" s="49"/>
      <c r="BB716" s="49"/>
      <c r="BC716" s="49"/>
      <c r="BD716" s="49"/>
      <c r="BE716" s="49"/>
      <c r="BF716" s="49"/>
      <c r="BG716" s="49"/>
      <c r="BH716" s="49"/>
      <c r="BI716" s="49"/>
      <c r="BJ716" s="49"/>
      <c r="BK716" s="257"/>
      <c r="BL716" s="266"/>
      <c r="BM716" s="266"/>
      <c r="BN716" s="257"/>
      <c r="BO716" s="257"/>
      <c r="BP716" s="266"/>
      <c r="BQ716" s="257" t="s">
        <v>240</v>
      </c>
      <c r="BR716" s="266"/>
      <c r="BS716" s="257" t="s">
        <v>5875</v>
      </c>
      <c r="BT716" s="266"/>
      <c r="BU716" s="257"/>
      <c r="BV716" s="266" t="s">
        <v>5876</v>
      </c>
      <c r="BW716" s="34"/>
      <c r="BX716" s="257" t="s">
        <v>5877</v>
      </c>
      <c r="BY716" s="266"/>
      <c r="BZ716" s="219"/>
    </row>
    <row r="717" spans="1:78" s="217" customFormat="1" ht="409.5" customHeight="1">
      <c r="A717" s="257">
        <v>715</v>
      </c>
      <c r="B717" s="10" t="s">
        <v>5878</v>
      </c>
      <c r="C717" s="257" t="s">
        <v>76</v>
      </c>
      <c r="D717" s="257" t="s">
        <v>77</v>
      </c>
      <c r="E717" s="257" t="s">
        <v>2563</v>
      </c>
      <c r="F717" s="257" t="s">
        <v>5879</v>
      </c>
      <c r="G717" s="257" t="s">
        <v>5880</v>
      </c>
      <c r="H717" s="257" t="s">
        <v>81</v>
      </c>
      <c r="I717" s="32" t="s">
        <v>8470</v>
      </c>
      <c r="J717" s="158" t="s">
        <v>96</v>
      </c>
      <c r="K717" s="257" t="s">
        <v>8551</v>
      </c>
      <c r="L717" s="257" t="s">
        <v>5881</v>
      </c>
      <c r="M717" s="258">
        <v>24870</v>
      </c>
      <c r="N717" s="259">
        <v>39072</v>
      </c>
      <c r="O717" s="260"/>
      <c r="P717" s="260"/>
      <c r="Q717" s="257" t="s">
        <v>114</v>
      </c>
      <c r="R717" s="257"/>
      <c r="S717" s="267" t="s">
        <v>5882</v>
      </c>
      <c r="T717" s="158" t="s">
        <v>86</v>
      </c>
      <c r="U717" s="267" t="s">
        <v>116</v>
      </c>
      <c r="V717" s="32"/>
      <c r="W717" s="257"/>
      <c r="X717" s="261"/>
      <c r="Y717" s="261"/>
      <c r="Z717" s="261"/>
      <c r="AA717" s="261"/>
      <c r="AB717" s="262"/>
      <c r="AC717" s="263"/>
      <c r="AD717" s="261"/>
      <c r="AE717" s="261"/>
      <c r="AF717" s="261"/>
      <c r="AG717" s="261"/>
      <c r="AH717" s="263"/>
      <c r="AI717" s="266"/>
      <c r="AJ717" s="39"/>
      <c r="AK717" s="39"/>
      <c r="AL717" s="39"/>
      <c r="AM717" s="39"/>
      <c r="AN717" s="40"/>
      <c r="AO717" s="39"/>
      <c r="AP717" s="39"/>
      <c r="AQ717" s="40"/>
      <c r="AR717" s="39"/>
      <c r="AS717" s="39"/>
      <c r="AT717" s="39"/>
      <c r="AU717" s="39"/>
      <c r="AV717" s="39"/>
      <c r="AW717" s="39"/>
      <c r="AX717" s="40"/>
      <c r="AY717" s="39"/>
      <c r="AZ717" s="39"/>
      <c r="BA717" s="39"/>
      <c r="BB717" s="39"/>
      <c r="BC717" s="39"/>
      <c r="BD717" s="39"/>
      <c r="BE717" s="39"/>
      <c r="BF717" s="39"/>
      <c r="BG717" s="39"/>
      <c r="BH717" s="39"/>
      <c r="BI717" s="39"/>
      <c r="BJ717" s="39"/>
      <c r="BK717" s="265" t="s">
        <v>5883</v>
      </c>
      <c r="BL717" s="266" t="s">
        <v>180</v>
      </c>
      <c r="BM717" s="257" t="s">
        <v>180</v>
      </c>
      <c r="BN717" s="257" t="s">
        <v>118</v>
      </c>
      <c r="BO717" s="265" t="s">
        <v>118</v>
      </c>
      <c r="BP717" s="265" t="s">
        <v>5884</v>
      </c>
      <c r="BQ717" s="257" t="s">
        <v>240</v>
      </c>
      <c r="BR717" s="257"/>
      <c r="BS717" s="69" t="s">
        <v>8295</v>
      </c>
      <c r="BT717" s="257"/>
      <c r="BU717" s="257"/>
      <c r="BV717" s="69" t="s">
        <v>8366</v>
      </c>
      <c r="BW717" s="38"/>
      <c r="BX717" s="257" t="s">
        <v>5885</v>
      </c>
      <c r="BY717" s="94" t="s">
        <v>5882</v>
      </c>
      <c r="BZ717" s="219"/>
    </row>
    <row r="718" spans="1:78" s="217" customFormat="1" ht="200.25" customHeight="1">
      <c r="A718" s="257">
        <v>716</v>
      </c>
      <c r="B718" s="10" t="s">
        <v>5886</v>
      </c>
      <c r="C718" s="257" t="s">
        <v>106</v>
      </c>
      <c r="D718" s="257" t="s">
        <v>125</v>
      </c>
      <c r="E718" s="257" t="s">
        <v>2203</v>
      </c>
      <c r="F718" s="257" t="s">
        <v>5887</v>
      </c>
      <c r="G718" s="257" t="s">
        <v>5888</v>
      </c>
      <c r="H718" s="257" t="s">
        <v>81</v>
      </c>
      <c r="I718" s="32" t="s">
        <v>8762</v>
      </c>
      <c r="J718" s="158" t="s">
        <v>96</v>
      </c>
      <c r="K718" s="257" t="s">
        <v>96</v>
      </c>
      <c r="L718" s="257" t="s">
        <v>5889</v>
      </c>
      <c r="M718" s="258">
        <v>24936</v>
      </c>
      <c r="N718" s="259">
        <v>24838</v>
      </c>
      <c r="O718" s="260"/>
      <c r="P718" s="260"/>
      <c r="Q718" s="257" t="s">
        <v>114</v>
      </c>
      <c r="R718" s="257" t="s">
        <v>176</v>
      </c>
      <c r="S718" s="144" t="s">
        <v>177</v>
      </c>
      <c r="T718" s="257" t="s">
        <v>5890</v>
      </c>
      <c r="U718" s="197" t="s">
        <v>101</v>
      </c>
      <c r="V718" s="32"/>
      <c r="W718" s="257"/>
      <c r="X718" s="261">
        <v>25770527</v>
      </c>
      <c r="Y718" s="39">
        <f>X718/10</f>
        <v>2577052.7000000002</v>
      </c>
      <c r="Z718" s="39">
        <f>X718/13.5</f>
        <v>1908927.9259259258</v>
      </c>
      <c r="AA718" s="39">
        <v>52200.873035164477</v>
      </c>
      <c r="AB718" s="260">
        <v>42</v>
      </c>
      <c r="AC718" s="49">
        <v>219868933</v>
      </c>
      <c r="AD718" s="49">
        <f>AC718/10</f>
        <v>21986893.300000001</v>
      </c>
      <c r="AE718" s="49">
        <f>AC718/13.5</f>
        <v>16286587.629629629</v>
      </c>
      <c r="AF718" s="49">
        <v>105065.72098935337</v>
      </c>
      <c r="AG718" s="263">
        <v>6229891</v>
      </c>
      <c r="AH718" s="49">
        <v>-2265109</v>
      </c>
      <c r="AI718" s="48">
        <v>50</v>
      </c>
      <c r="AJ718" s="39">
        <v>15419.93</v>
      </c>
      <c r="AK718" s="52">
        <v>6189311.25</v>
      </c>
      <c r="AL718" s="39">
        <v>6204731.1799999997</v>
      </c>
      <c r="AM718" s="51">
        <v>127669.36584362139</v>
      </c>
      <c r="AN718" s="260">
        <v>50</v>
      </c>
      <c r="AO718" s="52">
        <v>5859356</v>
      </c>
      <c r="AP718" s="39">
        <v>2141250386.0899999</v>
      </c>
      <c r="AQ718" s="53">
        <v>55</v>
      </c>
      <c r="AR718" s="52"/>
      <c r="AS718" s="52"/>
      <c r="AT718" s="57">
        <v>230302538399.54999</v>
      </c>
      <c r="AU718" s="57">
        <v>780864.76</v>
      </c>
      <c r="AV718" s="39">
        <f>AR718+AT718</f>
        <v>230302538399.54999</v>
      </c>
      <c r="AW718" s="39">
        <f>AS718+AU718</f>
        <v>780864.76</v>
      </c>
      <c r="AX718" s="54"/>
      <c r="AY718" s="52"/>
      <c r="AZ718" s="52"/>
      <c r="BA718" s="39">
        <v>2141250386.0899999</v>
      </c>
      <c r="BB718" s="39">
        <v>2141250386.0899999</v>
      </c>
      <c r="BC718" s="52"/>
      <c r="BD718" s="52"/>
      <c r="BE718" s="39">
        <v>2141250386.0899999</v>
      </c>
      <c r="BF718" s="39">
        <v>2141250386.0899999</v>
      </c>
      <c r="BG718" s="52"/>
      <c r="BH718" s="52"/>
      <c r="BI718" s="39">
        <v>2141250386.0899999</v>
      </c>
      <c r="BJ718" s="39">
        <v>2141250386.0899999</v>
      </c>
      <c r="BK718" s="257" t="s">
        <v>8763</v>
      </c>
      <c r="BL718" s="257"/>
      <c r="BM718" s="257" t="s">
        <v>118</v>
      </c>
      <c r="BN718" s="266"/>
      <c r="BO718" s="266" t="s">
        <v>118</v>
      </c>
      <c r="BP718" s="69" t="s">
        <v>8764</v>
      </c>
      <c r="BQ718" s="257" t="s">
        <v>240</v>
      </c>
      <c r="BR718" s="257"/>
      <c r="BS718" s="257" t="s">
        <v>5890</v>
      </c>
      <c r="BT718" s="257"/>
      <c r="BU718" s="257"/>
      <c r="BV718" s="257"/>
      <c r="BW718" s="38"/>
      <c r="BX718" s="257" t="s">
        <v>5891</v>
      </c>
      <c r="BY718" s="266"/>
      <c r="BZ718" s="216"/>
    </row>
    <row r="719" spans="1:78" s="217" customFormat="1" ht="99.75" customHeight="1">
      <c r="A719" s="257">
        <v>717</v>
      </c>
      <c r="B719" s="10" t="s">
        <v>8245</v>
      </c>
      <c r="C719" s="257" t="s">
        <v>106</v>
      </c>
      <c r="D719" s="257" t="s">
        <v>204</v>
      </c>
      <c r="E719" s="257" t="s">
        <v>243</v>
      </c>
      <c r="F719" s="266"/>
      <c r="G719" s="257" t="s">
        <v>776</v>
      </c>
      <c r="H719" s="266" t="s">
        <v>110</v>
      </c>
      <c r="I719" s="32"/>
      <c r="J719" s="158" t="s">
        <v>96</v>
      </c>
      <c r="K719" s="257" t="s">
        <v>96</v>
      </c>
      <c r="L719" s="257" t="s">
        <v>5892</v>
      </c>
      <c r="M719" s="46"/>
      <c r="N719" s="47">
        <v>2009</v>
      </c>
      <c r="O719" s="48"/>
      <c r="P719" s="48"/>
      <c r="Q719" s="257" t="s">
        <v>114</v>
      </c>
      <c r="R719" s="266" t="s">
        <v>3643</v>
      </c>
      <c r="S719" s="267" t="s">
        <v>761</v>
      </c>
      <c r="T719" s="265" t="s">
        <v>211</v>
      </c>
      <c r="U719" s="257" t="s">
        <v>116</v>
      </c>
      <c r="V719" s="32"/>
      <c r="W719" s="266"/>
      <c r="X719" s="261"/>
      <c r="Y719" s="261"/>
      <c r="Z719" s="261"/>
      <c r="AA719" s="261"/>
      <c r="AB719" s="262"/>
      <c r="AC719" s="263"/>
      <c r="AD719" s="263"/>
      <c r="AE719" s="263"/>
      <c r="AF719" s="263"/>
      <c r="AG719" s="263"/>
      <c r="AH719" s="263"/>
      <c r="AI719" s="266"/>
      <c r="AJ719" s="49"/>
      <c r="AK719" s="49"/>
      <c r="AL719" s="49"/>
      <c r="AM719" s="49"/>
      <c r="AN719" s="50"/>
      <c r="AO719" s="49"/>
      <c r="AP719" s="49"/>
      <c r="AQ719" s="50"/>
      <c r="AR719" s="49"/>
      <c r="AS719" s="49"/>
      <c r="AT719" s="49"/>
      <c r="AU719" s="49"/>
      <c r="AV719" s="49"/>
      <c r="AW719" s="49"/>
      <c r="AX719" s="50"/>
      <c r="AY719" s="49"/>
      <c r="AZ719" s="49"/>
      <c r="BA719" s="49"/>
      <c r="BB719" s="49"/>
      <c r="BC719" s="49"/>
      <c r="BD719" s="49"/>
      <c r="BE719" s="49"/>
      <c r="BF719" s="49"/>
      <c r="BG719" s="49"/>
      <c r="BH719" s="49"/>
      <c r="BI719" s="49"/>
      <c r="BJ719" s="49"/>
      <c r="BK719" s="257"/>
      <c r="BL719" s="266"/>
      <c r="BM719" s="266"/>
      <c r="BN719" s="257"/>
      <c r="BO719" s="257"/>
      <c r="BP719" s="266"/>
      <c r="BQ719" s="257" t="s">
        <v>240</v>
      </c>
      <c r="BR719" s="266"/>
      <c r="BS719" s="257" t="s">
        <v>211</v>
      </c>
      <c r="BT719" s="266"/>
      <c r="BU719" s="257"/>
      <c r="BV719" s="257" t="s">
        <v>5893</v>
      </c>
      <c r="BW719" s="34"/>
      <c r="BX719" s="257" t="s">
        <v>5894</v>
      </c>
      <c r="BY719" s="266"/>
      <c r="BZ719" s="216"/>
    </row>
    <row r="720" spans="1:78" s="217" customFormat="1" ht="99.75" customHeight="1">
      <c r="A720" s="257">
        <v>718</v>
      </c>
      <c r="B720" s="10" t="s">
        <v>8246</v>
      </c>
      <c r="C720" s="257" t="s">
        <v>106</v>
      </c>
      <c r="D720" s="257" t="s">
        <v>204</v>
      </c>
      <c r="E720" s="257" t="s">
        <v>243</v>
      </c>
      <c r="F720" s="266"/>
      <c r="G720" s="257" t="s">
        <v>5895</v>
      </c>
      <c r="H720" s="266" t="s">
        <v>110</v>
      </c>
      <c r="I720" s="32" t="s">
        <v>5896</v>
      </c>
      <c r="J720" s="158" t="s">
        <v>96</v>
      </c>
      <c r="K720" s="257" t="s">
        <v>777</v>
      </c>
      <c r="L720" s="257" t="s">
        <v>5897</v>
      </c>
      <c r="M720" s="46">
        <v>40155</v>
      </c>
      <c r="N720" s="47">
        <v>40157</v>
      </c>
      <c r="O720" s="48"/>
      <c r="P720" s="48"/>
      <c r="Q720" s="257" t="s">
        <v>114</v>
      </c>
      <c r="R720" s="266" t="s">
        <v>4164</v>
      </c>
      <c r="S720" s="267" t="s">
        <v>761</v>
      </c>
      <c r="T720" s="158" t="s">
        <v>86</v>
      </c>
      <c r="U720" s="257" t="s">
        <v>116</v>
      </c>
      <c r="V720" s="32"/>
      <c r="W720" s="266"/>
      <c r="X720" s="261"/>
      <c r="Y720" s="261"/>
      <c r="Z720" s="261"/>
      <c r="AA720" s="261"/>
      <c r="AB720" s="262"/>
      <c r="AC720" s="263"/>
      <c r="AD720" s="263"/>
      <c r="AE720" s="263"/>
      <c r="AF720" s="263"/>
      <c r="AG720" s="263"/>
      <c r="AH720" s="263"/>
      <c r="AI720" s="266"/>
      <c r="AJ720" s="49"/>
      <c r="AK720" s="49"/>
      <c r="AL720" s="49"/>
      <c r="AM720" s="49"/>
      <c r="AN720" s="50"/>
      <c r="AO720" s="49"/>
      <c r="AP720" s="49"/>
      <c r="AQ720" s="50"/>
      <c r="AR720" s="49"/>
      <c r="AS720" s="49"/>
      <c r="AT720" s="49"/>
      <c r="AU720" s="49"/>
      <c r="AV720" s="49"/>
      <c r="AW720" s="49"/>
      <c r="AX720" s="50"/>
      <c r="AY720" s="49"/>
      <c r="AZ720" s="49"/>
      <c r="BA720" s="49"/>
      <c r="BB720" s="49"/>
      <c r="BC720" s="49"/>
      <c r="BD720" s="49"/>
      <c r="BE720" s="49"/>
      <c r="BF720" s="49"/>
      <c r="BG720" s="49"/>
      <c r="BH720" s="49"/>
      <c r="BI720" s="49"/>
      <c r="BJ720" s="49"/>
      <c r="BK720" s="257"/>
      <c r="BL720" s="266"/>
      <c r="BM720" s="266"/>
      <c r="BN720" s="257"/>
      <c r="BO720" s="257"/>
      <c r="BP720" s="266"/>
      <c r="BQ720" s="257" t="s">
        <v>240</v>
      </c>
      <c r="BR720" s="257" t="s">
        <v>5898</v>
      </c>
      <c r="BS720" s="257" t="s">
        <v>119</v>
      </c>
      <c r="BT720" s="266"/>
      <c r="BU720" s="257"/>
      <c r="BV720" s="257" t="s">
        <v>5899</v>
      </c>
      <c r="BW720" s="34"/>
      <c r="BX720" s="257" t="s">
        <v>5900</v>
      </c>
      <c r="BY720" s="266"/>
      <c r="BZ720" s="224"/>
    </row>
    <row r="721" spans="1:78" s="217" customFormat="1" ht="99.75" customHeight="1">
      <c r="A721" s="257">
        <v>719</v>
      </c>
      <c r="B721" s="10" t="s">
        <v>8247</v>
      </c>
      <c r="C721" s="257" t="s">
        <v>106</v>
      </c>
      <c r="D721" s="257" t="s">
        <v>204</v>
      </c>
      <c r="E721" s="257" t="s">
        <v>243</v>
      </c>
      <c r="F721" s="266"/>
      <c r="G721" s="257" t="s">
        <v>5895</v>
      </c>
      <c r="H721" s="257" t="s">
        <v>81</v>
      </c>
      <c r="I721" s="32" t="s">
        <v>5901</v>
      </c>
      <c r="J721" s="158" t="s">
        <v>96</v>
      </c>
      <c r="K721" s="257" t="s">
        <v>777</v>
      </c>
      <c r="L721" s="266"/>
      <c r="M721" s="46"/>
      <c r="N721" s="47">
        <v>39941</v>
      </c>
      <c r="O721" s="48"/>
      <c r="P721" s="48"/>
      <c r="Q721" s="257" t="s">
        <v>114</v>
      </c>
      <c r="R721" s="266"/>
      <c r="S721" s="267" t="s">
        <v>761</v>
      </c>
      <c r="T721" s="158" t="s">
        <v>86</v>
      </c>
      <c r="U721" s="257" t="s">
        <v>116</v>
      </c>
      <c r="V721" s="32"/>
      <c r="W721" s="266"/>
      <c r="X721" s="261"/>
      <c r="Y721" s="261"/>
      <c r="Z721" s="261"/>
      <c r="AA721" s="261"/>
      <c r="AB721" s="262"/>
      <c r="AC721" s="263"/>
      <c r="AD721" s="263"/>
      <c r="AE721" s="263"/>
      <c r="AF721" s="263"/>
      <c r="AG721" s="263"/>
      <c r="AH721" s="263"/>
      <c r="AI721" s="266"/>
      <c r="AJ721" s="49"/>
      <c r="AK721" s="49"/>
      <c r="AL721" s="49"/>
      <c r="AM721" s="49"/>
      <c r="AN721" s="50"/>
      <c r="AO721" s="49"/>
      <c r="AP721" s="49"/>
      <c r="AQ721" s="50"/>
      <c r="AR721" s="49"/>
      <c r="AS721" s="49"/>
      <c r="AT721" s="49"/>
      <c r="AU721" s="49"/>
      <c r="AV721" s="49"/>
      <c r="AW721" s="49"/>
      <c r="AX721" s="50"/>
      <c r="AY721" s="49"/>
      <c r="AZ721" s="49"/>
      <c r="BA721" s="49"/>
      <c r="BB721" s="49"/>
      <c r="BC721" s="49"/>
      <c r="BD721" s="49"/>
      <c r="BE721" s="49"/>
      <c r="BF721" s="49"/>
      <c r="BG721" s="49"/>
      <c r="BH721" s="49"/>
      <c r="BI721" s="49"/>
      <c r="BJ721" s="49"/>
      <c r="BK721" s="257"/>
      <c r="BL721" s="266"/>
      <c r="BM721" s="266"/>
      <c r="BN721" s="266"/>
      <c r="BO721" s="266"/>
      <c r="BP721" s="266"/>
      <c r="BQ721" s="34"/>
      <c r="BR721" s="266"/>
      <c r="BS721" s="257" t="s">
        <v>119</v>
      </c>
      <c r="BT721" s="266"/>
      <c r="BU721" s="257"/>
      <c r="BV721" s="257" t="s">
        <v>5899</v>
      </c>
      <c r="BW721" s="34"/>
      <c r="BX721" s="257" t="s">
        <v>5902</v>
      </c>
      <c r="BY721" s="266"/>
      <c r="BZ721" s="219"/>
    </row>
    <row r="722" spans="1:78" s="217" customFormat="1" ht="204.75" customHeight="1">
      <c r="A722" s="257">
        <v>720</v>
      </c>
      <c r="B722" s="10" t="s">
        <v>5903</v>
      </c>
      <c r="C722" s="257" t="s">
        <v>106</v>
      </c>
      <c r="D722" s="257" t="s">
        <v>167</v>
      </c>
      <c r="E722" s="257" t="s">
        <v>168</v>
      </c>
      <c r="F722" s="257" t="s">
        <v>169</v>
      </c>
      <c r="G722" s="257" t="s">
        <v>170</v>
      </c>
      <c r="H722" s="69" t="s">
        <v>8072</v>
      </c>
      <c r="I722" s="32" t="s">
        <v>5904</v>
      </c>
      <c r="J722" s="158" t="s">
        <v>96</v>
      </c>
      <c r="K722" s="257" t="s">
        <v>96</v>
      </c>
      <c r="L722" s="257" t="s">
        <v>5905</v>
      </c>
      <c r="M722" s="46" t="s">
        <v>5906</v>
      </c>
      <c r="N722" s="47">
        <v>43476</v>
      </c>
      <c r="O722" s="257" t="s">
        <v>174</v>
      </c>
      <c r="P722" s="48"/>
      <c r="Q722" s="257" t="s">
        <v>175</v>
      </c>
      <c r="R722" s="266" t="s">
        <v>176</v>
      </c>
      <c r="S722" s="144" t="s">
        <v>177</v>
      </c>
      <c r="T722" s="257" t="s">
        <v>178</v>
      </c>
      <c r="U722" s="267" t="s">
        <v>116</v>
      </c>
      <c r="V722" s="32"/>
      <c r="W722" s="266"/>
      <c r="X722" s="261"/>
      <c r="Y722" s="261"/>
      <c r="Z722" s="261"/>
      <c r="AA722" s="261"/>
      <c r="AB722" s="262"/>
      <c r="AC722" s="263"/>
      <c r="AD722" s="263"/>
      <c r="AE722" s="263"/>
      <c r="AF722" s="263"/>
      <c r="AG722" s="263"/>
      <c r="AH722" s="263"/>
      <c r="AI722" s="266"/>
      <c r="AJ722" s="49"/>
      <c r="AK722" s="49"/>
      <c r="AL722" s="49"/>
      <c r="AM722" s="49"/>
      <c r="AN722" s="50"/>
      <c r="AO722" s="49"/>
      <c r="AP722" s="49"/>
      <c r="AQ722" s="50"/>
      <c r="AR722" s="49"/>
      <c r="AS722" s="49"/>
      <c r="AT722" s="49"/>
      <c r="AU722" s="49"/>
      <c r="AV722" s="49"/>
      <c r="AW722" s="49"/>
      <c r="AX722" s="50"/>
      <c r="AY722" s="49"/>
      <c r="AZ722" s="49"/>
      <c r="BA722" s="49"/>
      <c r="BB722" s="49"/>
      <c r="BC722" s="49"/>
      <c r="BD722" s="49"/>
      <c r="BE722" s="49"/>
      <c r="BF722" s="49"/>
      <c r="BG722" s="49"/>
      <c r="BH722" s="49"/>
      <c r="BI722" s="49"/>
      <c r="BJ722" s="49"/>
      <c r="BK722" s="257" t="s">
        <v>179</v>
      </c>
      <c r="BL722" s="266" t="s">
        <v>180</v>
      </c>
      <c r="BM722" s="266" t="s">
        <v>118</v>
      </c>
      <c r="BN722" s="266"/>
      <c r="BO722" s="266" t="s">
        <v>118</v>
      </c>
      <c r="BP722" s="257" t="s">
        <v>181</v>
      </c>
      <c r="BQ722" s="266" t="s">
        <v>102</v>
      </c>
      <c r="BR722" s="257" t="s">
        <v>5907</v>
      </c>
      <c r="BS722" s="257" t="s">
        <v>178</v>
      </c>
      <c r="BT722" s="266"/>
      <c r="BU722" s="257"/>
      <c r="BV722" s="257" t="s">
        <v>5908</v>
      </c>
      <c r="BW722" s="34"/>
      <c r="BX722" s="257" t="s">
        <v>183</v>
      </c>
      <c r="BY722" s="266"/>
      <c r="BZ722" s="219"/>
    </row>
    <row r="723" spans="1:78" s="217" customFormat="1" ht="99.75" customHeight="1">
      <c r="A723" s="257">
        <v>721</v>
      </c>
      <c r="B723" s="10" t="s">
        <v>5909</v>
      </c>
      <c r="C723" s="257" t="s">
        <v>92</v>
      </c>
      <c r="D723" s="69" t="s">
        <v>2425</v>
      </c>
      <c r="E723" s="257" t="s">
        <v>989</v>
      </c>
      <c r="F723" s="257" t="s">
        <v>5910</v>
      </c>
      <c r="G723" s="257" t="s">
        <v>5911</v>
      </c>
      <c r="H723" s="257" t="s">
        <v>81</v>
      </c>
      <c r="I723" s="32"/>
      <c r="J723" s="158" t="s">
        <v>96</v>
      </c>
      <c r="K723" s="257" t="s">
        <v>96</v>
      </c>
      <c r="L723" s="257" t="s">
        <v>5912</v>
      </c>
      <c r="M723" s="46"/>
      <c r="N723" s="266"/>
      <c r="O723" s="48"/>
      <c r="P723" s="48"/>
      <c r="Q723" s="257" t="s">
        <v>114</v>
      </c>
      <c r="R723" s="257" t="s">
        <v>828</v>
      </c>
      <c r="S723" s="267" t="s">
        <v>828</v>
      </c>
      <c r="T723" s="257" t="s">
        <v>1690</v>
      </c>
      <c r="U723" s="197" t="s">
        <v>101</v>
      </c>
      <c r="V723" s="266"/>
      <c r="W723" s="266"/>
      <c r="X723" s="263"/>
      <c r="Y723" s="263"/>
      <c r="Z723" s="263"/>
      <c r="AA723" s="263"/>
      <c r="AB723" s="266"/>
      <c r="AC723" s="263"/>
      <c r="AD723" s="263"/>
      <c r="AE723" s="263"/>
      <c r="AF723" s="263"/>
      <c r="AG723" s="263"/>
      <c r="AH723" s="263"/>
      <c r="AI723" s="266"/>
      <c r="AJ723" s="263"/>
      <c r="AK723" s="263"/>
      <c r="AL723" s="263"/>
      <c r="AM723" s="263"/>
      <c r="AN723" s="5"/>
      <c r="AO723" s="263"/>
      <c r="AP723" s="263"/>
      <c r="AQ723" s="266"/>
      <c r="AR723" s="261"/>
      <c r="AS723" s="4"/>
      <c r="AT723" s="4"/>
      <c r="AU723" s="4"/>
      <c r="AV723" s="4"/>
      <c r="AW723" s="4"/>
      <c r="AX723" s="34"/>
      <c r="AY723" s="4"/>
      <c r="AZ723" s="4"/>
      <c r="BA723" s="263"/>
      <c r="BB723" s="263"/>
      <c r="BC723" s="4"/>
      <c r="BD723" s="4"/>
      <c r="BE723" s="263"/>
      <c r="BF723" s="263"/>
      <c r="BG723" s="4"/>
      <c r="BH723" s="4"/>
      <c r="BI723" s="263"/>
      <c r="BJ723" s="263"/>
      <c r="BK723" s="257"/>
      <c r="BL723" s="266"/>
      <c r="BM723" s="266"/>
      <c r="BN723" s="266"/>
      <c r="BO723" s="266"/>
      <c r="BP723" s="266"/>
      <c r="BQ723" s="34"/>
      <c r="BR723" s="266"/>
      <c r="BS723" s="266" t="s">
        <v>1939</v>
      </c>
      <c r="BT723" s="266"/>
      <c r="BU723" s="257"/>
      <c r="BV723" s="266"/>
      <c r="BW723" s="34"/>
      <c r="BX723" s="257" t="s">
        <v>5913</v>
      </c>
      <c r="BY723" s="34"/>
      <c r="BZ723" s="216"/>
    </row>
    <row r="724" spans="1:78" s="217" customFormat="1" ht="99.75" customHeight="1">
      <c r="A724" s="257">
        <v>722</v>
      </c>
      <c r="B724" s="132" t="s">
        <v>5914</v>
      </c>
      <c r="C724" s="257" t="s">
        <v>76</v>
      </c>
      <c r="D724" s="257" t="s">
        <v>204</v>
      </c>
      <c r="E724" s="257" t="s">
        <v>243</v>
      </c>
      <c r="F724" s="257"/>
      <c r="G724" s="257" t="s">
        <v>5915</v>
      </c>
      <c r="H724" s="257" t="s">
        <v>81</v>
      </c>
      <c r="I724" s="32"/>
      <c r="J724" s="158" t="s">
        <v>96</v>
      </c>
      <c r="K724" s="257" t="s">
        <v>245</v>
      </c>
      <c r="L724" s="257" t="s">
        <v>5916</v>
      </c>
      <c r="M724" s="46"/>
      <c r="N724" s="47"/>
      <c r="O724" s="48"/>
      <c r="P724" s="48"/>
      <c r="Q724" s="257" t="s">
        <v>8100</v>
      </c>
      <c r="R724" s="266"/>
      <c r="S724" s="267" t="s">
        <v>4988</v>
      </c>
      <c r="T724" s="158" t="s">
        <v>86</v>
      </c>
      <c r="U724" s="267" t="s">
        <v>116</v>
      </c>
      <c r="V724" s="32"/>
      <c r="W724" s="266"/>
      <c r="X724" s="261"/>
      <c r="Y724" s="261"/>
      <c r="Z724" s="261"/>
      <c r="AA724" s="261"/>
      <c r="AB724" s="262"/>
      <c r="AC724" s="263"/>
      <c r="AD724" s="263"/>
      <c r="AE724" s="263"/>
      <c r="AF724" s="263"/>
      <c r="AG724" s="263"/>
      <c r="AH724" s="263"/>
      <c r="AI724" s="266"/>
      <c r="AJ724" s="39"/>
      <c r="AK724" s="51"/>
      <c r="AL724" s="39"/>
      <c r="AM724" s="51"/>
      <c r="AN724" s="54"/>
      <c r="AO724" s="52"/>
      <c r="AP724" s="51"/>
      <c r="AQ724" s="54"/>
      <c r="AR724" s="52"/>
      <c r="AS724" s="52"/>
      <c r="AT724" s="52"/>
      <c r="AU724" s="52"/>
      <c r="AV724" s="52"/>
      <c r="AW724" s="52"/>
      <c r="AX724" s="54"/>
      <c r="AY724" s="52"/>
      <c r="AZ724" s="52"/>
      <c r="BA724" s="51"/>
      <c r="BB724" s="51"/>
      <c r="BC724" s="52"/>
      <c r="BD724" s="52"/>
      <c r="BE724" s="51"/>
      <c r="BF724" s="51"/>
      <c r="BG724" s="52"/>
      <c r="BH724" s="52"/>
      <c r="BI724" s="51"/>
      <c r="BJ724" s="51"/>
      <c r="BK724" s="257"/>
      <c r="BL724" s="266"/>
      <c r="BM724" s="94"/>
      <c r="BN724" s="266"/>
      <c r="BO724" s="265"/>
      <c r="BP724" s="257"/>
      <c r="BQ724" s="257"/>
      <c r="BR724" s="266"/>
      <c r="BS724" s="257" t="s">
        <v>249</v>
      </c>
      <c r="BT724" s="266"/>
      <c r="BU724" s="257"/>
      <c r="BV724" s="257" t="s">
        <v>5917</v>
      </c>
      <c r="BW724" s="34"/>
      <c r="BX724" s="257" t="s">
        <v>5918</v>
      </c>
      <c r="BY724" s="94" t="s">
        <v>4988</v>
      </c>
      <c r="BZ724" s="219"/>
    </row>
    <row r="725" spans="1:78" s="217" customFormat="1" ht="409.5" customHeight="1">
      <c r="A725" s="257">
        <v>723</v>
      </c>
      <c r="B725" s="10" t="s">
        <v>5919</v>
      </c>
      <c r="C725" s="257" t="s">
        <v>106</v>
      </c>
      <c r="D725" s="257" t="s">
        <v>5920</v>
      </c>
      <c r="E725" s="257" t="s">
        <v>707</v>
      </c>
      <c r="F725" s="257" t="s">
        <v>5921</v>
      </c>
      <c r="G725" s="257" t="s">
        <v>5922</v>
      </c>
      <c r="H725" s="257" t="s">
        <v>81</v>
      </c>
      <c r="I725" s="32" t="s">
        <v>5923</v>
      </c>
      <c r="J725" s="158" t="s">
        <v>96</v>
      </c>
      <c r="K725" s="257" t="s">
        <v>96</v>
      </c>
      <c r="L725" s="266"/>
      <c r="M725" s="46">
        <v>42752</v>
      </c>
      <c r="N725" s="47">
        <v>42752</v>
      </c>
      <c r="O725" s="48">
        <v>2676</v>
      </c>
      <c r="P725" s="48">
        <v>41076</v>
      </c>
      <c r="Q725" s="257" t="s">
        <v>8100</v>
      </c>
      <c r="R725" s="266" t="s">
        <v>176</v>
      </c>
      <c r="S725" s="144" t="s">
        <v>177</v>
      </c>
      <c r="T725" s="265" t="s">
        <v>914</v>
      </c>
      <c r="U725" s="267" t="s">
        <v>116</v>
      </c>
      <c r="V725" s="32"/>
      <c r="W725" s="266"/>
      <c r="X725" s="261"/>
      <c r="Y725" s="261"/>
      <c r="Z725" s="261"/>
      <c r="AA725" s="261"/>
      <c r="AB725" s="260"/>
      <c r="AC725" s="49"/>
      <c r="AD725" s="49"/>
      <c r="AE725" s="49"/>
      <c r="AF725" s="263"/>
      <c r="AG725" s="263"/>
      <c r="AH725" s="49"/>
      <c r="AI725" s="48"/>
      <c r="AJ725" s="39">
        <v>742261.94</v>
      </c>
      <c r="AK725" s="51"/>
      <c r="AL725" s="39">
        <v>742261.94</v>
      </c>
      <c r="AM725" s="51">
        <v>15272.879423868311</v>
      </c>
      <c r="AN725" s="53">
        <v>68</v>
      </c>
      <c r="AO725" s="52">
        <v>12424372122</v>
      </c>
      <c r="AP725" s="51"/>
      <c r="AQ725" s="53">
        <v>6</v>
      </c>
      <c r="AR725" s="52"/>
      <c r="AS725" s="52"/>
      <c r="AT725" s="52"/>
      <c r="AU725" s="52"/>
      <c r="AV725" s="52"/>
      <c r="AW725" s="52"/>
      <c r="AX725" s="54"/>
      <c r="AY725" s="52"/>
      <c r="AZ725" s="52"/>
      <c r="BA725" s="51"/>
      <c r="BB725" s="51"/>
      <c r="BC725" s="52"/>
      <c r="BD725" s="52"/>
      <c r="BE725" s="51"/>
      <c r="BF725" s="51"/>
      <c r="BG725" s="52"/>
      <c r="BH725" s="52"/>
      <c r="BI725" s="51"/>
      <c r="BJ725" s="51"/>
      <c r="BK725" s="264" t="s">
        <v>5924</v>
      </c>
      <c r="BL725" s="266" t="s">
        <v>180</v>
      </c>
      <c r="BM725" s="257" t="s">
        <v>118</v>
      </c>
      <c r="BN725" s="265" t="s">
        <v>180</v>
      </c>
      <c r="BO725" s="265" t="s">
        <v>180</v>
      </c>
      <c r="BP725" s="257" t="s">
        <v>7873</v>
      </c>
      <c r="BQ725" s="257" t="s">
        <v>5925</v>
      </c>
      <c r="BR725" s="266"/>
      <c r="BS725" s="257" t="s">
        <v>7872</v>
      </c>
      <c r="BT725" s="266"/>
      <c r="BU725" s="257"/>
      <c r="BV725" s="266"/>
      <c r="BW725" s="34"/>
      <c r="BX725" s="69" t="s">
        <v>5926</v>
      </c>
      <c r="BY725" s="266"/>
      <c r="BZ725" s="219"/>
    </row>
    <row r="726" spans="1:78" s="217" customFormat="1" ht="99.75" customHeight="1">
      <c r="A726" s="257">
        <v>724</v>
      </c>
      <c r="B726" s="10" t="s">
        <v>8248</v>
      </c>
      <c r="C726" s="257" t="s">
        <v>92</v>
      </c>
      <c r="D726" s="257" t="s">
        <v>77</v>
      </c>
      <c r="E726" s="257" t="s">
        <v>2496</v>
      </c>
      <c r="F726" s="257"/>
      <c r="G726" s="257" t="s">
        <v>703</v>
      </c>
      <c r="H726" s="257" t="s">
        <v>81</v>
      </c>
      <c r="I726" s="257" t="s">
        <v>5927</v>
      </c>
      <c r="J726" s="158" t="s">
        <v>96</v>
      </c>
      <c r="K726" s="257" t="s">
        <v>5928</v>
      </c>
      <c r="L726" s="257" t="s">
        <v>5929</v>
      </c>
      <c r="M726" s="257">
        <v>2018</v>
      </c>
      <c r="N726" s="257">
        <v>2018</v>
      </c>
      <c r="O726" s="48"/>
      <c r="P726" s="260"/>
      <c r="Q726" s="257" t="s">
        <v>114</v>
      </c>
      <c r="R726" s="257" t="s">
        <v>2253</v>
      </c>
      <c r="S726" s="267" t="s">
        <v>294</v>
      </c>
      <c r="T726" s="257" t="s">
        <v>295</v>
      </c>
      <c r="U726" s="197" t="s">
        <v>101</v>
      </c>
      <c r="V726" s="266"/>
      <c r="W726" s="266"/>
      <c r="X726" s="263"/>
      <c r="Y726" s="263"/>
      <c r="Z726" s="263"/>
      <c r="AA726" s="263"/>
      <c r="AB726" s="266"/>
      <c r="AC726" s="263"/>
      <c r="AD726" s="263"/>
      <c r="AE726" s="263"/>
      <c r="AF726" s="263"/>
      <c r="AG726" s="263"/>
      <c r="AH726" s="263"/>
      <c r="AI726" s="266"/>
      <c r="AJ726" s="263"/>
      <c r="AK726" s="263"/>
      <c r="AL726" s="263"/>
      <c r="AM726" s="263"/>
      <c r="AN726" s="266"/>
      <c r="AO726" s="263"/>
      <c r="AP726" s="263"/>
      <c r="AQ726" s="257"/>
      <c r="AR726" s="45"/>
      <c r="AS726" s="4"/>
      <c r="AT726" s="4"/>
      <c r="AU726" s="4"/>
      <c r="AV726" s="4"/>
      <c r="AW726" s="4"/>
      <c r="AX726" s="34"/>
      <c r="AY726" s="4"/>
      <c r="AZ726" s="4"/>
      <c r="BA726" s="263"/>
      <c r="BB726" s="263"/>
      <c r="BC726" s="4"/>
      <c r="BD726" s="4"/>
      <c r="BE726" s="263"/>
      <c r="BF726" s="263"/>
      <c r="BG726" s="4"/>
      <c r="BH726" s="4"/>
      <c r="BI726" s="263"/>
      <c r="BJ726" s="263"/>
      <c r="BK726" s="257"/>
      <c r="BL726" s="266"/>
      <c r="BM726" s="266"/>
      <c r="BN726" s="266"/>
      <c r="BO726" s="266"/>
      <c r="BP726" s="266"/>
      <c r="BQ726" s="34"/>
      <c r="BR726" s="266"/>
      <c r="BS726" s="257" t="s">
        <v>295</v>
      </c>
      <c r="BT726" s="266"/>
      <c r="BU726" s="257"/>
      <c r="BV726" s="257" t="s">
        <v>5930</v>
      </c>
      <c r="BW726" s="34"/>
      <c r="BX726" s="257" t="s">
        <v>5931</v>
      </c>
      <c r="BY726" s="34"/>
      <c r="BZ726" s="216"/>
    </row>
    <row r="727" spans="1:78" s="217" customFormat="1" ht="129" customHeight="1">
      <c r="A727" s="257">
        <v>725</v>
      </c>
      <c r="B727" s="10" t="s">
        <v>8249</v>
      </c>
      <c r="C727" s="257" t="s">
        <v>92</v>
      </c>
      <c r="D727" s="257" t="s">
        <v>2728</v>
      </c>
      <c r="E727" s="257" t="s">
        <v>3321</v>
      </c>
      <c r="F727" s="257" t="s">
        <v>5932</v>
      </c>
      <c r="G727" s="257" t="s">
        <v>5933</v>
      </c>
      <c r="H727" s="257" t="s">
        <v>81</v>
      </c>
      <c r="I727" s="32"/>
      <c r="J727" s="158" t="s">
        <v>1028</v>
      </c>
      <c r="K727" s="257" t="s">
        <v>5934</v>
      </c>
      <c r="L727" s="257" t="s">
        <v>5935</v>
      </c>
      <c r="M727" s="258"/>
      <c r="N727" s="257"/>
      <c r="O727" s="260"/>
      <c r="P727" s="260"/>
      <c r="Q727" s="257" t="s">
        <v>114</v>
      </c>
      <c r="R727" s="257" t="s">
        <v>1113</v>
      </c>
      <c r="S727" s="267" t="s">
        <v>638</v>
      </c>
      <c r="T727" s="257" t="s">
        <v>725</v>
      </c>
      <c r="U727" s="197" t="s">
        <v>101</v>
      </c>
      <c r="V727" s="257"/>
      <c r="W727" s="257"/>
      <c r="X727" s="261"/>
      <c r="Y727" s="261"/>
      <c r="Z727" s="261"/>
      <c r="AA727" s="261"/>
      <c r="AB727" s="257"/>
      <c r="AC727" s="261"/>
      <c r="AD727" s="261"/>
      <c r="AE727" s="261"/>
      <c r="AF727" s="261"/>
      <c r="AG727" s="261"/>
      <c r="AH727" s="261"/>
      <c r="AI727" s="257"/>
      <c r="AJ727" s="261"/>
      <c r="AK727" s="261"/>
      <c r="AL727" s="261"/>
      <c r="AM727" s="261"/>
      <c r="AN727" s="257"/>
      <c r="AO727" s="261"/>
      <c r="AP727" s="261"/>
      <c r="AQ727" s="257"/>
      <c r="AR727" s="45"/>
      <c r="AS727" s="4"/>
      <c r="AT727" s="4"/>
      <c r="AU727" s="4"/>
      <c r="AV727" s="4"/>
      <c r="AW727" s="4"/>
      <c r="AX727" s="34"/>
      <c r="AY727" s="4"/>
      <c r="AZ727" s="4"/>
      <c r="BA727" s="261"/>
      <c r="BB727" s="261"/>
      <c r="BC727" s="4"/>
      <c r="BD727" s="4"/>
      <c r="BE727" s="261"/>
      <c r="BF727" s="261"/>
      <c r="BG727" s="4"/>
      <c r="BH727" s="4"/>
      <c r="BI727" s="261"/>
      <c r="BJ727" s="261"/>
      <c r="BK727" s="257"/>
      <c r="BL727" s="266"/>
      <c r="BM727" s="266"/>
      <c r="BN727" s="266"/>
      <c r="BO727" s="266"/>
      <c r="BP727" s="266"/>
      <c r="BQ727" s="34"/>
      <c r="BR727" s="266"/>
      <c r="BS727" s="257" t="s">
        <v>725</v>
      </c>
      <c r="BT727" s="266"/>
      <c r="BU727" s="257"/>
      <c r="BV727" s="266" t="s">
        <v>5274</v>
      </c>
      <c r="BW727" s="34"/>
      <c r="BX727" s="257" t="s">
        <v>5936</v>
      </c>
      <c r="BY727" s="34"/>
      <c r="BZ727" s="219"/>
    </row>
    <row r="728" spans="1:78" s="217" customFormat="1" ht="99.75" customHeight="1">
      <c r="A728" s="257">
        <v>726</v>
      </c>
      <c r="B728" s="10" t="s">
        <v>5937</v>
      </c>
      <c r="C728" s="257" t="s">
        <v>106</v>
      </c>
      <c r="D728" s="257" t="s">
        <v>125</v>
      </c>
      <c r="E728" s="257" t="s">
        <v>5938</v>
      </c>
      <c r="F728" s="257" t="s">
        <v>5939</v>
      </c>
      <c r="G728" s="257" t="s">
        <v>5940</v>
      </c>
      <c r="H728" s="257" t="s">
        <v>189</v>
      </c>
      <c r="I728" s="32" t="s">
        <v>5941</v>
      </c>
      <c r="J728" s="158" t="s">
        <v>96</v>
      </c>
      <c r="K728" s="257" t="s">
        <v>96</v>
      </c>
      <c r="L728" s="257" t="s">
        <v>5942</v>
      </c>
      <c r="M728" s="258">
        <v>24838</v>
      </c>
      <c r="N728" s="259">
        <v>40800</v>
      </c>
      <c r="O728" s="260"/>
      <c r="P728" s="260"/>
      <c r="Q728" s="257" t="s">
        <v>114</v>
      </c>
      <c r="R728" s="257" t="s">
        <v>5943</v>
      </c>
      <c r="S728" s="267" t="s">
        <v>330</v>
      </c>
      <c r="T728" s="257" t="s">
        <v>8402</v>
      </c>
      <c r="U728" s="197" t="s">
        <v>101</v>
      </c>
      <c r="V728" s="32"/>
      <c r="W728" s="257"/>
      <c r="X728" s="261"/>
      <c r="Y728" s="261"/>
      <c r="Z728" s="261"/>
      <c r="AA728" s="261"/>
      <c r="AB728" s="262"/>
      <c r="AC728" s="263"/>
      <c r="AD728" s="261"/>
      <c r="AE728" s="261"/>
      <c r="AF728" s="261"/>
      <c r="AG728" s="261"/>
      <c r="AH728" s="263"/>
      <c r="AI728" s="266"/>
      <c r="AJ728" s="39"/>
      <c r="AK728" s="39"/>
      <c r="AL728" s="39"/>
      <c r="AM728" s="39"/>
      <c r="AN728" s="40"/>
      <c r="AO728" s="39"/>
      <c r="AP728" s="39"/>
      <c r="AQ728" s="40"/>
      <c r="AR728" s="39"/>
      <c r="AS728" s="39"/>
      <c r="AT728" s="39"/>
      <c r="AU728" s="39"/>
      <c r="AV728" s="39"/>
      <c r="AW728" s="39"/>
      <c r="AX728" s="41"/>
      <c r="AY728" s="39"/>
      <c r="AZ728" s="39"/>
      <c r="BA728" s="39"/>
      <c r="BB728" s="39"/>
      <c r="BC728" s="39"/>
      <c r="BD728" s="39"/>
      <c r="BE728" s="39"/>
      <c r="BF728" s="39"/>
      <c r="BG728" s="39"/>
      <c r="BH728" s="39"/>
      <c r="BI728" s="39"/>
      <c r="BJ728" s="39"/>
      <c r="BK728" s="257" t="s">
        <v>5944</v>
      </c>
      <c r="BL728" s="266" t="s">
        <v>180</v>
      </c>
      <c r="BM728" s="257" t="s">
        <v>180</v>
      </c>
      <c r="BN728" s="266"/>
      <c r="BO728" s="266"/>
      <c r="BP728" s="257"/>
      <c r="BQ728" s="257" t="s">
        <v>5945</v>
      </c>
      <c r="BR728" s="257" t="s">
        <v>5946</v>
      </c>
      <c r="BS728" s="257" t="s">
        <v>8425</v>
      </c>
      <c r="BT728" s="257"/>
      <c r="BU728" s="257"/>
      <c r="BV728" s="257" t="s">
        <v>5947</v>
      </c>
      <c r="BW728" s="38"/>
      <c r="BX728" s="257" t="s">
        <v>5948</v>
      </c>
      <c r="BY728" s="266"/>
      <c r="BZ728" s="219"/>
    </row>
    <row r="729" spans="1:78" s="217" customFormat="1" ht="220.5">
      <c r="A729" s="257">
        <v>727</v>
      </c>
      <c r="B729" s="10" t="s">
        <v>5949</v>
      </c>
      <c r="C729" s="257" t="s">
        <v>76</v>
      </c>
      <c r="D729" s="257" t="s">
        <v>77</v>
      </c>
      <c r="E729" s="257" t="s">
        <v>78</v>
      </c>
      <c r="F729" s="257" t="s">
        <v>5950</v>
      </c>
      <c r="G729" s="257" t="s">
        <v>5951</v>
      </c>
      <c r="H729" s="257" t="s">
        <v>81</v>
      </c>
      <c r="I729" s="32" t="s">
        <v>5952</v>
      </c>
      <c r="J729" s="158" t="s">
        <v>954</v>
      </c>
      <c r="K729" s="257" t="s">
        <v>5953</v>
      </c>
      <c r="L729" s="257" t="s">
        <v>5954</v>
      </c>
      <c r="M729" s="257">
        <v>2009</v>
      </c>
      <c r="N729" s="257">
        <v>2013</v>
      </c>
      <c r="O729" s="260"/>
      <c r="P729" s="260"/>
      <c r="Q729" s="257" t="s">
        <v>8100</v>
      </c>
      <c r="R729" s="257"/>
      <c r="S729" s="267" t="s">
        <v>5955</v>
      </c>
      <c r="T729" s="158" t="s">
        <v>86</v>
      </c>
      <c r="U729" s="267" t="s">
        <v>116</v>
      </c>
      <c r="V729" s="257"/>
      <c r="W729" s="257"/>
      <c r="X729" s="261"/>
      <c r="Y729" s="261"/>
      <c r="Z729" s="261"/>
      <c r="AA729" s="261"/>
      <c r="AB729" s="257"/>
      <c r="AC729" s="261"/>
      <c r="AD729" s="261"/>
      <c r="AE729" s="261"/>
      <c r="AF729" s="261"/>
      <c r="AG729" s="261"/>
      <c r="AH729" s="261"/>
      <c r="AI729" s="257"/>
      <c r="AJ729" s="261"/>
      <c r="AK729" s="261"/>
      <c r="AL729" s="261"/>
      <c r="AM729" s="261"/>
      <c r="AN729" s="257"/>
      <c r="AO729" s="261"/>
      <c r="AP729" s="261"/>
      <c r="AQ729" s="257"/>
      <c r="AR729" s="261"/>
      <c r="AS729" s="261"/>
      <c r="AT729" s="261"/>
      <c r="AU729" s="261"/>
      <c r="AV729" s="261"/>
      <c r="AW729" s="261"/>
      <c r="AX729" s="257"/>
      <c r="AY729" s="261"/>
      <c r="AZ729" s="261"/>
      <c r="BA729" s="261"/>
      <c r="BB729" s="261"/>
      <c r="BC729" s="261"/>
      <c r="BD729" s="261"/>
      <c r="BE729" s="261"/>
      <c r="BF729" s="261"/>
      <c r="BG729" s="261"/>
      <c r="BH729" s="261"/>
      <c r="BI729" s="261"/>
      <c r="BJ729" s="261"/>
      <c r="BK729" s="257"/>
      <c r="BL729" s="257"/>
      <c r="BM729" s="257"/>
      <c r="BN729" s="257"/>
      <c r="BO729" s="257"/>
      <c r="BP729" s="257"/>
      <c r="BQ729" s="257" t="s">
        <v>5956</v>
      </c>
      <c r="BR729" s="257"/>
      <c r="BS729" s="257" t="s">
        <v>8305</v>
      </c>
      <c r="BT729" s="257"/>
      <c r="BU729" s="257"/>
      <c r="BV729" s="257" t="s">
        <v>5957</v>
      </c>
      <c r="BW729" s="257"/>
      <c r="BX729" s="257" t="s">
        <v>5958</v>
      </c>
      <c r="BY729" s="257" t="s">
        <v>5955</v>
      </c>
      <c r="BZ729" s="219"/>
    </row>
    <row r="730" spans="1:78" s="217" customFormat="1" ht="99.75" customHeight="1">
      <c r="A730" s="257">
        <v>728</v>
      </c>
      <c r="B730" s="10" t="s">
        <v>5959</v>
      </c>
      <c r="C730" s="257" t="s">
        <v>92</v>
      </c>
      <c r="D730" s="257" t="s">
        <v>204</v>
      </c>
      <c r="E730" s="257" t="s">
        <v>483</v>
      </c>
      <c r="F730" s="257" t="s">
        <v>5960</v>
      </c>
      <c r="G730" s="257" t="s">
        <v>1111</v>
      </c>
      <c r="H730" s="257" t="s">
        <v>81</v>
      </c>
      <c r="I730" s="32"/>
      <c r="J730" s="158" t="s">
        <v>96</v>
      </c>
      <c r="K730" s="257" t="s">
        <v>5961</v>
      </c>
      <c r="L730" s="257" t="s">
        <v>5962</v>
      </c>
      <c r="M730" s="46"/>
      <c r="N730" s="266"/>
      <c r="O730" s="48"/>
      <c r="P730" s="48"/>
      <c r="Q730" s="257" t="s">
        <v>114</v>
      </c>
      <c r="R730" s="257" t="s">
        <v>828</v>
      </c>
      <c r="S730" s="267" t="s">
        <v>828</v>
      </c>
      <c r="T730" s="257" t="s">
        <v>1690</v>
      </c>
      <c r="U730" s="267" t="s">
        <v>116</v>
      </c>
      <c r="V730" s="266"/>
      <c r="W730" s="266"/>
      <c r="X730" s="263"/>
      <c r="Y730" s="263"/>
      <c r="Z730" s="263"/>
      <c r="AA730" s="263"/>
      <c r="AB730" s="266"/>
      <c r="AC730" s="263"/>
      <c r="AD730" s="263"/>
      <c r="AE730" s="263"/>
      <c r="AF730" s="263"/>
      <c r="AG730" s="263"/>
      <c r="AH730" s="263"/>
      <c r="AI730" s="266"/>
      <c r="AJ730" s="263"/>
      <c r="AK730" s="263"/>
      <c r="AL730" s="263"/>
      <c r="AM730" s="263"/>
      <c r="AN730" s="266"/>
      <c r="AO730" s="263"/>
      <c r="AP730" s="263"/>
      <c r="AQ730" s="257"/>
      <c r="AR730" s="261"/>
      <c r="AS730" s="4"/>
      <c r="AT730" s="4"/>
      <c r="AU730" s="4"/>
      <c r="AV730" s="4"/>
      <c r="AW730" s="4"/>
      <c r="AX730" s="34"/>
      <c r="AY730" s="4"/>
      <c r="AZ730" s="4"/>
      <c r="BA730" s="263"/>
      <c r="BB730" s="263"/>
      <c r="BC730" s="4"/>
      <c r="BD730" s="4"/>
      <c r="BE730" s="263"/>
      <c r="BF730" s="263"/>
      <c r="BG730" s="4"/>
      <c r="BH730" s="4"/>
      <c r="BI730" s="263"/>
      <c r="BJ730" s="263"/>
      <c r="BK730" s="257"/>
      <c r="BL730" s="266"/>
      <c r="BM730" s="266"/>
      <c r="BN730" s="266"/>
      <c r="BO730" s="266"/>
      <c r="BP730" s="266"/>
      <c r="BQ730" s="34"/>
      <c r="BR730" s="266"/>
      <c r="BS730" s="257" t="s">
        <v>1690</v>
      </c>
      <c r="BT730" s="266"/>
      <c r="BU730" s="257" t="s">
        <v>1021</v>
      </c>
      <c r="BV730" s="266" t="s">
        <v>5963</v>
      </c>
      <c r="BW730" s="34"/>
      <c r="BX730" s="257" t="s">
        <v>5964</v>
      </c>
      <c r="BY730" s="34"/>
      <c r="BZ730" s="219"/>
    </row>
    <row r="731" spans="1:78" s="217" customFormat="1" ht="99.75" customHeight="1">
      <c r="A731" s="257">
        <v>729</v>
      </c>
      <c r="B731" s="10" t="s">
        <v>5965</v>
      </c>
      <c r="C731" s="257" t="s">
        <v>92</v>
      </c>
      <c r="D731" s="257" t="s">
        <v>2728</v>
      </c>
      <c r="E731" s="257" t="s">
        <v>2729</v>
      </c>
      <c r="F731" s="266"/>
      <c r="G731" s="257" t="s">
        <v>5966</v>
      </c>
      <c r="H731" s="257" t="s">
        <v>81</v>
      </c>
      <c r="I731" s="32"/>
      <c r="J731" s="158" t="s">
        <v>96</v>
      </c>
      <c r="K731" s="257" t="s">
        <v>96</v>
      </c>
      <c r="L731" s="257" t="s">
        <v>5967</v>
      </c>
      <c r="M731" s="258"/>
      <c r="N731" s="257"/>
      <c r="O731" s="260"/>
      <c r="P731" s="260"/>
      <c r="Q731" s="257" t="s">
        <v>114</v>
      </c>
      <c r="R731" s="257" t="s">
        <v>286</v>
      </c>
      <c r="S731" s="267" t="s">
        <v>287</v>
      </c>
      <c r="T731" s="257" t="s">
        <v>288</v>
      </c>
      <c r="U731" s="197" t="s">
        <v>101</v>
      </c>
      <c r="V731" s="266"/>
      <c r="W731" s="266"/>
      <c r="X731" s="263"/>
      <c r="Y731" s="263"/>
      <c r="Z731" s="263"/>
      <c r="AA731" s="263"/>
      <c r="AB731" s="266"/>
      <c r="AC731" s="263"/>
      <c r="AD731" s="263"/>
      <c r="AE731" s="263"/>
      <c r="AF731" s="263"/>
      <c r="AG731" s="263"/>
      <c r="AH731" s="263"/>
      <c r="AI731" s="266"/>
      <c r="AJ731" s="263"/>
      <c r="AK731" s="263"/>
      <c r="AL731" s="263"/>
      <c r="AM731" s="263"/>
      <c r="AN731" s="266"/>
      <c r="AO731" s="263"/>
      <c r="AP731" s="263"/>
      <c r="AQ731" s="266"/>
      <c r="AR731" s="45"/>
      <c r="AS731" s="4"/>
      <c r="AT731" s="4"/>
      <c r="AU731" s="4"/>
      <c r="AV731" s="4"/>
      <c r="AW731" s="4"/>
      <c r="AX731" s="34"/>
      <c r="AY731" s="4"/>
      <c r="AZ731" s="4"/>
      <c r="BA731" s="263"/>
      <c r="BB731" s="263"/>
      <c r="BC731" s="4"/>
      <c r="BD731" s="4"/>
      <c r="BE731" s="263"/>
      <c r="BF731" s="263"/>
      <c r="BG731" s="4"/>
      <c r="BH731" s="4"/>
      <c r="BI731" s="263"/>
      <c r="BJ731" s="263"/>
      <c r="BK731" s="257"/>
      <c r="BL731" s="266"/>
      <c r="BM731" s="266"/>
      <c r="BN731" s="266"/>
      <c r="BO731" s="266"/>
      <c r="BP731" s="266"/>
      <c r="BQ731" s="34"/>
      <c r="BR731" s="266"/>
      <c r="BS731" s="266"/>
      <c r="BT731" s="266"/>
      <c r="BU731" s="257"/>
      <c r="BV731" s="266"/>
      <c r="BW731" s="34"/>
      <c r="BX731" s="257" t="s">
        <v>5968</v>
      </c>
      <c r="BY731" s="34"/>
      <c r="BZ731" s="219"/>
    </row>
    <row r="732" spans="1:78" s="217" customFormat="1" ht="99.75" customHeight="1">
      <c r="A732" s="257">
        <v>730</v>
      </c>
      <c r="B732" s="10" t="s">
        <v>5969</v>
      </c>
      <c r="C732" s="257" t="s">
        <v>106</v>
      </c>
      <c r="D732" s="257" t="s">
        <v>441</v>
      </c>
      <c r="E732" s="265" t="s">
        <v>5970</v>
      </c>
      <c r="F732" s="257" t="s">
        <v>5971</v>
      </c>
      <c r="G732" s="257" t="s">
        <v>5972</v>
      </c>
      <c r="H732" s="266" t="s">
        <v>110</v>
      </c>
      <c r="I732" s="32" t="s">
        <v>5973</v>
      </c>
      <c r="J732" s="158" t="s">
        <v>96</v>
      </c>
      <c r="K732" s="257" t="s">
        <v>692</v>
      </c>
      <c r="L732" s="257" t="s">
        <v>5974</v>
      </c>
      <c r="M732" s="257"/>
      <c r="N732" s="257"/>
      <c r="O732" s="260"/>
      <c r="P732" s="260"/>
      <c r="Q732" s="257" t="s">
        <v>114</v>
      </c>
      <c r="R732" s="257" t="s">
        <v>385</v>
      </c>
      <c r="S732" s="267" t="s">
        <v>145</v>
      </c>
      <c r="T732" s="257" t="s">
        <v>8402</v>
      </c>
      <c r="U732" s="197" t="s">
        <v>101</v>
      </c>
      <c r="V732" s="257"/>
      <c r="W732" s="257"/>
      <c r="X732" s="261"/>
      <c r="Y732" s="261"/>
      <c r="Z732" s="261"/>
      <c r="AA732" s="261"/>
      <c r="AB732" s="257"/>
      <c r="AC732" s="261"/>
      <c r="AD732" s="261"/>
      <c r="AE732" s="261"/>
      <c r="AF732" s="261"/>
      <c r="AG732" s="261"/>
      <c r="AH732" s="261"/>
      <c r="AI732" s="257"/>
      <c r="AJ732" s="261"/>
      <c r="AK732" s="261"/>
      <c r="AL732" s="60"/>
      <c r="AM732" s="60"/>
      <c r="AN732" s="257"/>
      <c r="AO732" s="261"/>
      <c r="AP732" s="261"/>
      <c r="AQ732" s="257"/>
      <c r="AR732" s="261"/>
      <c r="AS732" s="261"/>
      <c r="AT732" s="261"/>
      <c r="AU732" s="261"/>
      <c r="AV732" s="261"/>
      <c r="AW732" s="261"/>
      <c r="AX732" s="260"/>
      <c r="AY732" s="261"/>
      <c r="AZ732" s="261"/>
      <c r="BA732" s="261"/>
      <c r="BB732" s="261"/>
      <c r="BC732" s="261"/>
      <c r="BD732" s="261"/>
      <c r="BE732" s="261"/>
      <c r="BF732" s="261"/>
      <c r="BG732" s="261"/>
      <c r="BH732" s="261"/>
      <c r="BI732" s="261"/>
      <c r="BJ732" s="261"/>
      <c r="BK732" s="257"/>
      <c r="BL732" s="257"/>
      <c r="BM732" s="257"/>
      <c r="BN732" s="257"/>
      <c r="BO732" s="257"/>
      <c r="BP732" s="257"/>
      <c r="BQ732" s="257"/>
      <c r="BR732" s="257" t="s">
        <v>5975</v>
      </c>
      <c r="BS732" s="257"/>
      <c r="BT732" s="257"/>
      <c r="BU732" s="257"/>
      <c r="BV732" s="257" t="s">
        <v>5976</v>
      </c>
      <c r="BW732" s="257"/>
      <c r="BX732" s="257" t="s">
        <v>5977</v>
      </c>
      <c r="BY732" s="257"/>
      <c r="BZ732" s="216"/>
    </row>
    <row r="733" spans="1:78" s="217" customFormat="1" ht="99.75" customHeight="1">
      <c r="A733" s="257">
        <v>731</v>
      </c>
      <c r="B733" s="10" t="s">
        <v>5978</v>
      </c>
      <c r="C733" s="257" t="s">
        <v>76</v>
      </c>
      <c r="D733" s="257" t="s">
        <v>5979</v>
      </c>
      <c r="E733" s="257" t="s">
        <v>5979</v>
      </c>
      <c r="F733" s="257"/>
      <c r="G733" s="257" t="s">
        <v>5980</v>
      </c>
      <c r="H733" s="257" t="s">
        <v>81</v>
      </c>
      <c r="I733" s="32"/>
      <c r="J733" s="158" t="s">
        <v>96</v>
      </c>
      <c r="K733" s="257" t="s">
        <v>245</v>
      </c>
      <c r="L733" s="257"/>
      <c r="M733" s="257"/>
      <c r="N733" s="257"/>
      <c r="O733" s="260"/>
      <c r="P733" s="260"/>
      <c r="Q733" s="257" t="s">
        <v>8100</v>
      </c>
      <c r="R733" s="257"/>
      <c r="S733" s="267" t="s">
        <v>247</v>
      </c>
      <c r="T733" s="158" t="s">
        <v>86</v>
      </c>
      <c r="U733" s="267" t="s">
        <v>116</v>
      </c>
      <c r="V733" s="257"/>
      <c r="W733" s="257"/>
      <c r="X733" s="261"/>
      <c r="Y733" s="261"/>
      <c r="Z733" s="261"/>
      <c r="AA733" s="261"/>
      <c r="AB733" s="257"/>
      <c r="AC733" s="261"/>
      <c r="AD733" s="261"/>
      <c r="AE733" s="261"/>
      <c r="AF733" s="261"/>
      <c r="AG733" s="261"/>
      <c r="AH733" s="261"/>
      <c r="AI733" s="257"/>
      <c r="AJ733" s="261"/>
      <c r="AK733" s="261"/>
      <c r="AL733" s="261"/>
      <c r="AM733" s="261"/>
      <c r="AN733" s="257"/>
      <c r="AO733" s="261"/>
      <c r="AP733" s="261"/>
      <c r="AQ733" s="257"/>
      <c r="AR733" s="261"/>
      <c r="AS733" s="261"/>
      <c r="AT733" s="261"/>
      <c r="AU733" s="261"/>
      <c r="AV733" s="261"/>
      <c r="AW733" s="261"/>
      <c r="AX733" s="257"/>
      <c r="AY733" s="261"/>
      <c r="AZ733" s="261"/>
      <c r="BA733" s="261"/>
      <c r="BB733" s="261"/>
      <c r="BC733" s="261"/>
      <c r="BD733" s="261"/>
      <c r="BE733" s="261"/>
      <c r="BF733" s="261"/>
      <c r="BG733" s="261"/>
      <c r="BH733" s="261"/>
      <c r="BI733" s="261"/>
      <c r="BJ733" s="261"/>
      <c r="BK733" s="257"/>
      <c r="BL733" s="257"/>
      <c r="BM733" s="257"/>
      <c r="BN733" s="257"/>
      <c r="BO733" s="257"/>
      <c r="BP733" s="257"/>
      <c r="BQ733" s="257"/>
      <c r="BR733" s="257"/>
      <c r="BS733" s="257" t="s">
        <v>249</v>
      </c>
      <c r="BT733" s="257"/>
      <c r="BU733" s="257"/>
      <c r="BV733" s="257"/>
      <c r="BW733" s="257"/>
      <c r="BX733" s="257" t="s">
        <v>5981</v>
      </c>
      <c r="BY733" s="257"/>
      <c r="BZ733" s="219"/>
    </row>
    <row r="734" spans="1:78" s="217" customFormat="1" ht="99.75" customHeight="1">
      <c r="A734" s="257">
        <v>732</v>
      </c>
      <c r="B734" s="10" t="s">
        <v>5982</v>
      </c>
      <c r="C734" s="257" t="s">
        <v>106</v>
      </c>
      <c r="D734" s="69" t="s">
        <v>2425</v>
      </c>
      <c r="E734" s="257" t="s">
        <v>1129</v>
      </c>
      <c r="F734" s="257" t="s">
        <v>5983</v>
      </c>
      <c r="G734" s="257" t="s">
        <v>5984</v>
      </c>
      <c r="H734" s="257" t="s">
        <v>81</v>
      </c>
      <c r="I734" s="32" t="s">
        <v>5985</v>
      </c>
      <c r="J734" s="158" t="s">
        <v>130</v>
      </c>
      <c r="K734" s="257" t="s">
        <v>129</v>
      </c>
      <c r="L734" s="257" t="s">
        <v>5986</v>
      </c>
      <c r="M734" s="258">
        <v>27395</v>
      </c>
      <c r="N734" s="259">
        <v>27395</v>
      </c>
      <c r="O734" s="260"/>
      <c r="P734" s="260"/>
      <c r="Q734" s="257" t="s">
        <v>114</v>
      </c>
      <c r="R734" s="257" t="s">
        <v>828</v>
      </c>
      <c r="S734" s="144" t="s">
        <v>177</v>
      </c>
      <c r="T734" s="158" t="s">
        <v>86</v>
      </c>
      <c r="U734" s="267" t="s">
        <v>116</v>
      </c>
      <c r="V734" s="32" t="s">
        <v>5987</v>
      </c>
      <c r="W734" s="257"/>
      <c r="X734" s="261"/>
      <c r="Y734" s="261"/>
      <c r="Z734" s="261"/>
      <c r="AA734" s="261"/>
      <c r="AB734" s="262"/>
      <c r="AC734" s="263"/>
      <c r="AD734" s="261"/>
      <c r="AE734" s="261"/>
      <c r="AF734" s="261"/>
      <c r="AG734" s="261"/>
      <c r="AH734" s="263"/>
      <c r="AI734" s="266"/>
      <c r="AJ734" s="39"/>
      <c r="AK734" s="39"/>
      <c r="AL734" s="39"/>
      <c r="AM734" s="39"/>
      <c r="AN734" s="40"/>
      <c r="AO734" s="39"/>
      <c r="AP734" s="39"/>
      <c r="AQ734" s="40"/>
      <c r="AR734" s="39"/>
      <c r="AS734" s="39"/>
      <c r="AT734" s="39"/>
      <c r="AU734" s="39"/>
      <c r="AV734" s="39"/>
      <c r="AW734" s="39"/>
      <c r="AX734" s="40"/>
      <c r="AY734" s="39"/>
      <c r="AZ734" s="39"/>
      <c r="BA734" s="39"/>
      <c r="BB734" s="39"/>
      <c r="BC734" s="39"/>
      <c r="BD734" s="39"/>
      <c r="BE734" s="39"/>
      <c r="BF734" s="39"/>
      <c r="BG734" s="39"/>
      <c r="BH734" s="39"/>
      <c r="BI734" s="39"/>
      <c r="BJ734" s="39"/>
      <c r="BK734" s="257"/>
      <c r="BL734" s="257"/>
      <c r="BM734" s="257"/>
      <c r="BN734" s="257"/>
      <c r="BO734" s="257"/>
      <c r="BP734" s="257"/>
      <c r="BQ734" s="257" t="s">
        <v>102</v>
      </c>
      <c r="BR734" s="257" t="s">
        <v>5988</v>
      </c>
      <c r="BS734" s="257" t="s">
        <v>88</v>
      </c>
      <c r="BT734" s="257"/>
      <c r="BU734" s="257"/>
      <c r="BV734" s="257" t="s">
        <v>5989</v>
      </c>
      <c r="BW734" s="38"/>
      <c r="BX734" s="257" t="s">
        <v>5990</v>
      </c>
      <c r="BY734" s="266"/>
      <c r="BZ734" s="219"/>
    </row>
    <row r="735" spans="1:78" s="217" customFormat="1" ht="144" customHeight="1">
      <c r="A735" s="257">
        <v>733</v>
      </c>
      <c r="B735" s="10" t="s">
        <v>5991</v>
      </c>
      <c r="C735" s="257" t="s">
        <v>106</v>
      </c>
      <c r="D735" s="257" t="s">
        <v>274</v>
      </c>
      <c r="E735" s="257" t="s">
        <v>274</v>
      </c>
      <c r="F735" s="257"/>
      <c r="G735" s="265" t="s">
        <v>5992</v>
      </c>
      <c r="H735" s="266" t="s">
        <v>110</v>
      </c>
      <c r="I735" s="32" t="s">
        <v>5993</v>
      </c>
      <c r="J735" s="158" t="s">
        <v>130</v>
      </c>
      <c r="K735" s="257" t="s">
        <v>5994</v>
      </c>
      <c r="L735" s="257" t="s">
        <v>5995</v>
      </c>
      <c r="M735" s="257">
        <v>1987</v>
      </c>
      <c r="N735" s="259">
        <v>39652</v>
      </c>
      <c r="O735" s="260"/>
      <c r="P735" s="260"/>
      <c r="Q735" s="257" t="s">
        <v>114</v>
      </c>
      <c r="R735" s="257" t="s">
        <v>5996</v>
      </c>
      <c r="S735" s="267" t="s">
        <v>761</v>
      </c>
      <c r="T735" s="257" t="s">
        <v>1060</v>
      </c>
      <c r="U735" s="197" t="s">
        <v>101</v>
      </c>
      <c r="V735" s="32"/>
      <c r="W735" s="257"/>
      <c r="X735" s="261"/>
      <c r="Y735" s="261"/>
      <c r="Z735" s="261"/>
      <c r="AA735" s="261"/>
      <c r="AB735" s="262"/>
      <c r="AC735" s="263"/>
      <c r="AD735" s="261"/>
      <c r="AE735" s="261"/>
      <c r="AF735" s="261"/>
      <c r="AG735" s="261"/>
      <c r="AH735" s="263"/>
      <c r="AI735" s="266"/>
      <c r="AJ735" s="39"/>
      <c r="AK735" s="39"/>
      <c r="AL735" s="39"/>
      <c r="AM735" s="39"/>
      <c r="AN735" s="40"/>
      <c r="AO735" s="39"/>
      <c r="AP735" s="39"/>
      <c r="AQ735" s="40"/>
      <c r="AR735" s="39"/>
      <c r="AS735" s="39"/>
      <c r="AT735" s="39"/>
      <c r="AU735" s="39"/>
      <c r="AV735" s="39"/>
      <c r="AW735" s="39"/>
      <c r="AX735" s="40"/>
      <c r="AY735" s="39"/>
      <c r="AZ735" s="39"/>
      <c r="BA735" s="39"/>
      <c r="BB735" s="39"/>
      <c r="BC735" s="39"/>
      <c r="BD735" s="39"/>
      <c r="BE735" s="39"/>
      <c r="BF735" s="39"/>
      <c r="BG735" s="39"/>
      <c r="BH735" s="39"/>
      <c r="BI735" s="39"/>
      <c r="BJ735" s="39"/>
      <c r="BK735" s="257" t="s">
        <v>5997</v>
      </c>
      <c r="BL735" s="257"/>
      <c r="BM735" s="257"/>
      <c r="BN735" s="257"/>
      <c r="BO735" s="257"/>
      <c r="BP735" s="257" t="s">
        <v>5595</v>
      </c>
      <c r="BQ735" s="38"/>
      <c r="BR735" s="257" t="s">
        <v>5998</v>
      </c>
      <c r="BS735" s="257"/>
      <c r="BT735" s="257"/>
      <c r="BU735" s="257"/>
      <c r="BV735" s="257" t="s">
        <v>5999</v>
      </c>
      <c r="BW735" s="38"/>
      <c r="BX735" s="257" t="s">
        <v>6000</v>
      </c>
      <c r="BY735" s="266"/>
      <c r="BZ735" s="219"/>
    </row>
    <row r="736" spans="1:78" s="217" customFormat="1" ht="99.75" customHeight="1">
      <c r="A736" s="257">
        <v>734</v>
      </c>
      <c r="B736" s="101" t="s">
        <v>6001</v>
      </c>
      <c r="C736" s="257" t="s">
        <v>106</v>
      </c>
      <c r="D736" s="257" t="s">
        <v>436</v>
      </c>
      <c r="E736" s="257" t="s">
        <v>6002</v>
      </c>
      <c r="F736" s="257" t="s">
        <v>6003</v>
      </c>
      <c r="G736" s="265" t="s">
        <v>6004</v>
      </c>
      <c r="H736" s="257" t="s">
        <v>81</v>
      </c>
      <c r="I736" s="32" t="s">
        <v>6005</v>
      </c>
      <c r="J736" s="158" t="s">
        <v>96</v>
      </c>
      <c r="K736" s="257" t="s">
        <v>6006</v>
      </c>
      <c r="L736" s="257" t="s">
        <v>6007</v>
      </c>
      <c r="M736" s="258">
        <v>30693</v>
      </c>
      <c r="N736" s="259">
        <v>30693</v>
      </c>
      <c r="O736" s="260"/>
      <c r="P736" s="260"/>
      <c r="Q736" s="257" t="s">
        <v>114</v>
      </c>
      <c r="R736" s="257" t="s">
        <v>6008</v>
      </c>
      <c r="S736" s="267" t="s">
        <v>330</v>
      </c>
      <c r="T736" s="158" t="s">
        <v>86</v>
      </c>
      <c r="U736" s="69" t="s">
        <v>6009</v>
      </c>
      <c r="V736" s="32"/>
      <c r="W736" s="257"/>
      <c r="X736" s="261"/>
      <c r="Y736" s="261"/>
      <c r="Z736" s="261"/>
      <c r="AA736" s="261"/>
      <c r="AB736" s="262"/>
      <c r="AC736" s="263"/>
      <c r="AD736" s="261"/>
      <c r="AE736" s="261"/>
      <c r="AF736" s="261"/>
      <c r="AG736" s="261"/>
      <c r="AH736" s="263"/>
      <c r="AI736" s="266"/>
      <c r="AJ736" s="39"/>
      <c r="AK736" s="39"/>
      <c r="AL736" s="39"/>
      <c r="AM736" s="39"/>
      <c r="AN736" s="40"/>
      <c r="AO736" s="39"/>
      <c r="AP736" s="39"/>
      <c r="AQ736" s="40"/>
      <c r="AR736" s="39"/>
      <c r="AS736" s="39"/>
      <c r="AT736" s="39"/>
      <c r="AU736" s="39"/>
      <c r="AV736" s="39"/>
      <c r="AW736" s="39"/>
      <c r="AX736" s="40"/>
      <c r="AY736" s="39"/>
      <c r="AZ736" s="39"/>
      <c r="BA736" s="39"/>
      <c r="BB736" s="39"/>
      <c r="BC736" s="39"/>
      <c r="BD736" s="39"/>
      <c r="BE736" s="39"/>
      <c r="BF736" s="39"/>
      <c r="BG736" s="39"/>
      <c r="BH736" s="39"/>
      <c r="BI736" s="39"/>
      <c r="BJ736" s="39"/>
      <c r="BK736" s="133" t="s">
        <v>6010</v>
      </c>
      <c r="BL736" s="257"/>
      <c r="BM736" s="257" t="s">
        <v>118</v>
      </c>
      <c r="BN736" s="265" t="s">
        <v>180</v>
      </c>
      <c r="BO736" s="265" t="s">
        <v>180</v>
      </c>
      <c r="BP736" s="257"/>
      <c r="BQ736" s="257" t="s">
        <v>6011</v>
      </c>
      <c r="BR736" s="257" t="s">
        <v>6012</v>
      </c>
      <c r="BS736" s="257" t="s">
        <v>2569</v>
      </c>
      <c r="BT736" s="257"/>
      <c r="BU736" s="257"/>
      <c r="BV736" s="257"/>
      <c r="BW736" s="38"/>
      <c r="BX736" s="257" t="s">
        <v>6013</v>
      </c>
      <c r="BY736" s="266"/>
      <c r="BZ736" s="219"/>
    </row>
    <row r="737" spans="1:78" s="217" customFormat="1" ht="99.75" customHeight="1">
      <c r="A737" s="257">
        <v>735</v>
      </c>
      <c r="B737" s="10" t="s">
        <v>8250</v>
      </c>
      <c r="C737" s="257" t="s">
        <v>76</v>
      </c>
      <c r="D737" s="257" t="s">
        <v>204</v>
      </c>
      <c r="E737" s="257" t="s">
        <v>243</v>
      </c>
      <c r="F737" s="257"/>
      <c r="G737" s="265"/>
      <c r="H737" s="257" t="s">
        <v>81</v>
      </c>
      <c r="I737" s="32"/>
      <c r="J737" s="158" t="s">
        <v>96</v>
      </c>
      <c r="K737" s="257" t="s">
        <v>6014</v>
      </c>
      <c r="L737" s="257" t="s">
        <v>6015</v>
      </c>
      <c r="M737" s="258"/>
      <c r="N737" s="259"/>
      <c r="O737" s="260"/>
      <c r="P737" s="260"/>
      <c r="Q737" s="257" t="s">
        <v>8100</v>
      </c>
      <c r="R737" s="257"/>
      <c r="S737" s="267" t="s">
        <v>476</v>
      </c>
      <c r="T737" s="158" t="s">
        <v>86</v>
      </c>
      <c r="U737" s="257" t="s">
        <v>116</v>
      </c>
      <c r="V737" s="32"/>
      <c r="W737" s="257"/>
      <c r="X737" s="261"/>
      <c r="Y737" s="261"/>
      <c r="Z737" s="261"/>
      <c r="AA737" s="261"/>
      <c r="AB737" s="262"/>
      <c r="AC737" s="263"/>
      <c r="AD737" s="261"/>
      <c r="AE737" s="261"/>
      <c r="AF737" s="261"/>
      <c r="AG737" s="261"/>
      <c r="AH737" s="263"/>
      <c r="AI737" s="266"/>
      <c r="AJ737" s="39"/>
      <c r="AK737" s="39"/>
      <c r="AL737" s="39"/>
      <c r="AM737" s="39"/>
      <c r="AN737" s="40"/>
      <c r="AO737" s="39"/>
      <c r="AP737" s="39"/>
      <c r="AQ737" s="40"/>
      <c r="AR737" s="39"/>
      <c r="AS737" s="39"/>
      <c r="AT737" s="39"/>
      <c r="AU737" s="39"/>
      <c r="AV737" s="39"/>
      <c r="AW737" s="39"/>
      <c r="AX737" s="40"/>
      <c r="AY737" s="39"/>
      <c r="AZ737" s="39"/>
      <c r="BA737" s="39"/>
      <c r="BB737" s="39"/>
      <c r="BC737" s="39"/>
      <c r="BD737" s="39"/>
      <c r="BE737" s="39"/>
      <c r="BF737" s="39"/>
      <c r="BG737" s="39"/>
      <c r="BH737" s="39"/>
      <c r="BI737" s="39"/>
      <c r="BJ737" s="39"/>
      <c r="BK737" s="257"/>
      <c r="BL737" s="257"/>
      <c r="BM737" s="257"/>
      <c r="BN737" s="257"/>
      <c r="BO737" s="257"/>
      <c r="BP737" s="257"/>
      <c r="BQ737" s="257"/>
      <c r="BR737" s="257" t="s">
        <v>6016</v>
      </c>
      <c r="BS737" s="257" t="s">
        <v>6017</v>
      </c>
      <c r="BT737" s="257"/>
      <c r="BU737" s="257"/>
      <c r="BV737" s="257" t="s">
        <v>6018</v>
      </c>
      <c r="BW737" s="38"/>
      <c r="BX737" s="257" t="s">
        <v>6019</v>
      </c>
      <c r="BY737" s="266" t="s">
        <v>476</v>
      </c>
      <c r="BZ737" s="219"/>
    </row>
    <row r="738" spans="1:78" s="217" customFormat="1" ht="185.25" customHeight="1">
      <c r="A738" s="257">
        <v>736</v>
      </c>
      <c r="B738" s="101" t="s">
        <v>6020</v>
      </c>
      <c r="C738" s="257" t="s">
        <v>106</v>
      </c>
      <c r="D738" s="257" t="s">
        <v>93</v>
      </c>
      <c r="E738" s="257" t="s">
        <v>6021</v>
      </c>
      <c r="F738" s="257" t="s">
        <v>6022</v>
      </c>
      <c r="G738" s="265" t="s">
        <v>6023</v>
      </c>
      <c r="H738" s="257" t="s">
        <v>81</v>
      </c>
      <c r="I738" s="38" t="s">
        <v>6024</v>
      </c>
      <c r="J738" s="158" t="s">
        <v>96</v>
      </c>
      <c r="K738" s="257" t="s">
        <v>6025</v>
      </c>
      <c r="L738" s="257" t="s">
        <v>6026</v>
      </c>
      <c r="M738" s="258" t="s">
        <v>6027</v>
      </c>
      <c r="N738" s="259">
        <v>2023</v>
      </c>
      <c r="O738" s="53">
        <v>4808</v>
      </c>
      <c r="P738" s="260">
        <v>42634</v>
      </c>
      <c r="Q738" s="257" t="s">
        <v>114</v>
      </c>
      <c r="R738" s="257" t="s">
        <v>6028</v>
      </c>
      <c r="S738" s="144" t="s">
        <v>177</v>
      </c>
      <c r="T738" s="257" t="s">
        <v>2062</v>
      </c>
      <c r="U738" s="267" t="s">
        <v>116</v>
      </c>
      <c r="V738" s="32" t="s">
        <v>6029</v>
      </c>
      <c r="W738" s="257"/>
      <c r="X738" s="261"/>
      <c r="Y738" s="261"/>
      <c r="Z738" s="261"/>
      <c r="AA738" s="261"/>
      <c r="AB738" s="262"/>
      <c r="AC738" s="263"/>
      <c r="AD738" s="261"/>
      <c r="AE738" s="261"/>
      <c r="AF738" s="261"/>
      <c r="AG738" s="261"/>
      <c r="AH738" s="263"/>
      <c r="AI738" s="266"/>
      <c r="AJ738" s="39"/>
      <c r="AK738" s="39"/>
      <c r="AL738" s="39"/>
      <c r="AM738" s="39"/>
      <c r="AN738" s="40"/>
      <c r="AO738" s="39"/>
      <c r="AP738" s="39"/>
      <c r="AQ738" s="40"/>
      <c r="AR738" s="39"/>
      <c r="AS738" s="39"/>
      <c r="AT738" s="39"/>
      <c r="AU738" s="39"/>
      <c r="AV738" s="39"/>
      <c r="AW738" s="39"/>
      <c r="AX738" s="40"/>
      <c r="AY738" s="39"/>
      <c r="AZ738" s="39"/>
      <c r="BA738" s="39"/>
      <c r="BB738" s="39"/>
      <c r="BC738" s="39"/>
      <c r="BD738" s="39"/>
      <c r="BE738" s="39"/>
      <c r="BF738" s="39"/>
      <c r="BG738" s="39"/>
      <c r="BH738" s="39"/>
      <c r="BI738" s="39"/>
      <c r="BJ738" s="39"/>
      <c r="BK738" s="257" t="s">
        <v>7893</v>
      </c>
      <c r="BL738" s="266" t="s">
        <v>180</v>
      </c>
      <c r="BM738" s="257" t="s">
        <v>180</v>
      </c>
      <c r="BN738" s="257"/>
      <c r="BO738" s="257"/>
      <c r="BP738" s="257" t="s">
        <v>7894</v>
      </c>
      <c r="BQ738" s="257" t="s">
        <v>102</v>
      </c>
      <c r="BR738" s="257"/>
      <c r="BS738" s="257" t="s">
        <v>6030</v>
      </c>
      <c r="BT738" s="257"/>
      <c r="BU738" s="257"/>
      <c r="BV738" s="257"/>
      <c r="BW738" s="38"/>
      <c r="BX738" s="257" t="s">
        <v>6031</v>
      </c>
      <c r="BY738" s="266"/>
      <c r="BZ738" s="219"/>
    </row>
    <row r="739" spans="1:78" s="217" customFormat="1" ht="99.75" customHeight="1">
      <c r="A739" s="257">
        <v>737</v>
      </c>
      <c r="B739" s="10" t="s">
        <v>6032</v>
      </c>
      <c r="C739" s="257" t="s">
        <v>106</v>
      </c>
      <c r="D739" s="257" t="s">
        <v>77</v>
      </c>
      <c r="E739" s="257" t="s">
        <v>1503</v>
      </c>
      <c r="F739" s="266"/>
      <c r="G739" s="257"/>
      <c r="H739" s="257" t="s">
        <v>81</v>
      </c>
      <c r="I739" s="10"/>
      <c r="J739" s="158" t="s">
        <v>96</v>
      </c>
      <c r="K739" s="257" t="s">
        <v>96</v>
      </c>
      <c r="L739" s="266"/>
      <c r="M739" s="46">
        <v>42005</v>
      </c>
      <c r="N739" s="47">
        <v>42005</v>
      </c>
      <c r="O739" s="48"/>
      <c r="P739" s="48"/>
      <c r="Q739" s="257" t="s">
        <v>114</v>
      </c>
      <c r="R739" s="266" t="s">
        <v>1553</v>
      </c>
      <c r="S739" s="267" t="s">
        <v>330</v>
      </c>
      <c r="T739" s="158" t="s">
        <v>86</v>
      </c>
      <c r="U739" s="257" t="s">
        <v>116</v>
      </c>
      <c r="V739" s="32"/>
      <c r="W739" s="266"/>
      <c r="X739" s="261"/>
      <c r="Y739" s="261"/>
      <c r="Z739" s="261"/>
      <c r="AA739" s="261"/>
      <c r="AB739" s="262"/>
      <c r="AC739" s="263"/>
      <c r="AD739" s="263"/>
      <c r="AE739" s="263"/>
      <c r="AF739" s="263"/>
      <c r="AG739" s="263"/>
      <c r="AH739" s="263"/>
      <c r="AI739" s="266"/>
      <c r="AJ739" s="49"/>
      <c r="AK739" s="49"/>
      <c r="AL739" s="49"/>
      <c r="AM739" s="49"/>
      <c r="AN739" s="50"/>
      <c r="AO739" s="49"/>
      <c r="AP739" s="49"/>
      <c r="AQ739" s="50"/>
      <c r="AR739" s="49"/>
      <c r="AS739" s="49"/>
      <c r="AT739" s="49"/>
      <c r="AU739" s="49"/>
      <c r="AV739" s="49"/>
      <c r="AW739" s="49"/>
      <c r="AX739" s="50"/>
      <c r="AY739" s="49"/>
      <c r="AZ739" s="49"/>
      <c r="BA739" s="49"/>
      <c r="BB739" s="49"/>
      <c r="BC739" s="49"/>
      <c r="BD739" s="49"/>
      <c r="BE739" s="49"/>
      <c r="BF739" s="49"/>
      <c r="BG739" s="49"/>
      <c r="BH739" s="49"/>
      <c r="BI739" s="49"/>
      <c r="BJ739" s="49"/>
      <c r="BK739" s="133" t="s">
        <v>6033</v>
      </c>
      <c r="BL739" s="266"/>
      <c r="BM739" s="266"/>
      <c r="BN739" s="257"/>
      <c r="BO739" s="257"/>
      <c r="BP739" s="266"/>
      <c r="BQ739" s="257" t="s">
        <v>102</v>
      </c>
      <c r="BR739" s="266"/>
      <c r="BS739" s="257" t="s">
        <v>119</v>
      </c>
      <c r="BT739" s="266"/>
      <c r="BU739" s="257"/>
      <c r="BV739" s="266"/>
      <c r="BW739" s="34"/>
      <c r="BX739" s="257" t="s">
        <v>6034</v>
      </c>
      <c r="BY739" s="266"/>
      <c r="BZ739" s="219"/>
    </row>
    <row r="740" spans="1:78" s="217" customFormat="1" ht="99.75" customHeight="1">
      <c r="A740" s="257">
        <v>738</v>
      </c>
      <c r="B740" s="10" t="s">
        <v>6035</v>
      </c>
      <c r="C740" s="257" t="s">
        <v>106</v>
      </c>
      <c r="D740" s="69" t="s">
        <v>2425</v>
      </c>
      <c r="E740" s="265" t="s">
        <v>1129</v>
      </c>
      <c r="F740" s="257"/>
      <c r="G740" s="257"/>
      <c r="H740" s="257" t="s">
        <v>81</v>
      </c>
      <c r="I740" s="32"/>
      <c r="J740" s="158" t="s">
        <v>96</v>
      </c>
      <c r="K740" s="257" t="s">
        <v>96</v>
      </c>
      <c r="L740" s="257" t="s">
        <v>8150</v>
      </c>
      <c r="M740" s="258"/>
      <c r="N740" s="259"/>
      <c r="O740" s="260"/>
      <c r="P740" s="260"/>
      <c r="Q740" s="257" t="s">
        <v>114</v>
      </c>
      <c r="R740" s="265" t="s">
        <v>144</v>
      </c>
      <c r="S740" s="267" t="s">
        <v>195</v>
      </c>
      <c r="T740" s="257" t="s">
        <v>8402</v>
      </c>
      <c r="U740" s="197" t="s">
        <v>101</v>
      </c>
      <c r="V740" s="32"/>
      <c r="W740" s="257"/>
      <c r="X740" s="261"/>
      <c r="Y740" s="261"/>
      <c r="Z740" s="261"/>
      <c r="AA740" s="261"/>
      <c r="AB740" s="262"/>
      <c r="AC740" s="263"/>
      <c r="AD740" s="261"/>
      <c r="AE740" s="261"/>
      <c r="AF740" s="261"/>
      <c r="AG740" s="261"/>
      <c r="AH740" s="263"/>
      <c r="AI740" s="266"/>
      <c r="AJ740" s="39">
        <v>53747.382590000001</v>
      </c>
      <c r="AK740" s="39"/>
      <c r="AL740" s="39">
        <v>53747.382590000001</v>
      </c>
      <c r="AM740" s="39">
        <v>1105.9132220164608</v>
      </c>
      <c r="AN740" s="38" t="s">
        <v>198</v>
      </c>
      <c r="AO740" s="52">
        <v>175204780</v>
      </c>
      <c r="AP740" s="39"/>
      <c r="AQ740" s="40"/>
      <c r="AR740" s="39"/>
      <c r="AS740" s="39"/>
      <c r="AT740" s="39"/>
      <c r="AU740" s="39"/>
      <c r="AV740" s="39"/>
      <c r="AW740" s="39"/>
      <c r="AX740" s="41"/>
      <c r="AY740" s="39"/>
      <c r="AZ740" s="39"/>
      <c r="BA740" s="39"/>
      <c r="BB740" s="39"/>
      <c r="BC740" s="39"/>
      <c r="BD740" s="39"/>
      <c r="BE740" s="39"/>
      <c r="BF740" s="39"/>
      <c r="BG740" s="39"/>
      <c r="BH740" s="39"/>
      <c r="BI740" s="39"/>
      <c r="BJ740" s="39"/>
      <c r="BK740" s="257"/>
      <c r="BL740" s="257"/>
      <c r="BM740" s="257"/>
      <c r="BN740" s="257"/>
      <c r="BO740" s="257"/>
      <c r="BP740" s="257"/>
      <c r="BQ740" s="257" t="s">
        <v>102</v>
      </c>
      <c r="BR740" s="257"/>
      <c r="BS740" s="257" t="s">
        <v>6036</v>
      </c>
      <c r="BT740" s="257"/>
      <c r="BU740" s="257"/>
      <c r="BV740" s="257"/>
      <c r="BW740" s="38"/>
      <c r="BX740" s="257" t="s">
        <v>6037</v>
      </c>
      <c r="BY740" s="266"/>
      <c r="BZ740" s="219"/>
    </row>
    <row r="741" spans="1:78" s="217" customFormat="1" ht="164.25" customHeight="1">
      <c r="A741" s="257">
        <v>739</v>
      </c>
      <c r="B741" s="10" t="s">
        <v>6038</v>
      </c>
      <c r="C741" s="257" t="s">
        <v>76</v>
      </c>
      <c r="D741" s="257" t="s">
        <v>77</v>
      </c>
      <c r="E741" s="257" t="s">
        <v>78</v>
      </c>
      <c r="F741" s="257" t="s">
        <v>6039</v>
      </c>
      <c r="G741" s="257"/>
      <c r="H741" s="257" t="s">
        <v>81</v>
      </c>
      <c r="I741" s="32" t="s">
        <v>6040</v>
      </c>
      <c r="J741" s="158" t="s">
        <v>96</v>
      </c>
      <c r="K741" s="257" t="s">
        <v>6041</v>
      </c>
      <c r="L741" s="265" t="s">
        <v>6042</v>
      </c>
      <c r="M741" s="257"/>
      <c r="N741" s="257"/>
      <c r="O741" s="260"/>
      <c r="P741" s="260"/>
      <c r="Q741" s="257" t="s">
        <v>114</v>
      </c>
      <c r="R741" s="257" t="s">
        <v>144</v>
      </c>
      <c r="S741" s="267" t="s">
        <v>195</v>
      </c>
      <c r="T741" s="158" t="s">
        <v>86</v>
      </c>
      <c r="U741" s="267" t="s">
        <v>116</v>
      </c>
      <c r="V741" s="257"/>
      <c r="W741" s="257"/>
      <c r="X741" s="261"/>
      <c r="Y741" s="261"/>
      <c r="Z741" s="261"/>
      <c r="AA741" s="261"/>
      <c r="AB741" s="257"/>
      <c r="AC741" s="261"/>
      <c r="AD741" s="261"/>
      <c r="AE741" s="261"/>
      <c r="AF741" s="261"/>
      <c r="AG741" s="261"/>
      <c r="AH741" s="261"/>
      <c r="AI741" s="257"/>
      <c r="AJ741" s="261"/>
      <c r="AK741" s="261"/>
      <c r="AL741" s="261"/>
      <c r="AM741" s="261"/>
      <c r="AN741" s="257"/>
      <c r="AO741" s="261"/>
      <c r="AP741" s="261"/>
      <c r="AQ741" s="257"/>
      <c r="AR741" s="261"/>
      <c r="AS741" s="261"/>
      <c r="AT741" s="261"/>
      <c r="AU741" s="261"/>
      <c r="AV741" s="261"/>
      <c r="AW741" s="261"/>
      <c r="AX741" s="257"/>
      <c r="AY741" s="261"/>
      <c r="AZ741" s="261"/>
      <c r="BA741" s="261"/>
      <c r="BB741" s="261"/>
      <c r="BC741" s="261"/>
      <c r="BD741" s="261"/>
      <c r="BE741" s="261"/>
      <c r="BF741" s="261"/>
      <c r="BG741" s="261"/>
      <c r="BH741" s="261"/>
      <c r="BI741" s="261"/>
      <c r="BJ741" s="261"/>
      <c r="BK741" s="257"/>
      <c r="BL741" s="257"/>
      <c r="BM741" s="257"/>
      <c r="BN741" s="257"/>
      <c r="BO741" s="257"/>
      <c r="BP741" s="257"/>
      <c r="BQ741" s="257" t="s">
        <v>1052</v>
      </c>
      <c r="BR741" s="257"/>
      <c r="BS741" s="257" t="s">
        <v>6043</v>
      </c>
      <c r="BT741" s="257"/>
      <c r="BU741" s="257"/>
      <c r="BV741" s="257"/>
      <c r="BW741" s="257"/>
      <c r="BX741" s="257" t="s">
        <v>6044</v>
      </c>
      <c r="BY741" s="265"/>
      <c r="BZ741" s="219"/>
    </row>
    <row r="742" spans="1:78" s="217" customFormat="1" ht="99.75" customHeight="1">
      <c r="A742" s="257">
        <v>740</v>
      </c>
      <c r="B742" s="42" t="s">
        <v>6045</v>
      </c>
      <c r="C742" s="265" t="s">
        <v>76</v>
      </c>
      <c r="D742" s="257" t="s">
        <v>77</v>
      </c>
      <c r="E742" s="257" t="s">
        <v>78</v>
      </c>
      <c r="F742" s="257"/>
      <c r="G742" s="257" t="s">
        <v>6046</v>
      </c>
      <c r="H742" s="257" t="s">
        <v>81</v>
      </c>
      <c r="I742" s="32" t="s">
        <v>6047</v>
      </c>
      <c r="J742" s="158" t="s">
        <v>96</v>
      </c>
      <c r="K742" s="257" t="s">
        <v>6048</v>
      </c>
      <c r="L742" s="257" t="s">
        <v>6049</v>
      </c>
      <c r="M742" s="257"/>
      <c r="N742" s="257"/>
      <c r="O742" s="260"/>
      <c r="P742" s="260"/>
      <c r="Q742" s="257" t="s">
        <v>114</v>
      </c>
      <c r="R742" s="257"/>
      <c r="S742" s="267" t="s">
        <v>247</v>
      </c>
      <c r="T742" s="158" t="s">
        <v>86</v>
      </c>
      <c r="U742" s="257" t="s">
        <v>248</v>
      </c>
      <c r="V742" s="257"/>
      <c r="W742" s="257"/>
      <c r="X742" s="261"/>
      <c r="Y742" s="261"/>
      <c r="Z742" s="261"/>
      <c r="AA742" s="261"/>
      <c r="AB742" s="257"/>
      <c r="AC742" s="261"/>
      <c r="AD742" s="261"/>
      <c r="AE742" s="261"/>
      <c r="AF742" s="261"/>
      <c r="AG742" s="261"/>
      <c r="AH742" s="261"/>
      <c r="AI742" s="257"/>
      <c r="AJ742" s="261"/>
      <c r="AK742" s="261"/>
      <c r="AL742" s="261"/>
      <c r="AM742" s="261"/>
      <c r="AN742" s="257"/>
      <c r="AO742" s="261"/>
      <c r="AP742" s="261"/>
      <c r="AQ742" s="257"/>
      <c r="AR742" s="261"/>
      <c r="AS742" s="261"/>
      <c r="AT742" s="261"/>
      <c r="AU742" s="261"/>
      <c r="AV742" s="261"/>
      <c r="AW742" s="261"/>
      <c r="AX742" s="257"/>
      <c r="AY742" s="261"/>
      <c r="AZ742" s="261"/>
      <c r="BA742" s="261"/>
      <c r="BB742" s="261"/>
      <c r="BC742" s="261"/>
      <c r="BD742" s="261"/>
      <c r="BE742" s="261"/>
      <c r="BF742" s="261"/>
      <c r="BG742" s="261"/>
      <c r="BH742" s="261"/>
      <c r="BI742" s="261"/>
      <c r="BJ742" s="261"/>
      <c r="BK742" s="257"/>
      <c r="BL742" s="257"/>
      <c r="BM742" s="257"/>
      <c r="BN742" s="257"/>
      <c r="BO742" s="257"/>
      <c r="BP742" s="257"/>
      <c r="BQ742" s="257" t="s">
        <v>1052</v>
      </c>
      <c r="BR742" s="257"/>
      <c r="BS742" s="257" t="s">
        <v>88</v>
      </c>
      <c r="BT742" s="257"/>
      <c r="BU742" s="257"/>
      <c r="BV742" s="257"/>
      <c r="BW742" s="257"/>
      <c r="BX742" s="257" t="s">
        <v>6050</v>
      </c>
      <c r="BY742" s="257" t="s">
        <v>247</v>
      </c>
      <c r="BZ742" s="219"/>
    </row>
    <row r="743" spans="1:78" s="217" customFormat="1" ht="99.75" customHeight="1">
      <c r="A743" s="257">
        <v>741</v>
      </c>
      <c r="B743" s="10" t="s">
        <v>6051</v>
      </c>
      <c r="C743" s="257" t="s">
        <v>76</v>
      </c>
      <c r="D743" s="257" t="s">
        <v>77</v>
      </c>
      <c r="E743" s="257" t="s">
        <v>428</v>
      </c>
      <c r="F743" s="257" t="s">
        <v>6052</v>
      </c>
      <c r="G743" s="257" t="s">
        <v>6053</v>
      </c>
      <c r="H743" s="257" t="s">
        <v>81</v>
      </c>
      <c r="I743" s="32" t="s">
        <v>6054</v>
      </c>
      <c r="J743" s="158" t="s">
        <v>96</v>
      </c>
      <c r="K743" s="257" t="s">
        <v>96</v>
      </c>
      <c r="L743" s="257" t="s">
        <v>6055</v>
      </c>
      <c r="M743" s="258">
        <v>44008</v>
      </c>
      <c r="N743" s="258">
        <v>44008</v>
      </c>
      <c r="O743" s="260"/>
      <c r="P743" s="260"/>
      <c r="Q743" s="257" t="s">
        <v>8100</v>
      </c>
      <c r="R743" s="257"/>
      <c r="S743" s="267" t="s">
        <v>3798</v>
      </c>
      <c r="T743" s="158" t="s">
        <v>86</v>
      </c>
      <c r="U743" s="257" t="s">
        <v>248</v>
      </c>
      <c r="V743" s="257"/>
      <c r="W743" s="257"/>
      <c r="X743" s="261"/>
      <c r="Y743" s="261"/>
      <c r="Z743" s="261"/>
      <c r="AA743" s="261"/>
      <c r="AB743" s="257"/>
      <c r="AC743" s="261"/>
      <c r="AD743" s="261"/>
      <c r="AE743" s="261"/>
      <c r="AF743" s="261"/>
      <c r="AG743" s="261"/>
      <c r="AH743" s="261"/>
      <c r="AI743" s="257"/>
      <c r="AJ743" s="261"/>
      <c r="AK743" s="261"/>
      <c r="AL743" s="261"/>
      <c r="AM743" s="261"/>
      <c r="AN743" s="257"/>
      <c r="AO743" s="261"/>
      <c r="AP743" s="261"/>
      <c r="AQ743" s="257"/>
      <c r="AR743" s="261"/>
      <c r="AS743" s="261"/>
      <c r="AT743" s="261"/>
      <c r="AU743" s="261"/>
      <c r="AV743" s="261"/>
      <c r="AW743" s="261"/>
      <c r="AX743" s="257"/>
      <c r="AY743" s="261"/>
      <c r="AZ743" s="261"/>
      <c r="BA743" s="261"/>
      <c r="BB743" s="261"/>
      <c r="BC743" s="261"/>
      <c r="BD743" s="261"/>
      <c r="BE743" s="261"/>
      <c r="BF743" s="261"/>
      <c r="BG743" s="261"/>
      <c r="BH743" s="261"/>
      <c r="BI743" s="261"/>
      <c r="BJ743" s="261"/>
      <c r="BK743" s="257"/>
      <c r="BL743" s="257"/>
      <c r="BM743" s="257"/>
      <c r="BN743" s="257"/>
      <c r="BO743" s="257"/>
      <c r="BP743" s="257"/>
      <c r="BQ743" s="257" t="s">
        <v>6056</v>
      </c>
      <c r="BR743" s="257"/>
      <c r="BS743" s="257" t="s">
        <v>433</v>
      </c>
      <c r="BT743" s="257"/>
      <c r="BU743" s="257"/>
      <c r="BV743" s="257" t="s">
        <v>6057</v>
      </c>
      <c r="BW743" s="257"/>
      <c r="BX743" s="257" t="s">
        <v>6058</v>
      </c>
      <c r="BY743" s="257" t="s">
        <v>3798</v>
      </c>
      <c r="BZ743" s="219"/>
    </row>
    <row r="744" spans="1:78" s="217" customFormat="1" ht="292.5" customHeight="1">
      <c r="A744" s="257">
        <v>742</v>
      </c>
      <c r="B744" s="10" t="s">
        <v>6059</v>
      </c>
      <c r="C744" s="257" t="s">
        <v>76</v>
      </c>
      <c r="D744" s="257" t="s">
        <v>77</v>
      </c>
      <c r="E744" s="257" t="s">
        <v>428</v>
      </c>
      <c r="F744" s="257" t="s">
        <v>6060</v>
      </c>
      <c r="G744" s="257" t="s">
        <v>6061</v>
      </c>
      <c r="H744" s="257" t="s">
        <v>81</v>
      </c>
      <c r="I744" s="32" t="s">
        <v>6062</v>
      </c>
      <c r="J744" s="158" t="s">
        <v>96</v>
      </c>
      <c r="K744" s="257" t="s">
        <v>6063</v>
      </c>
      <c r="L744" s="257" t="s">
        <v>6064</v>
      </c>
      <c r="M744" s="258">
        <v>38597</v>
      </c>
      <c r="N744" s="257">
        <v>2005</v>
      </c>
      <c r="O744" s="260"/>
      <c r="P744" s="260"/>
      <c r="Q744" s="257" t="s">
        <v>114</v>
      </c>
      <c r="R744" s="257" t="s">
        <v>144</v>
      </c>
      <c r="S744" s="267" t="s">
        <v>6065</v>
      </c>
      <c r="T744" s="158" t="s">
        <v>86</v>
      </c>
      <c r="U744" s="267" t="s">
        <v>116</v>
      </c>
      <c r="V744" s="257"/>
      <c r="W744" s="257"/>
      <c r="X744" s="261"/>
      <c r="Y744" s="261"/>
      <c r="Z744" s="261"/>
      <c r="AA744" s="261"/>
      <c r="AB744" s="257"/>
      <c r="AC744" s="261"/>
      <c r="AD744" s="261"/>
      <c r="AE744" s="261"/>
      <c r="AF744" s="261"/>
      <c r="AG744" s="261"/>
      <c r="AH744" s="261"/>
      <c r="AI744" s="257"/>
      <c r="AJ744" s="261"/>
      <c r="AK744" s="261"/>
      <c r="AL744" s="261"/>
      <c r="AM744" s="261"/>
      <c r="AN744" s="257"/>
      <c r="AO744" s="261"/>
      <c r="AP744" s="261"/>
      <c r="AQ744" s="257"/>
      <c r="AR744" s="261"/>
      <c r="AS744" s="261"/>
      <c r="AT744" s="261"/>
      <c r="AU744" s="261"/>
      <c r="AV744" s="261"/>
      <c r="AW744" s="261"/>
      <c r="AX744" s="257"/>
      <c r="AY744" s="261"/>
      <c r="AZ744" s="261"/>
      <c r="BA744" s="261"/>
      <c r="BB744" s="261"/>
      <c r="BC744" s="261"/>
      <c r="BD744" s="261"/>
      <c r="BE744" s="261"/>
      <c r="BF744" s="261"/>
      <c r="BG744" s="261"/>
      <c r="BH744" s="261"/>
      <c r="BI744" s="261"/>
      <c r="BJ744" s="261"/>
      <c r="BK744" s="257" t="s">
        <v>6066</v>
      </c>
      <c r="BL744" s="257"/>
      <c r="BM744" s="265" t="s">
        <v>118</v>
      </c>
      <c r="BN744" s="257"/>
      <c r="BO744" s="257" t="s">
        <v>118</v>
      </c>
      <c r="BP744" s="257"/>
      <c r="BQ744" s="257" t="s">
        <v>1052</v>
      </c>
      <c r="BR744" s="257"/>
      <c r="BS744" s="257" t="s">
        <v>88</v>
      </c>
      <c r="BT744" s="257" t="s">
        <v>6067</v>
      </c>
      <c r="BU744" s="257"/>
      <c r="BV744" s="257" t="s">
        <v>6068</v>
      </c>
      <c r="BW744" s="257"/>
      <c r="BX744" s="257" t="s">
        <v>6069</v>
      </c>
      <c r="BY744" s="257" t="s">
        <v>6070</v>
      </c>
      <c r="BZ744" s="219"/>
    </row>
    <row r="745" spans="1:78" s="217" customFormat="1" ht="152.25" customHeight="1">
      <c r="A745" s="257">
        <v>743</v>
      </c>
      <c r="B745" s="134" t="s">
        <v>6071</v>
      </c>
      <c r="C745" s="94" t="s">
        <v>76</v>
      </c>
      <c r="D745" s="257" t="s">
        <v>77</v>
      </c>
      <c r="E745" s="257" t="s">
        <v>78</v>
      </c>
      <c r="F745" s="257" t="s">
        <v>6072</v>
      </c>
      <c r="G745" s="257" t="s">
        <v>6073</v>
      </c>
      <c r="H745" s="257" t="s">
        <v>81</v>
      </c>
      <c r="I745" s="32" t="s">
        <v>6074</v>
      </c>
      <c r="J745" s="158" t="s">
        <v>96</v>
      </c>
      <c r="K745" s="257" t="s">
        <v>96</v>
      </c>
      <c r="L745" s="257"/>
      <c r="M745" s="258">
        <v>38470</v>
      </c>
      <c r="N745" s="258">
        <v>38470</v>
      </c>
      <c r="O745" s="260"/>
      <c r="P745" s="260"/>
      <c r="Q745" s="257" t="s">
        <v>8098</v>
      </c>
      <c r="R745" s="257"/>
      <c r="S745" s="267" t="s">
        <v>155</v>
      </c>
      <c r="T745" s="158" t="s">
        <v>86</v>
      </c>
      <c r="U745" s="267" t="s">
        <v>116</v>
      </c>
      <c r="V745" s="257"/>
      <c r="W745" s="257"/>
      <c r="X745" s="261"/>
      <c r="Y745" s="261"/>
      <c r="Z745" s="261"/>
      <c r="AA745" s="261"/>
      <c r="AB745" s="257"/>
      <c r="AC745" s="261"/>
      <c r="AD745" s="261"/>
      <c r="AE745" s="261"/>
      <c r="AF745" s="261"/>
      <c r="AG745" s="261"/>
      <c r="AH745" s="261"/>
      <c r="AI745" s="257"/>
      <c r="AJ745" s="261"/>
      <c r="AK745" s="261"/>
      <c r="AL745" s="261"/>
      <c r="AM745" s="261"/>
      <c r="AN745" s="257"/>
      <c r="AO745" s="261"/>
      <c r="AP745" s="261"/>
      <c r="AQ745" s="257"/>
      <c r="AR745" s="261"/>
      <c r="AS745" s="261"/>
      <c r="AT745" s="261"/>
      <c r="AU745" s="261"/>
      <c r="AV745" s="261"/>
      <c r="AW745" s="261"/>
      <c r="AX745" s="257"/>
      <c r="AY745" s="261"/>
      <c r="AZ745" s="261"/>
      <c r="BA745" s="261"/>
      <c r="BB745" s="261"/>
      <c r="BC745" s="261"/>
      <c r="BD745" s="261"/>
      <c r="BE745" s="261"/>
      <c r="BF745" s="261"/>
      <c r="BG745" s="261"/>
      <c r="BH745" s="261"/>
      <c r="BI745" s="261"/>
      <c r="BJ745" s="261"/>
      <c r="BK745" s="257"/>
      <c r="BL745" s="257"/>
      <c r="BM745" s="257"/>
      <c r="BN745" s="257"/>
      <c r="BO745" s="257"/>
      <c r="BP745" s="257"/>
      <c r="BQ745" s="257" t="s">
        <v>6075</v>
      </c>
      <c r="BR745" s="257"/>
      <c r="BS745" s="257"/>
      <c r="BT745" s="257" t="s">
        <v>6076</v>
      </c>
      <c r="BU745" s="257"/>
      <c r="BV745" s="257"/>
      <c r="BW745" s="257"/>
      <c r="BX745" s="257" t="s">
        <v>6077</v>
      </c>
      <c r="BY745" s="257" t="s">
        <v>155</v>
      </c>
      <c r="BZ745" s="219"/>
    </row>
    <row r="746" spans="1:78" s="217" customFormat="1" ht="99.75" customHeight="1">
      <c r="A746" s="257">
        <v>744</v>
      </c>
      <c r="B746" s="101" t="s">
        <v>8272</v>
      </c>
      <c r="C746" s="257" t="s">
        <v>76</v>
      </c>
      <c r="D746" s="257" t="s">
        <v>77</v>
      </c>
      <c r="E746" s="257" t="s">
        <v>78</v>
      </c>
      <c r="F746" s="257" t="s">
        <v>6078</v>
      </c>
      <c r="G746" s="257" t="s">
        <v>6079</v>
      </c>
      <c r="H746" s="257" t="s">
        <v>81</v>
      </c>
      <c r="I746" s="32" t="s">
        <v>6080</v>
      </c>
      <c r="J746" s="158" t="s">
        <v>96</v>
      </c>
      <c r="K746" s="257" t="s">
        <v>6081</v>
      </c>
      <c r="L746" s="257" t="s">
        <v>6082</v>
      </c>
      <c r="M746" s="257">
        <v>1982</v>
      </c>
      <c r="N746" s="257">
        <v>1982</v>
      </c>
      <c r="O746" s="260"/>
      <c r="P746" s="260"/>
      <c r="Q746" s="257" t="s">
        <v>114</v>
      </c>
      <c r="R746" s="257"/>
      <c r="S746" s="267" t="s">
        <v>3412</v>
      </c>
      <c r="T746" s="158" t="s">
        <v>86</v>
      </c>
      <c r="U746" s="257" t="s">
        <v>6083</v>
      </c>
      <c r="V746" s="257" t="s">
        <v>6084</v>
      </c>
      <c r="W746" s="257"/>
      <c r="X746" s="261"/>
      <c r="Y746" s="261"/>
      <c r="Z746" s="261"/>
      <c r="AA746" s="261"/>
      <c r="AB746" s="257"/>
      <c r="AC746" s="261"/>
      <c r="AD746" s="261"/>
      <c r="AE746" s="261"/>
      <c r="AF746" s="261"/>
      <c r="AG746" s="261"/>
      <c r="AH746" s="261"/>
      <c r="AI746" s="257"/>
      <c r="AJ746" s="261"/>
      <c r="AK746" s="261"/>
      <c r="AL746" s="261"/>
      <c r="AM746" s="261"/>
      <c r="AN746" s="257"/>
      <c r="AO746" s="261"/>
      <c r="AP746" s="261"/>
      <c r="AQ746" s="257"/>
      <c r="AR746" s="261"/>
      <c r="AS746" s="261"/>
      <c r="AT746" s="261"/>
      <c r="AU746" s="261"/>
      <c r="AV746" s="261"/>
      <c r="AW746" s="261"/>
      <c r="AX746" s="257"/>
      <c r="AY746" s="261"/>
      <c r="AZ746" s="261"/>
      <c r="BA746" s="261"/>
      <c r="BB746" s="261"/>
      <c r="BC746" s="261"/>
      <c r="BD746" s="261"/>
      <c r="BE746" s="261"/>
      <c r="BF746" s="261"/>
      <c r="BG746" s="261"/>
      <c r="BH746" s="261"/>
      <c r="BI746" s="261"/>
      <c r="BJ746" s="261"/>
      <c r="BK746" s="257"/>
      <c r="BL746" s="257"/>
      <c r="BM746" s="257"/>
      <c r="BN746" s="257"/>
      <c r="BO746" s="257"/>
      <c r="BP746" s="257"/>
      <c r="BQ746" s="257" t="s">
        <v>1052</v>
      </c>
      <c r="BR746" s="257"/>
      <c r="BS746" s="257" t="s">
        <v>6085</v>
      </c>
      <c r="BT746" s="257" t="s">
        <v>6086</v>
      </c>
      <c r="BU746" s="257"/>
      <c r="BV746" s="257"/>
      <c r="BW746" s="257"/>
      <c r="BX746" s="257" t="s">
        <v>6087</v>
      </c>
      <c r="BY746" s="257" t="s">
        <v>4118</v>
      </c>
      <c r="BZ746" s="219"/>
    </row>
    <row r="747" spans="1:78" s="217" customFormat="1" ht="99.75" customHeight="1">
      <c r="A747" s="257">
        <v>745</v>
      </c>
      <c r="B747" s="10" t="s">
        <v>6088</v>
      </c>
      <c r="C747" s="257" t="s">
        <v>76</v>
      </c>
      <c r="D747" s="257" t="s">
        <v>77</v>
      </c>
      <c r="E747" s="257" t="s">
        <v>428</v>
      </c>
      <c r="F747" s="257" t="s">
        <v>6089</v>
      </c>
      <c r="G747" s="257" t="s">
        <v>6090</v>
      </c>
      <c r="H747" s="257" t="s">
        <v>81</v>
      </c>
      <c r="I747" s="32" t="s">
        <v>6091</v>
      </c>
      <c r="J747" s="158" t="s">
        <v>96</v>
      </c>
      <c r="K747" s="257" t="s">
        <v>96</v>
      </c>
      <c r="L747" s="257"/>
      <c r="M747" s="258">
        <v>44156</v>
      </c>
      <c r="N747" s="258">
        <v>44156</v>
      </c>
      <c r="O747" s="135"/>
      <c r="P747" s="136"/>
      <c r="Q747" s="257" t="s">
        <v>8100</v>
      </c>
      <c r="R747" s="257"/>
      <c r="S747" s="267" t="s">
        <v>6092</v>
      </c>
      <c r="T747" s="158" t="s">
        <v>86</v>
      </c>
      <c r="U747" s="257" t="s">
        <v>248</v>
      </c>
      <c r="V747" s="257"/>
      <c r="W747" s="257"/>
      <c r="X747" s="261"/>
      <c r="Y747" s="261"/>
      <c r="Z747" s="261"/>
      <c r="AA747" s="261"/>
      <c r="AB747" s="257"/>
      <c r="AC747" s="261"/>
      <c r="AD747" s="261"/>
      <c r="AE747" s="261"/>
      <c r="AF747" s="261"/>
      <c r="AG747" s="261"/>
      <c r="AH747" s="261"/>
      <c r="AI747" s="257"/>
      <c r="AJ747" s="261"/>
      <c r="AK747" s="261"/>
      <c r="AL747" s="261"/>
      <c r="AM747" s="261"/>
      <c r="AN747" s="257"/>
      <c r="AO747" s="261"/>
      <c r="AP747" s="261"/>
      <c r="AQ747" s="257"/>
      <c r="AR747" s="261"/>
      <c r="AS747" s="261"/>
      <c r="AT747" s="261"/>
      <c r="AU747" s="261"/>
      <c r="AV747" s="261"/>
      <c r="AW747" s="261"/>
      <c r="AX747" s="257"/>
      <c r="AY747" s="261"/>
      <c r="AZ747" s="261"/>
      <c r="BA747" s="261"/>
      <c r="BB747" s="261"/>
      <c r="BC747" s="261"/>
      <c r="BD747" s="261"/>
      <c r="BE747" s="261"/>
      <c r="BF747" s="261"/>
      <c r="BG747" s="261"/>
      <c r="BH747" s="261"/>
      <c r="BI747" s="261"/>
      <c r="BJ747" s="261"/>
      <c r="BK747" s="257"/>
      <c r="BL747" s="257"/>
      <c r="BM747" s="257"/>
      <c r="BN747" s="257"/>
      <c r="BO747" s="257"/>
      <c r="BP747" s="257"/>
      <c r="BQ747" s="257" t="s">
        <v>6093</v>
      </c>
      <c r="BR747" s="257"/>
      <c r="BS747" s="257" t="s">
        <v>433</v>
      </c>
      <c r="BT747" s="257"/>
      <c r="BU747" s="257"/>
      <c r="BV747" s="257"/>
      <c r="BW747" s="257"/>
      <c r="BX747" s="257" t="s">
        <v>6094</v>
      </c>
      <c r="BY747" s="265" t="s">
        <v>6092</v>
      </c>
      <c r="BZ747" s="219"/>
    </row>
    <row r="748" spans="1:78" s="217" customFormat="1" ht="409.5">
      <c r="A748" s="257">
        <v>746</v>
      </c>
      <c r="B748" s="10" t="s">
        <v>6095</v>
      </c>
      <c r="C748" s="257" t="s">
        <v>76</v>
      </c>
      <c r="D748" s="257" t="s">
        <v>77</v>
      </c>
      <c r="E748" s="257" t="s">
        <v>78</v>
      </c>
      <c r="F748" s="257"/>
      <c r="G748" s="257" t="s">
        <v>6096</v>
      </c>
      <c r="H748" s="257" t="s">
        <v>81</v>
      </c>
      <c r="I748" s="32" t="s">
        <v>6097</v>
      </c>
      <c r="J748" s="158" t="s">
        <v>96</v>
      </c>
      <c r="K748" s="257" t="s">
        <v>6098</v>
      </c>
      <c r="L748" s="257" t="s">
        <v>6099</v>
      </c>
      <c r="M748" s="257"/>
      <c r="N748" s="257"/>
      <c r="O748" s="260"/>
      <c r="P748" s="260"/>
      <c r="Q748" s="257" t="s">
        <v>114</v>
      </c>
      <c r="R748" s="257"/>
      <c r="S748" s="267" t="s">
        <v>1371</v>
      </c>
      <c r="T748" s="158" t="s">
        <v>86</v>
      </c>
      <c r="U748" s="257" t="s">
        <v>3247</v>
      </c>
      <c r="V748" s="257"/>
      <c r="W748" s="257"/>
      <c r="X748" s="261"/>
      <c r="Y748" s="261"/>
      <c r="Z748" s="261"/>
      <c r="AA748" s="261"/>
      <c r="AB748" s="257"/>
      <c r="AC748" s="261"/>
      <c r="AD748" s="261"/>
      <c r="AE748" s="261"/>
      <c r="AF748" s="261"/>
      <c r="AG748" s="261"/>
      <c r="AH748" s="261"/>
      <c r="AI748" s="257"/>
      <c r="AJ748" s="261"/>
      <c r="AK748" s="261"/>
      <c r="AL748" s="261"/>
      <c r="AM748" s="261"/>
      <c r="AN748" s="257"/>
      <c r="AO748" s="261"/>
      <c r="AP748" s="261"/>
      <c r="AQ748" s="257"/>
      <c r="AR748" s="261"/>
      <c r="AS748" s="261"/>
      <c r="AT748" s="261"/>
      <c r="AU748" s="261"/>
      <c r="AV748" s="261"/>
      <c r="AW748" s="261"/>
      <c r="AX748" s="257"/>
      <c r="AY748" s="261"/>
      <c r="AZ748" s="261"/>
      <c r="BA748" s="261"/>
      <c r="BB748" s="261"/>
      <c r="BC748" s="261"/>
      <c r="BD748" s="261"/>
      <c r="BE748" s="261"/>
      <c r="BF748" s="261"/>
      <c r="BG748" s="261"/>
      <c r="BH748" s="261"/>
      <c r="BI748" s="261"/>
      <c r="BJ748" s="261"/>
      <c r="BK748" s="69" t="s">
        <v>8517</v>
      </c>
      <c r="BL748" s="266" t="s">
        <v>180</v>
      </c>
      <c r="BM748" s="257" t="s">
        <v>180</v>
      </c>
      <c r="BN748" s="257" t="s">
        <v>118</v>
      </c>
      <c r="BO748" s="257" t="s">
        <v>118</v>
      </c>
      <c r="BP748" s="69" t="s">
        <v>8518</v>
      </c>
      <c r="BQ748" s="257" t="s">
        <v>1052</v>
      </c>
      <c r="BR748" s="257"/>
      <c r="BS748" s="257"/>
      <c r="BT748" s="257" t="s">
        <v>6100</v>
      </c>
      <c r="BU748" s="257"/>
      <c r="BV748" s="69" t="s">
        <v>6101</v>
      </c>
      <c r="BW748" s="257"/>
      <c r="BX748" s="257" t="s">
        <v>6102</v>
      </c>
      <c r="BY748" s="257" t="s">
        <v>1371</v>
      </c>
      <c r="BZ748" s="219"/>
    </row>
    <row r="749" spans="1:78" s="217" customFormat="1" ht="99.75" customHeight="1">
      <c r="A749" s="257">
        <v>747</v>
      </c>
      <c r="B749" s="10" t="s">
        <v>6103</v>
      </c>
      <c r="C749" s="257" t="s">
        <v>76</v>
      </c>
      <c r="D749" s="257" t="s">
        <v>77</v>
      </c>
      <c r="E749" s="257" t="s">
        <v>870</v>
      </c>
      <c r="F749" s="257" t="s">
        <v>6104</v>
      </c>
      <c r="G749" s="257" t="s">
        <v>6105</v>
      </c>
      <c r="H749" s="257" t="s">
        <v>81</v>
      </c>
      <c r="I749" s="32" t="s">
        <v>6106</v>
      </c>
      <c r="J749" s="158" t="s">
        <v>954</v>
      </c>
      <c r="K749" s="257" t="s">
        <v>6107</v>
      </c>
      <c r="L749" s="257" t="s">
        <v>6108</v>
      </c>
      <c r="M749" s="257">
        <v>1990</v>
      </c>
      <c r="N749" s="257">
        <v>1990</v>
      </c>
      <c r="O749" s="260"/>
      <c r="P749" s="260"/>
      <c r="Q749" s="257" t="s">
        <v>114</v>
      </c>
      <c r="R749" s="257"/>
      <c r="S749" s="267" t="s">
        <v>6109</v>
      </c>
      <c r="T749" s="158" t="s">
        <v>86</v>
      </c>
      <c r="U749" s="257" t="s">
        <v>248</v>
      </c>
      <c r="V749" s="257"/>
      <c r="W749" s="257"/>
      <c r="X749" s="261"/>
      <c r="Y749" s="261"/>
      <c r="Z749" s="261"/>
      <c r="AA749" s="261"/>
      <c r="AB749" s="257"/>
      <c r="AC749" s="261"/>
      <c r="AD749" s="261"/>
      <c r="AE749" s="261"/>
      <c r="AF749" s="261"/>
      <c r="AG749" s="261"/>
      <c r="AH749" s="261"/>
      <c r="AI749" s="257"/>
      <c r="AJ749" s="261"/>
      <c r="AK749" s="261"/>
      <c r="AL749" s="261"/>
      <c r="AM749" s="261"/>
      <c r="AN749" s="257"/>
      <c r="AO749" s="261"/>
      <c r="AP749" s="261"/>
      <c r="AQ749" s="257"/>
      <c r="AR749" s="261"/>
      <c r="AS749" s="261"/>
      <c r="AT749" s="261"/>
      <c r="AU749" s="261"/>
      <c r="AV749" s="261"/>
      <c r="AW749" s="261"/>
      <c r="AX749" s="257"/>
      <c r="AY749" s="261"/>
      <c r="AZ749" s="261"/>
      <c r="BA749" s="261"/>
      <c r="BB749" s="261"/>
      <c r="BC749" s="261"/>
      <c r="BD749" s="261"/>
      <c r="BE749" s="261"/>
      <c r="BF749" s="261"/>
      <c r="BG749" s="261"/>
      <c r="BH749" s="261"/>
      <c r="BI749" s="261"/>
      <c r="BJ749" s="261"/>
      <c r="BK749" s="266"/>
      <c r="BL749" s="257"/>
      <c r="BM749" s="257"/>
      <c r="BN749" s="257"/>
      <c r="BO749" s="257"/>
      <c r="BP749" s="257"/>
      <c r="BQ749" s="257" t="s">
        <v>1052</v>
      </c>
      <c r="BR749" s="257"/>
      <c r="BS749" s="257" t="s">
        <v>88</v>
      </c>
      <c r="BT749" s="257"/>
      <c r="BU749" s="257"/>
      <c r="BV749" s="257" t="s">
        <v>6110</v>
      </c>
      <c r="BW749" s="257"/>
      <c r="BX749" s="257" t="s">
        <v>6111</v>
      </c>
      <c r="BY749" s="257" t="s">
        <v>6109</v>
      </c>
      <c r="BZ749" s="219"/>
    </row>
    <row r="750" spans="1:78" s="217" customFormat="1" ht="99.75" customHeight="1">
      <c r="A750" s="257">
        <v>748</v>
      </c>
      <c r="B750" s="10" t="s">
        <v>6112</v>
      </c>
      <c r="C750" s="257" t="s">
        <v>106</v>
      </c>
      <c r="D750" s="257" t="s">
        <v>204</v>
      </c>
      <c r="E750" s="257" t="s">
        <v>243</v>
      </c>
      <c r="F750" s="257" t="s">
        <v>6113</v>
      </c>
      <c r="G750" s="257" t="s">
        <v>6114</v>
      </c>
      <c r="H750" s="257" t="s">
        <v>81</v>
      </c>
      <c r="I750" s="32" t="s">
        <v>6115</v>
      </c>
      <c r="J750" s="158" t="s">
        <v>96</v>
      </c>
      <c r="K750" s="257" t="s">
        <v>6116</v>
      </c>
      <c r="L750" s="257"/>
      <c r="M750" s="258">
        <v>33206</v>
      </c>
      <c r="N750" s="259">
        <v>33206</v>
      </c>
      <c r="O750" s="260"/>
      <c r="P750" s="260"/>
      <c r="Q750" s="257" t="s">
        <v>114</v>
      </c>
      <c r="R750" s="257" t="s">
        <v>226</v>
      </c>
      <c r="S750" s="144" t="s">
        <v>177</v>
      </c>
      <c r="T750" s="158" t="s">
        <v>86</v>
      </c>
      <c r="U750" s="267" t="s">
        <v>116</v>
      </c>
      <c r="V750" s="32"/>
      <c r="W750" s="257"/>
      <c r="X750" s="261"/>
      <c r="Y750" s="261"/>
      <c r="Z750" s="261"/>
      <c r="AA750" s="261"/>
      <c r="AB750" s="262"/>
      <c r="AC750" s="263"/>
      <c r="AD750" s="261"/>
      <c r="AE750" s="261"/>
      <c r="AF750" s="261"/>
      <c r="AG750" s="261"/>
      <c r="AH750" s="263"/>
      <c r="AI750" s="266"/>
      <c r="AJ750" s="39"/>
      <c r="AK750" s="39"/>
      <c r="AL750" s="39"/>
      <c r="AM750" s="39"/>
      <c r="AN750" s="40"/>
      <c r="AO750" s="39"/>
      <c r="AP750" s="39"/>
      <c r="AQ750" s="40"/>
      <c r="AR750" s="39"/>
      <c r="AS750" s="39"/>
      <c r="AT750" s="39"/>
      <c r="AU750" s="39"/>
      <c r="AV750" s="39"/>
      <c r="AW750" s="39"/>
      <c r="AX750" s="40"/>
      <c r="AY750" s="39"/>
      <c r="AZ750" s="39"/>
      <c r="BA750" s="39"/>
      <c r="BB750" s="39"/>
      <c r="BC750" s="39"/>
      <c r="BD750" s="39"/>
      <c r="BE750" s="39"/>
      <c r="BF750" s="39"/>
      <c r="BG750" s="39"/>
      <c r="BH750" s="39"/>
      <c r="BI750" s="39"/>
      <c r="BJ750" s="39"/>
      <c r="BK750" s="257" t="s">
        <v>6117</v>
      </c>
      <c r="BL750" s="129"/>
      <c r="BM750" s="265" t="s">
        <v>118</v>
      </c>
      <c r="BN750" s="265" t="s">
        <v>180</v>
      </c>
      <c r="BO750" s="265" t="s">
        <v>180</v>
      </c>
      <c r="BP750" s="257" t="s">
        <v>6118</v>
      </c>
      <c r="BQ750" s="257" t="s">
        <v>1052</v>
      </c>
      <c r="BR750" s="257"/>
      <c r="BS750" s="265" t="s">
        <v>88</v>
      </c>
      <c r="BT750" s="265" t="s">
        <v>6119</v>
      </c>
      <c r="BU750" s="257"/>
      <c r="BV750" s="257" t="s">
        <v>6120</v>
      </c>
      <c r="BW750" s="38"/>
      <c r="BX750" s="257" t="s">
        <v>6121</v>
      </c>
      <c r="BY750" s="266"/>
      <c r="BZ750" s="219"/>
    </row>
    <row r="751" spans="1:78" s="217" customFormat="1" ht="141" customHeight="1">
      <c r="A751" s="257">
        <v>749</v>
      </c>
      <c r="B751" s="10" t="s">
        <v>6122</v>
      </c>
      <c r="C751" s="257" t="s">
        <v>106</v>
      </c>
      <c r="D751" s="265" t="s">
        <v>204</v>
      </c>
      <c r="E751" s="265" t="s">
        <v>78</v>
      </c>
      <c r="F751" s="265" t="s">
        <v>6123</v>
      </c>
      <c r="G751" s="257" t="s">
        <v>6124</v>
      </c>
      <c r="H751" s="257" t="s">
        <v>81</v>
      </c>
      <c r="I751" s="32" t="s">
        <v>6125</v>
      </c>
      <c r="J751" s="158" t="s">
        <v>96</v>
      </c>
      <c r="K751" s="257" t="s">
        <v>96</v>
      </c>
      <c r="L751" s="257" t="s">
        <v>6064</v>
      </c>
      <c r="M751" s="77">
        <v>43962</v>
      </c>
      <c r="N751" s="265">
        <v>2020</v>
      </c>
      <c r="O751" s="53">
        <v>4196</v>
      </c>
      <c r="P751" s="53">
        <v>41876</v>
      </c>
      <c r="Q751" s="265" t="s">
        <v>114</v>
      </c>
      <c r="R751" s="257" t="s">
        <v>144</v>
      </c>
      <c r="S751" s="267" t="s">
        <v>195</v>
      </c>
      <c r="T751" s="158" t="s">
        <v>86</v>
      </c>
      <c r="U751" s="267" t="s">
        <v>116</v>
      </c>
      <c r="V751" s="32"/>
      <c r="W751" s="257"/>
      <c r="X751" s="261"/>
      <c r="Y751" s="261"/>
      <c r="Z751" s="261"/>
      <c r="AA751" s="261"/>
      <c r="AB751" s="262"/>
      <c r="AC751" s="263"/>
      <c r="AD751" s="261"/>
      <c r="AE751" s="261"/>
      <c r="AF751" s="261"/>
      <c r="AG751" s="261"/>
      <c r="AH751" s="263"/>
      <c r="AI751" s="266"/>
      <c r="AJ751" s="39"/>
      <c r="AK751" s="39"/>
      <c r="AL751" s="39"/>
      <c r="AM751" s="39"/>
      <c r="AN751" s="40"/>
      <c r="AO751" s="39"/>
      <c r="AP751" s="39"/>
      <c r="AQ751" s="40"/>
      <c r="AR751" s="39"/>
      <c r="AS751" s="39"/>
      <c r="AT751" s="39"/>
      <c r="AU751" s="39"/>
      <c r="AV751" s="39"/>
      <c r="AW751" s="39"/>
      <c r="AX751" s="40"/>
      <c r="AY751" s="39"/>
      <c r="AZ751" s="39"/>
      <c r="BA751" s="39"/>
      <c r="BB751" s="39"/>
      <c r="BC751" s="39"/>
      <c r="BD751" s="39"/>
      <c r="BE751" s="39"/>
      <c r="BF751" s="39"/>
      <c r="BG751" s="39"/>
      <c r="BH751" s="39"/>
      <c r="BI751" s="39"/>
      <c r="BJ751" s="39"/>
      <c r="BK751" s="265" t="s">
        <v>6126</v>
      </c>
      <c r="BL751" s="257"/>
      <c r="BM751" s="265" t="s">
        <v>118</v>
      </c>
      <c r="BN751" s="265" t="s">
        <v>180</v>
      </c>
      <c r="BO751" s="265" t="s">
        <v>180</v>
      </c>
      <c r="BP751" s="257" t="s">
        <v>6127</v>
      </c>
      <c r="BQ751" s="257" t="s">
        <v>1052</v>
      </c>
      <c r="BR751" s="257"/>
      <c r="BS751" s="265" t="s">
        <v>88</v>
      </c>
      <c r="BT751" s="265" t="s">
        <v>6119</v>
      </c>
      <c r="BU751" s="257"/>
      <c r="BV751" s="257" t="s">
        <v>6128</v>
      </c>
      <c r="BW751" s="38"/>
      <c r="BX751" s="257" t="s">
        <v>6129</v>
      </c>
      <c r="BY751" s="266"/>
      <c r="BZ751" s="219"/>
    </row>
    <row r="752" spans="1:78" s="217" customFormat="1" ht="99.75" customHeight="1">
      <c r="A752" s="257">
        <v>750</v>
      </c>
      <c r="B752" s="10" t="s">
        <v>6130</v>
      </c>
      <c r="C752" s="257" t="s">
        <v>76</v>
      </c>
      <c r="D752" s="257" t="s">
        <v>77</v>
      </c>
      <c r="E752" s="257" t="s">
        <v>428</v>
      </c>
      <c r="F752" s="257"/>
      <c r="G752" s="257"/>
      <c r="H752" s="257" t="s">
        <v>81</v>
      </c>
      <c r="I752" s="32" t="s">
        <v>6131</v>
      </c>
      <c r="J752" s="158" t="s">
        <v>96</v>
      </c>
      <c r="K752" s="257" t="s">
        <v>96</v>
      </c>
      <c r="L752" s="257"/>
      <c r="M752" s="257">
        <v>2005</v>
      </c>
      <c r="N752" s="257">
        <v>2005</v>
      </c>
      <c r="O752" s="260"/>
      <c r="P752" s="260"/>
      <c r="Q752" s="257" t="s">
        <v>8100</v>
      </c>
      <c r="R752" s="257"/>
      <c r="S752" s="267" t="s">
        <v>6132</v>
      </c>
      <c r="T752" s="158" t="s">
        <v>86</v>
      </c>
      <c r="U752" s="257" t="s">
        <v>248</v>
      </c>
      <c r="V752" s="257"/>
      <c r="W752" s="257"/>
      <c r="X752" s="261"/>
      <c r="Y752" s="261"/>
      <c r="Z752" s="261"/>
      <c r="AA752" s="261"/>
      <c r="AB752" s="257"/>
      <c r="AC752" s="261"/>
      <c r="AD752" s="261"/>
      <c r="AE752" s="261"/>
      <c r="AF752" s="261"/>
      <c r="AG752" s="261"/>
      <c r="AH752" s="261"/>
      <c r="AI752" s="257"/>
      <c r="AJ752" s="261"/>
      <c r="AK752" s="261"/>
      <c r="AL752" s="261"/>
      <c r="AM752" s="261"/>
      <c r="AN752" s="257"/>
      <c r="AO752" s="261"/>
      <c r="AP752" s="261"/>
      <c r="AQ752" s="257"/>
      <c r="AR752" s="261"/>
      <c r="AS752" s="261"/>
      <c r="AT752" s="261"/>
      <c r="AU752" s="261"/>
      <c r="AV752" s="261"/>
      <c r="AW752" s="261"/>
      <c r="AX752" s="257"/>
      <c r="AY752" s="261"/>
      <c r="AZ752" s="261"/>
      <c r="BA752" s="261"/>
      <c r="BB752" s="261"/>
      <c r="BC752" s="261"/>
      <c r="BD752" s="261"/>
      <c r="BE752" s="261"/>
      <c r="BF752" s="261"/>
      <c r="BG752" s="261"/>
      <c r="BH752" s="261"/>
      <c r="BI752" s="261"/>
      <c r="BJ752" s="261"/>
      <c r="BK752" s="257"/>
      <c r="BL752" s="257"/>
      <c r="BM752" s="257"/>
      <c r="BN752" s="257"/>
      <c r="BO752" s="257"/>
      <c r="BP752" s="257"/>
      <c r="BQ752" s="257" t="s">
        <v>6133</v>
      </c>
      <c r="BR752" s="257"/>
      <c r="BS752" s="257" t="s">
        <v>433</v>
      </c>
      <c r="BT752" s="257"/>
      <c r="BU752" s="257"/>
      <c r="BV752" s="257" t="s">
        <v>6134</v>
      </c>
      <c r="BW752" s="257"/>
      <c r="BX752" s="257" t="s">
        <v>6135</v>
      </c>
      <c r="BY752" s="265" t="s">
        <v>6132</v>
      </c>
      <c r="BZ752" s="219"/>
    </row>
    <row r="753" spans="1:78" s="217" customFormat="1" ht="99.75" customHeight="1">
      <c r="A753" s="257">
        <v>751</v>
      </c>
      <c r="B753" s="10" t="s">
        <v>6136</v>
      </c>
      <c r="C753" s="257" t="s">
        <v>76</v>
      </c>
      <c r="D753" s="257" t="s">
        <v>77</v>
      </c>
      <c r="E753" s="257" t="s">
        <v>428</v>
      </c>
      <c r="F753" s="257" t="s">
        <v>6052</v>
      </c>
      <c r="G753" s="257" t="s">
        <v>6053</v>
      </c>
      <c r="H753" s="257" t="s">
        <v>81</v>
      </c>
      <c r="I753" s="32" t="s">
        <v>6137</v>
      </c>
      <c r="J753" s="158" t="s">
        <v>96</v>
      </c>
      <c r="K753" s="257" t="s">
        <v>96</v>
      </c>
      <c r="L753" s="257"/>
      <c r="M753" s="257">
        <v>2015</v>
      </c>
      <c r="N753" s="257">
        <v>2015</v>
      </c>
      <c r="O753" s="260"/>
      <c r="P753" s="260"/>
      <c r="Q753" s="257" t="s">
        <v>8100</v>
      </c>
      <c r="R753" s="257"/>
      <c r="S753" s="267" t="s">
        <v>6138</v>
      </c>
      <c r="T753" s="158" t="s">
        <v>86</v>
      </c>
      <c r="U753" s="257" t="s">
        <v>248</v>
      </c>
      <c r="V753" s="257"/>
      <c r="W753" s="257"/>
      <c r="X753" s="261"/>
      <c r="Y753" s="261"/>
      <c r="Z753" s="261"/>
      <c r="AA753" s="261"/>
      <c r="AB753" s="257"/>
      <c r="AC753" s="261"/>
      <c r="AD753" s="261"/>
      <c r="AE753" s="261"/>
      <c r="AF753" s="261"/>
      <c r="AG753" s="261"/>
      <c r="AH753" s="261"/>
      <c r="AI753" s="257"/>
      <c r="AJ753" s="261"/>
      <c r="AK753" s="261"/>
      <c r="AL753" s="261"/>
      <c r="AM753" s="261"/>
      <c r="AN753" s="257"/>
      <c r="AO753" s="261"/>
      <c r="AP753" s="261"/>
      <c r="AQ753" s="257"/>
      <c r="AR753" s="261"/>
      <c r="AS753" s="261"/>
      <c r="AT753" s="261"/>
      <c r="AU753" s="261"/>
      <c r="AV753" s="261"/>
      <c r="AW753" s="261"/>
      <c r="AX753" s="257"/>
      <c r="AY753" s="261"/>
      <c r="AZ753" s="261"/>
      <c r="BA753" s="261"/>
      <c r="BB753" s="261"/>
      <c r="BC753" s="261"/>
      <c r="BD753" s="261"/>
      <c r="BE753" s="261"/>
      <c r="BF753" s="261"/>
      <c r="BG753" s="261"/>
      <c r="BH753" s="261"/>
      <c r="BI753" s="261"/>
      <c r="BJ753" s="261"/>
      <c r="BK753" s="257"/>
      <c r="BL753" s="257"/>
      <c r="BM753" s="257"/>
      <c r="BN753" s="257"/>
      <c r="BO753" s="257"/>
      <c r="BP753" s="257"/>
      <c r="BQ753" s="257" t="s">
        <v>6139</v>
      </c>
      <c r="BR753" s="257"/>
      <c r="BS753" s="257" t="s">
        <v>433</v>
      </c>
      <c r="BT753" s="257"/>
      <c r="BU753" s="257"/>
      <c r="BV753" s="257"/>
      <c r="BW753" s="257"/>
      <c r="BX753" s="257" t="s">
        <v>6140</v>
      </c>
      <c r="BY753" s="257" t="s">
        <v>6141</v>
      </c>
      <c r="BZ753" s="219"/>
    </row>
    <row r="754" spans="1:78" s="217" customFormat="1" ht="99.75" customHeight="1">
      <c r="A754" s="257">
        <v>752</v>
      </c>
      <c r="B754" s="10" t="s">
        <v>6142</v>
      </c>
      <c r="C754" s="257" t="s">
        <v>76</v>
      </c>
      <c r="D754" s="257" t="s">
        <v>77</v>
      </c>
      <c r="E754" s="257" t="s">
        <v>428</v>
      </c>
      <c r="F754" s="257" t="s">
        <v>6143</v>
      </c>
      <c r="G754" s="257"/>
      <c r="H754" s="257" t="s">
        <v>81</v>
      </c>
      <c r="I754" s="32" t="s">
        <v>6144</v>
      </c>
      <c r="J754" s="158" t="s">
        <v>96</v>
      </c>
      <c r="K754" s="257" t="s">
        <v>96</v>
      </c>
      <c r="L754" s="257"/>
      <c r="M754" s="257">
        <v>2005</v>
      </c>
      <c r="N754" s="257">
        <v>2005</v>
      </c>
      <c r="O754" s="260"/>
      <c r="P754" s="260"/>
      <c r="Q754" s="257" t="s">
        <v>8100</v>
      </c>
      <c r="R754" s="257"/>
      <c r="S754" s="267" t="s">
        <v>6145</v>
      </c>
      <c r="T754" s="158" t="s">
        <v>86</v>
      </c>
      <c r="U754" s="257" t="s">
        <v>248</v>
      </c>
      <c r="V754" s="257"/>
      <c r="W754" s="257"/>
      <c r="X754" s="261"/>
      <c r="Y754" s="261"/>
      <c r="Z754" s="261"/>
      <c r="AA754" s="261"/>
      <c r="AB754" s="257"/>
      <c r="AC754" s="261"/>
      <c r="AD754" s="261"/>
      <c r="AE754" s="261"/>
      <c r="AF754" s="261"/>
      <c r="AG754" s="261"/>
      <c r="AH754" s="261"/>
      <c r="AI754" s="257"/>
      <c r="AJ754" s="261"/>
      <c r="AK754" s="261"/>
      <c r="AL754" s="261"/>
      <c r="AM754" s="261"/>
      <c r="AN754" s="257"/>
      <c r="AO754" s="261"/>
      <c r="AP754" s="261"/>
      <c r="AQ754" s="257"/>
      <c r="AR754" s="261"/>
      <c r="AS754" s="261"/>
      <c r="AT754" s="261"/>
      <c r="AU754" s="261"/>
      <c r="AV754" s="261"/>
      <c r="AW754" s="261"/>
      <c r="AX754" s="257"/>
      <c r="AY754" s="261"/>
      <c r="AZ754" s="261"/>
      <c r="BA754" s="261"/>
      <c r="BB754" s="261"/>
      <c r="BC754" s="261"/>
      <c r="BD754" s="261"/>
      <c r="BE754" s="261"/>
      <c r="BF754" s="261"/>
      <c r="BG754" s="261"/>
      <c r="BH754" s="261"/>
      <c r="BI754" s="261"/>
      <c r="BJ754" s="261"/>
      <c r="BK754" s="257"/>
      <c r="BL754" s="257"/>
      <c r="BM754" s="257"/>
      <c r="BN754" s="257"/>
      <c r="BO754" s="257"/>
      <c r="BP754" s="257"/>
      <c r="BQ754" s="257" t="s">
        <v>6146</v>
      </c>
      <c r="BR754" s="257"/>
      <c r="BS754" s="257" t="s">
        <v>433</v>
      </c>
      <c r="BT754" s="257"/>
      <c r="BU754" s="257"/>
      <c r="BV754" s="257"/>
      <c r="BW754" s="257"/>
      <c r="BX754" s="257" t="s">
        <v>6147</v>
      </c>
      <c r="BY754" s="257" t="s">
        <v>6145</v>
      </c>
      <c r="BZ754" s="219"/>
    </row>
    <row r="755" spans="1:78" s="217" customFormat="1" ht="99.75" customHeight="1">
      <c r="A755" s="257">
        <v>753</v>
      </c>
      <c r="B755" s="42" t="s">
        <v>6148</v>
      </c>
      <c r="C755" s="257" t="s">
        <v>106</v>
      </c>
      <c r="D755" s="265" t="s">
        <v>2025</v>
      </c>
      <c r="E755" s="265" t="s">
        <v>2025</v>
      </c>
      <c r="F755" s="257"/>
      <c r="G755" s="257" t="s">
        <v>6149</v>
      </c>
      <c r="H755" s="257" t="s">
        <v>81</v>
      </c>
      <c r="I755" s="32" t="s">
        <v>6150</v>
      </c>
      <c r="J755" s="158" t="s">
        <v>96</v>
      </c>
      <c r="K755" s="257" t="s">
        <v>6151</v>
      </c>
      <c r="L755" s="257" t="s">
        <v>6152</v>
      </c>
      <c r="M755" s="257"/>
      <c r="N755" s="257"/>
      <c r="O755" s="260"/>
      <c r="P755" s="260"/>
      <c r="Q755" s="265" t="s">
        <v>114</v>
      </c>
      <c r="R755" s="257"/>
      <c r="S755" s="267" t="s">
        <v>761</v>
      </c>
      <c r="T755" s="158" t="s">
        <v>86</v>
      </c>
      <c r="U755" s="267" t="s">
        <v>116</v>
      </c>
      <c r="V755" s="257"/>
      <c r="W755" s="257"/>
      <c r="X755" s="261"/>
      <c r="Y755" s="261"/>
      <c r="Z755" s="261"/>
      <c r="AA755" s="261"/>
      <c r="AB755" s="257"/>
      <c r="AC755" s="261"/>
      <c r="AD755" s="261"/>
      <c r="AE755" s="261"/>
      <c r="AF755" s="261"/>
      <c r="AG755" s="261"/>
      <c r="AH755" s="261"/>
      <c r="AI755" s="257"/>
      <c r="AJ755" s="261"/>
      <c r="AK755" s="261"/>
      <c r="AL755" s="261"/>
      <c r="AM755" s="261"/>
      <c r="AN755" s="257"/>
      <c r="AO755" s="261"/>
      <c r="AP755" s="261"/>
      <c r="AQ755" s="257"/>
      <c r="AR755" s="261"/>
      <c r="AS755" s="261"/>
      <c r="AT755" s="261"/>
      <c r="AU755" s="261"/>
      <c r="AV755" s="261"/>
      <c r="AW755" s="261"/>
      <c r="AX755" s="257"/>
      <c r="AY755" s="261"/>
      <c r="AZ755" s="261"/>
      <c r="BA755" s="261"/>
      <c r="BB755" s="261"/>
      <c r="BC755" s="261"/>
      <c r="BD755" s="261"/>
      <c r="BE755" s="261"/>
      <c r="BF755" s="261"/>
      <c r="BG755" s="261"/>
      <c r="BH755" s="261"/>
      <c r="BI755" s="261"/>
      <c r="BJ755" s="261"/>
      <c r="BK755" s="265" t="s">
        <v>6153</v>
      </c>
      <c r="BL755" s="257"/>
      <c r="BM755" s="265" t="s">
        <v>118</v>
      </c>
      <c r="BN755" s="257"/>
      <c r="BO755" s="265" t="s">
        <v>118</v>
      </c>
      <c r="BP755" s="257" t="s">
        <v>6154</v>
      </c>
      <c r="BQ755" s="257" t="s">
        <v>1052</v>
      </c>
      <c r="BR755" s="257"/>
      <c r="BS755" s="257" t="s">
        <v>88</v>
      </c>
      <c r="BT755" s="257"/>
      <c r="BU755" s="257"/>
      <c r="BV755" s="257"/>
      <c r="BW755" s="257"/>
      <c r="BX755" s="257" t="s">
        <v>6155</v>
      </c>
      <c r="BY755" s="257"/>
      <c r="BZ755" s="219"/>
    </row>
    <row r="756" spans="1:78" s="217" customFormat="1" ht="99.75" customHeight="1">
      <c r="A756" s="257">
        <v>754</v>
      </c>
      <c r="B756" s="10" t="s">
        <v>6156</v>
      </c>
      <c r="C756" s="257" t="s">
        <v>76</v>
      </c>
      <c r="D756" s="257" t="s">
        <v>77</v>
      </c>
      <c r="E756" s="257" t="s">
        <v>428</v>
      </c>
      <c r="F756" s="257"/>
      <c r="G756" s="257"/>
      <c r="H756" s="257" t="s">
        <v>81</v>
      </c>
      <c r="I756" s="32" t="s">
        <v>6157</v>
      </c>
      <c r="J756" s="158" t="s">
        <v>96</v>
      </c>
      <c r="K756" s="257" t="s">
        <v>6158</v>
      </c>
      <c r="L756" s="257" t="s">
        <v>6159</v>
      </c>
      <c r="M756" s="257"/>
      <c r="N756" s="257"/>
      <c r="O756" s="260"/>
      <c r="P756" s="260"/>
      <c r="Q756" s="257" t="s">
        <v>8100</v>
      </c>
      <c r="R756" s="257"/>
      <c r="S756" s="267" t="s">
        <v>499</v>
      </c>
      <c r="T756" s="158" t="s">
        <v>86</v>
      </c>
      <c r="U756" s="267" t="s">
        <v>116</v>
      </c>
      <c r="V756" s="257"/>
      <c r="W756" s="257"/>
      <c r="X756" s="261"/>
      <c r="Y756" s="261"/>
      <c r="Z756" s="261"/>
      <c r="AA756" s="261"/>
      <c r="AB756" s="257"/>
      <c r="AC756" s="261"/>
      <c r="AD756" s="261"/>
      <c r="AE756" s="261"/>
      <c r="AF756" s="261"/>
      <c r="AG756" s="261"/>
      <c r="AH756" s="261"/>
      <c r="AI756" s="257"/>
      <c r="AJ756" s="261"/>
      <c r="AK756" s="261"/>
      <c r="AL756" s="261"/>
      <c r="AM756" s="261"/>
      <c r="AN756" s="257"/>
      <c r="AO756" s="261"/>
      <c r="AP756" s="261"/>
      <c r="AQ756" s="257"/>
      <c r="AR756" s="261"/>
      <c r="AS756" s="261"/>
      <c r="AT756" s="261"/>
      <c r="AU756" s="261"/>
      <c r="AV756" s="261"/>
      <c r="AW756" s="261"/>
      <c r="AX756" s="257"/>
      <c r="AY756" s="261"/>
      <c r="AZ756" s="261"/>
      <c r="BA756" s="261"/>
      <c r="BB756" s="261"/>
      <c r="BC756" s="261"/>
      <c r="BD756" s="261"/>
      <c r="BE756" s="261"/>
      <c r="BF756" s="261"/>
      <c r="BG756" s="261"/>
      <c r="BH756" s="261"/>
      <c r="BI756" s="261"/>
      <c r="BJ756" s="261"/>
      <c r="BK756" s="257"/>
      <c r="BL756" s="257"/>
      <c r="BM756" s="257"/>
      <c r="BN756" s="257"/>
      <c r="BO756" s="257"/>
      <c r="BP756" s="257"/>
      <c r="BQ756" s="257" t="s">
        <v>1052</v>
      </c>
      <c r="BR756" s="257"/>
      <c r="BS756" s="257" t="s">
        <v>88</v>
      </c>
      <c r="BT756" s="257"/>
      <c r="BU756" s="257"/>
      <c r="BV756" s="257"/>
      <c r="BW756" s="257"/>
      <c r="BX756" s="257" t="s">
        <v>6160</v>
      </c>
      <c r="BY756" s="265" t="s">
        <v>499</v>
      </c>
      <c r="BZ756" s="219"/>
    </row>
    <row r="757" spans="1:78" s="217" customFormat="1" ht="99.75" customHeight="1">
      <c r="A757" s="257">
        <v>755</v>
      </c>
      <c r="B757" s="10" t="s">
        <v>6161</v>
      </c>
      <c r="C757" s="257" t="s">
        <v>76</v>
      </c>
      <c r="D757" s="257" t="s">
        <v>77</v>
      </c>
      <c r="E757" s="257" t="s">
        <v>78</v>
      </c>
      <c r="F757" s="257" t="s">
        <v>6162</v>
      </c>
      <c r="G757" s="257"/>
      <c r="H757" s="257" t="s">
        <v>81</v>
      </c>
      <c r="I757" s="32" t="s">
        <v>6163</v>
      </c>
      <c r="J757" s="158" t="s">
        <v>96</v>
      </c>
      <c r="K757" s="257" t="s">
        <v>96</v>
      </c>
      <c r="L757" s="257"/>
      <c r="M757" s="137"/>
      <c r="N757" s="137"/>
      <c r="O757" s="260"/>
      <c r="P757" s="260"/>
      <c r="Q757" s="257" t="s">
        <v>8098</v>
      </c>
      <c r="R757" s="257"/>
      <c r="S757" s="267" t="s">
        <v>6164</v>
      </c>
      <c r="T757" s="158" t="s">
        <v>86</v>
      </c>
      <c r="U757" s="257" t="s">
        <v>6165</v>
      </c>
      <c r="V757" s="257"/>
      <c r="W757" s="257"/>
      <c r="X757" s="261"/>
      <c r="Y757" s="261"/>
      <c r="Z757" s="261"/>
      <c r="AA757" s="261"/>
      <c r="AB757" s="257"/>
      <c r="AC757" s="261"/>
      <c r="AD757" s="261"/>
      <c r="AE757" s="261"/>
      <c r="AF757" s="261"/>
      <c r="AG757" s="261"/>
      <c r="AH757" s="261"/>
      <c r="AI757" s="257"/>
      <c r="AJ757" s="261"/>
      <c r="AK757" s="261"/>
      <c r="AL757" s="261"/>
      <c r="AM757" s="261"/>
      <c r="AN757" s="257"/>
      <c r="AO757" s="261"/>
      <c r="AP757" s="261"/>
      <c r="AQ757" s="257"/>
      <c r="AR757" s="261"/>
      <c r="AS757" s="261"/>
      <c r="AT757" s="261"/>
      <c r="AU757" s="261"/>
      <c r="AV757" s="261"/>
      <c r="AW757" s="261"/>
      <c r="AX757" s="257"/>
      <c r="AY757" s="261"/>
      <c r="AZ757" s="261"/>
      <c r="BA757" s="261"/>
      <c r="BB757" s="261"/>
      <c r="BC757" s="261"/>
      <c r="BD757" s="261"/>
      <c r="BE757" s="261"/>
      <c r="BF757" s="261"/>
      <c r="BG757" s="261"/>
      <c r="BH757" s="261"/>
      <c r="BI757" s="261"/>
      <c r="BJ757" s="261"/>
      <c r="BK757" s="257"/>
      <c r="BL757" s="257"/>
      <c r="BM757" s="257"/>
      <c r="BN757" s="257"/>
      <c r="BO757" s="257"/>
      <c r="BP757" s="257"/>
      <c r="BQ757" s="257" t="s">
        <v>6166</v>
      </c>
      <c r="BR757" s="257"/>
      <c r="BS757" s="257" t="s">
        <v>6167</v>
      </c>
      <c r="BT757" s="257"/>
      <c r="BU757" s="257"/>
      <c r="BV757" s="257"/>
      <c r="BW757" s="257"/>
      <c r="BX757" s="257" t="s">
        <v>6168</v>
      </c>
      <c r="BY757" s="257" t="s">
        <v>6164</v>
      </c>
      <c r="BZ757" s="219"/>
    </row>
    <row r="758" spans="1:78" s="217" customFormat="1" ht="99.75" customHeight="1">
      <c r="A758" s="257">
        <v>756</v>
      </c>
      <c r="B758" s="10" t="s">
        <v>6169</v>
      </c>
      <c r="C758" s="257" t="s">
        <v>76</v>
      </c>
      <c r="D758" s="257" t="s">
        <v>77</v>
      </c>
      <c r="E758" s="257" t="s">
        <v>78</v>
      </c>
      <c r="F758" s="257"/>
      <c r="G758" s="257"/>
      <c r="H758" s="257" t="s">
        <v>81</v>
      </c>
      <c r="I758" s="32" t="s">
        <v>6170</v>
      </c>
      <c r="J758" s="158" t="s">
        <v>130</v>
      </c>
      <c r="K758" s="257" t="s">
        <v>129</v>
      </c>
      <c r="L758" s="257" t="s">
        <v>6171</v>
      </c>
      <c r="M758" s="257"/>
      <c r="N758" s="257"/>
      <c r="O758" s="260"/>
      <c r="P758" s="260"/>
      <c r="Q758" s="257" t="s">
        <v>114</v>
      </c>
      <c r="R758" s="257"/>
      <c r="S758" s="267" t="s">
        <v>4155</v>
      </c>
      <c r="T758" s="158" t="s">
        <v>86</v>
      </c>
      <c r="U758" s="267" t="s">
        <v>116</v>
      </c>
      <c r="V758" s="257"/>
      <c r="W758" s="257"/>
      <c r="X758" s="261"/>
      <c r="Y758" s="261"/>
      <c r="Z758" s="261"/>
      <c r="AA758" s="261"/>
      <c r="AB758" s="257"/>
      <c r="AC758" s="261"/>
      <c r="AD758" s="261"/>
      <c r="AE758" s="261"/>
      <c r="AF758" s="261"/>
      <c r="AG758" s="261"/>
      <c r="AH758" s="261"/>
      <c r="AI758" s="257"/>
      <c r="AJ758" s="261"/>
      <c r="AK758" s="261"/>
      <c r="AL758" s="261"/>
      <c r="AM758" s="261"/>
      <c r="AN758" s="257"/>
      <c r="AO758" s="261"/>
      <c r="AP758" s="261"/>
      <c r="AQ758" s="257"/>
      <c r="AR758" s="261"/>
      <c r="AS758" s="261"/>
      <c r="AT758" s="261"/>
      <c r="AU758" s="261"/>
      <c r="AV758" s="261"/>
      <c r="AW758" s="261"/>
      <c r="AX758" s="257"/>
      <c r="AY758" s="261"/>
      <c r="AZ758" s="261"/>
      <c r="BA758" s="261"/>
      <c r="BB758" s="261"/>
      <c r="BC758" s="261"/>
      <c r="BD758" s="261"/>
      <c r="BE758" s="261"/>
      <c r="BF758" s="261"/>
      <c r="BG758" s="261"/>
      <c r="BH758" s="261"/>
      <c r="BI758" s="261"/>
      <c r="BJ758" s="261"/>
      <c r="BK758" s="257"/>
      <c r="BL758" s="257"/>
      <c r="BM758" s="257"/>
      <c r="BN758" s="257"/>
      <c r="BO758" s="257"/>
      <c r="BP758" s="257"/>
      <c r="BQ758" s="257" t="s">
        <v>1052</v>
      </c>
      <c r="BR758" s="257"/>
      <c r="BS758" s="257" t="s">
        <v>88</v>
      </c>
      <c r="BT758" s="257"/>
      <c r="BU758" s="257"/>
      <c r="BV758" s="257"/>
      <c r="BW758" s="257"/>
      <c r="BX758" s="257" t="s">
        <v>6172</v>
      </c>
      <c r="BY758" s="257" t="s">
        <v>4155</v>
      </c>
      <c r="BZ758" s="219"/>
    </row>
    <row r="759" spans="1:78" s="217" customFormat="1" ht="99.75" customHeight="1">
      <c r="A759" s="257">
        <v>757</v>
      </c>
      <c r="B759" s="10" t="s">
        <v>6173</v>
      </c>
      <c r="C759" s="257" t="s">
        <v>106</v>
      </c>
      <c r="D759" s="257" t="s">
        <v>274</v>
      </c>
      <c r="E759" s="257" t="s">
        <v>274</v>
      </c>
      <c r="F759" s="257" t="s">
        <v>6174</v>
      </c>
      <c r="G759" s="257" t="s">
        <v>6175</v>
      </c>
      <c r="H759" s="257" t="s">
        <v>81</v>
      </c>
      <c r="I759" s="32" t="s">
        <v>6176</v>
      </c>
      <c r="J759" s="158" t="s">
        <v>96</v>
      </c>
      <c r="K759" s="257" t="s">
        <v>6151</v>
      </c>
      <c r="L759" s="257"/>
      <c r="M759" s="258">
        <v>39114</v>
      </c>
      <c r="N759" s="259">
        <v>39114</v>
      </c>
      <c r="O759" s="260"/>
      <c r="P759" s="260"/>
      <c r="Q759" s="257" t="s">
        <v>114</v>
      </c>
      <c r="R759" s="257" t="s">
        <v>144</v>
      </c>
      <c r="S759" s="267" t="s">
        <v>195</v>
      </c>
      <c r="T759" s="257" t="s">
        <v>312</v>
      </c>
      <c r="U759" s="267" t="s">
        <v>116</v>
      </c>
      <c r="V759" s="32"/>
      <c r="W759" s="257"/>
      <c r="X759" s="261"/>
      <c r="Y759" s="261"/>
      <c r="Z759" s="261"/>
      <c r="AA759" s="261"/>
      <c r="AB759" s="262"/>
      <c r="AC759" s="263"/>
      <c r="AD759" s="261"/>
      <c r="AE759" s="261"/>
      <c r="AF759" s="261"/>
      <c r="AG759" s="261"/>
      <c r="AH759" s="263"/>
      <c r="AI759" s="266"/>
      <c r="AJ759" s="39"/>
      <c r="AK759" s="39"/>
      <c r="AL759" s="39"/>
      <c r="AM759" s="39"/>
      <c r="AN759" s="40"/>
      <c r="AO759" s="39"/>
      <c r="AP759" s="39"/>
      <c r="AQ759" s="40"/>
      <c r="AR759" s="39"/>
      <c r="AS759" s="39"/>
      <c r="AT759" s="39"/>
      <c r="AU759" s="39"/>
      <c r="AV759" s="39"/>
      <c r="AW759" s="39"/>
      <c r="AX759" s="40"/>
      <c r="AY759" s="39"/>
      <c r="AZ759" s="39"/>
      <c r="BA759" s="39"/>
      <c r="BB759" s="39"/>
      <c r="BC759" s="39"/>
      <c r="BD759" s="39"/>
      <c r="BE759" s="39"/>
      <c r="BF759" s="39"/>
      <c r="BG759" s="39"/>
      <c r="BH759" s="39"/>
      <c r="BI759" s="39"/>
      <c r="BJ759" s="39"/>
      <c r="BK759" s="257" t="s">
        <v>6177</v>
      </c>
      <c r="BL759" s="257"/>
      <c r="BM759" s="257" t="s">
        <v>118</v>
      </c>
      <c r="BN759" s="266"/>
      <c r="BO759" s="266" t="s">
        <v>118</v>
      </c>
      <c r="BP759" s="257"/>
      <c r="BQ759" s="257" t="s">
        <v>240</v>
      </c>
      <c r="BR759" s="257"/>
      <c r="BS759" s="257" t="s">
        <v>6178</v>
      </c>
      <c r="BT759" s="257"/>
      <c r="BU759" s="257"/>
      <c r="BV759" s="257" t="s">
        <v>6179</v>
      </c>
      <c r="BW759" s="38"/>
      <c r="BX759" s="257" t="s">
        <v>6180</v>
      </c>
      <c r="BY759" s="266"/>
      <c r="BZ759" s="219"/>
    </row>
    <row r="760" spans="1:78" s="217" customFormat="1" ht="99.75" customHeight="1">
      <c r="A760" s="257">
        <v>758</v>
      </c>
      <c r="B760" s="10" t="s">
        <v>6181</v>
      </c>
      <c r="C760" s="257" t="s">
        <v>76</v>
      </c>
      <c r="D760" s="257" t="s">
        <v>77</v>
      </c>
      <c r="E760" s="257" t="s">
        <v>428</v>
      </c>
      <c r="F760" s="257" t="s">
        <v>6182</v>
      </c>
      <c r="G760" s="257" t="s">
        <v>6183</v>
      </c>
      <c r="H760" s="257" t="s">
        <v>81</v>
      </c>
      <c r="I760" s="32" t="s">
        <v>6184</v>
      </c>
      <c r="J760" s="158" t="s">
        <v>96</v>
      </c>
      <c r="K760" s="257" t="s">
        <v>6185</v>
      </c>
      <c r="L760" s="265" t="s">
        <v>6042</v>
      </c>
      <c r="M760" s="257">
        <v>2006</v>
      </c>
      <c r="N760" s="257">
        <v>2006</v>
      </c>
      <c r="O760" s="260"/>
      <c r="P760" s="260"/>
      <c r="Q760" s="257" t="s">
        <v>114</v>
      </c>
      <c r="R760" s="257" t="s">
        <v>144</v>
      </c>
      <c r="S760" s="267" t="s">
        <v>195</v>
      </c>
      <c r="T760" s="158" t="s">
        <v>86</v>
      </c>
      <c r="U760" s="267" t="s">
        <v>116</v>
      </c>
      <c r="V760" s="257"/>
      <c r="W760" s="257"/>
      <c r="X760" s="261"/>
      <c r="Y760" s="261"/>
      <c r="Z760" s="261"/>
      <c r="AA760" s="261"/>
      <c r="AB760" s="257"/>
      <c r="AC760" s="261"/>
      <c r="AD760" s="261"/>
      <c r="AE760" s="261"/>
      <c r="AF760" s="261"/>
      <c r="AG760" s="261"/>
      <c r="AH760" s="261"/>
      <c r="AI760" s="257"/>
      <c r="AJ760" s="261"/>
      <c r="AK760" s="261"/>
      <c r="AL760" s="261"/>
      <c r="AM760" s="261"/>
      <c r="AN760" s="257"/>
      <c r="AO760" s="261"/>
      <c r="AP760" s="261"/>
      <c r="AQ760" s="257"/>
      <c r="AR760" s="261"/>
      <c r="AS760" s="261"/>
      <c r="AT760" s="261"/>
      <c r="AU760" s="261"/>
      <c r="AV760" s="261"/>
      <c r="AW760" s="261"/>
      <c r="AX760" s="257"/>
      <c r="AY760" s="261"/>
      <c r="AZ760" s="261"/>
      <c r="BA760" s="261"/>
      <c r="BB760" s="261"/>
      <c r="BC760" s="261"/>
      <c r="BD760" s="261"/>
      <c r="BE760" s="261"/>
      <c r="BF760" s="261"/>
      <c r="BG760" s="261"/>
      <c r="BH760" s="261"/>
      <c r="BI760" s="261"/>
      <c r="BJ760" s="261"/>
      <c r="BK760" s="257"/>
      <c r="BL760" s="257"/>
      <c r="BM760" s="257"/>
      <c r="BN760" s="257"/>
      <c r="BO760" s="257"/>
      <c r="BP760" s="257"/>
      <c r="BQ760" s="257" t="s">
        <v>1052</v>
      </c>
      <c r="BR760" s="257"/>
      <c r="BS760" s="257" t="s">
        <v>88</v>
      </c>
      <c r="BT760" s="257" t="s">
        <v>6186</v>
      </c>
      <c r="BU760" s="257"/>
      <c r="BV760" s="257"/>
      <c r="BW760" s="257"/>
      <c r="BX760" s="257" t="s">
        <v>6187</v>
      </c>
      <c r="BY760" s="265"/>
      <c r="BZ760" s="219"/>
    </row>
    <row r="761" spans="1:78" s="217" customFormat="1" ht="99.75" customHeight="1">
      <c r="A761" s="257">
        <v>759</v>
      </c>
      <c r="B761" s="10" t="s">
        <v>6188</v>
      </c>
      <c r="C761" s="257" t="s">
        <v>76</v>
      </c>
      <c r="D761" s="257" t="s">
        <v>77</v>
      </c>
      <c r="E761" s="257" t="s">
        <v>428</v>
      </c>
      <c r="F761" s="257" t="s">
        <v>6189</v>
      </c>
      <c r="G761" s="257" t="s">
        <v>6190</v>
      </c>
      <c r="H761" s="257" t="s">
        <v>81</v>
      </c>
      <c r="I761" s="32" t="s">
        <v>6191</v>
      </c>
      <c r="J761" s="158" t="s">
        <v>96</v>
      </c>
      <c r="K761" s="257" t="s">
        <v>6192</v>
      </c>
      <c r="L761" s="257" t="s">
        <v>6193</v>
      </c>
      <c r="M761" s="258">
        <v>38751</v>
      </c>
      <c r="N761" s="258">
        <v>38751</v>
      </c>
      <c r="O761" s="260"/>
      <c r="P761" s="260"/>
      <c r="Q761" s="257" t="s">
        <v>8100</v>
      </c>
      <c r="R761" s="257"/>
      <c r="S761" s="267" t="s">
        <v>499</v>
      </c>
      <c r="T761" s="158" t="s">
        <v>86</v>
      </c>
      <c r="U761" s="267" t="s">
        <v>116</v>
      </c>
      <c r="V761" s="257"/>
      <c r="W761" s="257"/>
      <c r="X761" s="261"/>
      <c r="Y761" s="261"/>
      <c r="Z761" s="261"/>
      <c r="AA761" s="261"/>
      <c r="AB761" s="257"/>
      <c r="AC761" s="261"/>
      <c r="AD761" s="261"/>
      <c r="AE761" s="261"/>
      <c r="AF761" s="261"/>
      <c r="AG761" s="261"/>
      <c r="AH761" s="261"/>
      <c r="AI761" s="257"/>
      <c r="AJ761" s="261"/>
      <c r="AK761" s="261"/>
      <c r="AL761" s="261"/>
      <c r="AM761" s="261"/>
      <c r="AN761" s="257"/>
      <c r="AO761" s="261"/>
      <c r="AP761" s="261"/>
      <c r="AQ761" s="257"/>
      <c r="AR761" s="261"/>
      <c r="AS761" s="261"/>
      <c r="AT761" s="261"/>
      <c r="AU761" s="261"/>
      <c r="AV761" s="261"/>
      <c r="AW761" s="261"/>
      <c r="AX761" s="257"/>
      <c r="AY761" s="261"/>
      <c r="AZ761" s="261"/>
      <c r="BA761" s="261"/>
      <c r="BB761" s="261"/>
      <c r="BC761" s="261"/>
      <c r="BD761" s="261"/>
      <c r="BE761" s="261"/>
      <c r="BF761" s="261"/>
      <c r="BG761" s="261"/>
      <c r="BH761" s="261"/>
      <c r="BI761" s="261"/>
      <c r="BJ761" s="261"/>
      <c r="BK761" s="257" t="s">
        <v>6194</v>
      </c>
      <c r="BL761" s="257"/>
      <c r="BM761" s="265" t="s">
        <v>118</v>
      </c>
      <c r="BN761" s="257"/>
      <c r="BO761" s="257" t="s">
        <v>118</v>
      </c>
      <c r="BP761" s="257"/>
      <c r="BQ761" s="257" t="s">
        <v>6195</v>
      </c>
      <c r="BR761" s="257" t="s">
        <v>6196</v>
      </c>
      <c r="BS761" s="257" t="s">
        <v>88</v>
      </c>
      <c r="BT761" s="257"/>
      <c r="BU761" s="257"/>
      <c r="BV761" s="257" t="s">
        <v>6197</v>
      </c>
      <c r="BW761" s="257"/>
      <c r="BX761" s="257" t="s">
        <v>6198</v>
      </c>
      <c r="BY761" s="257" t="s">
        <v>499</v>
      </c>
      <c r="BZ761" s="219"/>
    </row>
    <row r="762" spans="1:78" s="217" customFormat="1" ht="184.5" customHeight="1">
      <c r="A762" s="257">
        <v>760</v>
      </c>
      <c r="B762" s="10" t="s">
        <v>6199</v>
      </c>
      <c r="C762" s="257" t="s">
        <v>106</v>
      </c>
      <c r="D762" s="257" t="s">
        <v>77</v>
      </c>
      <c r="E762" s="257" t="s">
        <v>2454</v>
      </c>
      <c r="F762" s="257" t="s">
        <v>6200</v>
      </c>
      <c r="G762" s="257" t="s">
        <v>2454</v>
      </c>
      <c r="H762" s="257" t="s">
        <v>81</v>
      </c>
      <c r="I762" s="209" t="s">
        <v>8030</v>
      </c>
      <c r="J762" s="158" t="s">
        <v>96</v>
      </c>
      <c r="K762" s="69" t="s">
        <v>8031</v>
      </c>
      <c r="L762" s="265" t="s">
        <v>6201</v>
      </c>
      <c r="M762" s="46">
        <v>41275</v>
      </c>
      <c r="N762" s="47">
        <v>41275</v>
      </c>
      <c r="O762" s="48"/>
      <c r="P762" s="48"/>
      <c r="Q762" s="257" t="s">
        <v>114</v>
      </c>
      <c r="R762" s="257" t="s">
        <v>144</v>
      </c>
      <c r="S762" s="267" t="s">
        <v>195</v>
      </c>
      <c r="T762" s="257" t="s">
        <v>6202</v>
      </c>
      <c r="U762" s="267" t="s">
        <v>116</v>
      </c>
      <c r="V762" s="32"/>
      <c r="W762" s="266"/>
      <c r="X762" s="261"/>
      <c r="Y762" s="261"/>
      <c r="Z762" s="261"/>
      <c r="AA762" s="261"/>
      <c r="AB762" s="262"/>
      <c r="AC762" s="263"/>
      <c r="AD762" s="263"/>
      <c r="AE762" s="263"/>
      <c r="AF762" s="263"/>
      <c r="AG762" s="263"/>
      <c r="AH762" s="263"/>
      <c r="AI762" s="266"/>
      <c r="AJ762" s="49"/>
      <c r="AK762" s="49"/>
      <c r="AL762" s="49"/>
      <c r="AM762" s="49"/>
      <c r="AN762" s="50"/>
      <c r="AO762" s="49"/>
      <c r="AP762" s="49"/>
      <c r="AQ762" s="50"/>
      <c r="AR762" s="49"/>
      <c r="AS762" s="49"/>
      <c r="AT762" s="49"/>
      <c r="AU762" s="49"/>
      <c r="AV762" s="49"/>
      <c r="AW762" s="49"/>
      <c r="AX762" s="50"/>
      <c r="AY762" s="49"/>
      <c r="AZ762" s="49"/>
      <c r="BA762" s="49"/>
      <c r="BB762" s="49"/>
      <c r="BC762" s="49"/>
      <c r="BD762" s="49"/>
      <c r="BE762" s="49"/>
      <c r="BF762" s="49"/>
      <c r="BG762" s="49"/>
      <c r="BH762" s="49"/>
      <c r="BI762" s="49"/>
      <c r="BJ762" s="49"/>
      <c r="BK762" s="257" t="s">
        <v>6203</v>
      </c>
      <c r="BL762" s="266"/>
      <c r="BM762" s="266" t="s">
        <v>118</v>
      </c>
      <c r="BN762" s="257"/>
      <c r="BO762" s="265" t="s">
        <v>118</v>
      </c>
      <c r="BP762" s="257"/>
      <c r="BQ762" s="34"/>
      <c r="BR762" s="266"/>
      <c r="BS762" s="257" t="s">
        <v>6202</v>
      </c>
      <c r="BT762" s="266"/>
      <c r="BU762" s="257"/>
      <c r="BV762" s="266"/>
      <c r="BW762" s="34"/>
      <c r="BX762" s="257" t="s">
        <v>6204</v>
      </c>
      <c r="BY762" s="266"/>
      <c r="BZ762" s="219"/>
    </row>
    <row r="763" spans="1:78" s="217" customFormat="1" ht="99.75" customHeight="1">
      <c r="A763" s="257">
        <v>761</v>
      </c>
      <c r="B763" s="10" t="s">
        <v>6205</v>
      </c>
      <c r="C763" s="257" t="s">
        <v>76</v>
      </c>
      <c r="D763" s="257" t="s">
        <v>77</v>
      </c>
      <c r="E763" s="257" t="s">
        <v>78</v>
      </c>
      <c r="F763" s="257" t="s">
        <v>6206</v>
      </c>
      <c r="G763" s="257" t="s">
        <v>6207</v>
      </c>
      <c r="H763" s="257" t="s">
        <v>81</v>
      </c>
      <c r="I763" s="32" t="s">
        <v>6208</v>
      </c>
      <c r="J763" s="158" t="s">
        <v>96</v>
      </c>
      <c r="K763" s="257" t="s">
        <v>6209</v>
      </c>
      <c r="L763" s="257" t="s">
        <v>6210</v>
      </c>
      <c r="M763" s="257">
        <v>2006</v>
      </c>
      <c r="N763" s="257">
        <v>2006</v>
      </c>
      <c r="O763" s="260"/>
      <c r="P763" s="260"/>
      <c r="Q763" s="257" t="s">
        <v>114</v>
      </c>
      <c r="R763" s="257"/>
      <c r="S763" s="267" t="s">
        <v>3807</v>
      </c>
      <c r="T763" s="158" t="s">
        <v>86</v>
      </c>
      <c r="U763" s="267" t="s">
        <v>116</v>
      </c>
      <c r="V763" s="257"/>
      <c r="W763" s="257"/>
      <c r="X763" s="261"/>
      <c r="Y763" s="261"/>
      <c r="Z763" s="261"/>
      <c r="AA763" s="261"/>
      <c r="AB763" s="257"/>
      <c r="AC763" s="261"/>
      <c r="AD763" s="261"/>
      <c r="AE763" s="261"/>
      <c r="AF763" s="261"/>
      <c r="AG763" s="261"/>
      <c r="AH763" s="261"/>
      <c r="AI763" s="257"/>
      <c r="AJ763" s="261"/>
      <c r="AK763" s="261"/>
      <c r="AL763" s="261"/>
      <c r="AM763" s="261"/>
      <c r="AN763" s="257"/>
      <c r="AO763" s="261"/>
      <c r="AP763" s="261"/>
      <c r="AQ763" s="257"/>
      <c r="AR763" s="261"/>
      <c r="AS763" s="261"/>
      <c r="AT763" s="261"/>
      <c r="AU763" s="261"/>
      <c r="AV763" s="261"/>
      <c r="AW763" s="261"/>
      <c r="AX763" s="257"/>
      <c r="AY763" s="261"/>
      <c r="AZ763" s="261"/>
      <c r="BA763" s="261"/>
      <c r="BB763" s="261"/>
      <c r="BC763" s="261"/>
      <c r="BD763" s="261"/>
      <c r="BE763" s="261"/>
      <c r="BF763" s="261"/>
      <c r="BG763" s="261"/>
      <c r="BH763" s="261"/>
      <c r="BI763" s="261"/>
      <c r="BJ763" s="261"/>
      <c r="BK763" s="257"/>
      <c r="BL763" s="257"/>
      <c r="BM763" s="257"/>
      <c r="BN763" s="257"/>
      <c r="BO763" s="257"/>
      <c r="BP763" s="257"/>
      <c r="BQ763" s="257" t="s">
        <v>1052</v>
      </c>
      <c r="BR763" s="257"/>
      <c r="BS763" s="257" t="s">
        <v>4773</v>
      </c>
      <c r="BT763" s="257"/>
      <c r="BU763" s="257"/>
      <c r="BV763" s="257" t="s">
        <v>6211</v>
      </c>
      <c r="BW763" s="257"/>
      <c r="BX763" s="257" t="s">
        <v>6212</v>
      </c>
      <c r="BY763" s="257" t="s">
        <v>3807</v>
      </c>
      <c r="BZ763" s="219"/>
    </row>
    <row r="764" spans="1:78" s="217" customFormat="1" ht="158.25" customHeight="1">
      <c r="A764" s="257">
        <v>762</v>
      </c>
      <c r="B764" s="10" t="s">
        <v>6213</v>
      </c>
      <c r="C764" s="257" t="s">
        <v>76</v>
      </c>
      <c r="D764" s="257" t="s">
        <v>77</v>
      </c>
      <c r="E764" s="257" t="s">
        <v>78</v>
      </c>
      <c r="F764" s="257"/>
      <c r="G764" s="257"/>
      <c r="H764" s="257" t="s">
        <v>81</v>
      </c>
      <c r="I764" s="32" t="s">
        <v>6214</v>
      </c>
      <c r="J764" s="158" t="s">
        <v>96</v>
      </c>
      <c r="K764" s="257" t="s">
        <v>6215</v>
      </c>
      <c r="L764" s="257" t="s">
        <v>8150</v>
      </c>
      <c r="M764" s="257"/>
      <c r="N764" s="257"/>
      <c r="O764" s="260"/>
      <c r="P764" s="260"/>
      <c r="Q764" s="257" t="s">
        <v>114</v>
      </c>
      <c r="R764" s="265" t="s">
        <v>144</v>
      </c>
      <c r="S764" s="267" t="s">
        <v>195</v>
      </c>
      <c r="T764" s="158" t="s">
        <v>86</v>
      </c>
      <c r="U764" s="267" t="s">
        <v>116</v>
      </c>
      <c r="V764" s="257"/>
      <c r="W764" s="257"/>
      <c r="X764" s="261"/>
      <c r="Y764" s="261"/>
      <c r="Z764" s="261"/>
      <c r="AA764" s="261"/>
      <c r="AB764" s="257"/>
      <c r="AC764" s="261"/>
      <c r="AD764" s="261"/>
      <c r="AE764" s="261"/>
      <c r="AF764" s="261"/>
      <c r="AG764" s="261"/>
      <c r="AH764" s="261"/>
      <c r="AI764" s="257"/>
      <c r="AJ764" s="261"/>
      <c r="AK764" s="261"/>
      <c r="AL764" s="261"/>
      <c r="AM764" s="261"/>
      <c r="AN764" s="257"/>
      <c r="AO764" s="261"/>
      <c r="AP764" s="261"/>
      <c r="AQ764" s="257"/>
      <c r="AR764" s="261"/>
      <c r="AS764" s="261"/>
      <c r="AT764" s="261"/>
      <c r="AU764" s="261"/>
      <c r="AV764" s="261"/>
      <c r="AW764" s="261"/>
      <c r="AX764" s="257"/>
      <c r="AY764" s="261"/>
      <c r="AZ764" s="261"/>
      <c r="BA764" s="261"/>
      <c r="BB764" s="261"/>
      <c r="BC764" s="261"/>
      <c r="BD764" s="261"/>
      <c r="BE764" s="261"/>
      <c r="BF764" s="261"/>
      <c r="BG764" s="261"/>
      <c r="BH764" s="261"/>
      <c r="BI764" s="261"/>
      <c r="BJ764" s="261"/>
      <c r="BK764" s="257"/>
      <c r="BL764" s="257"/>
      <c r="BM764" s="257"/>
      <c r="BN764" s="257"/>
      <c r="BO764" s="257"/>
      <c r="BP764" s="257"/>
      <c r="BQ764" s="257" t="s">
        <v>1052</v>
      </c>
      <c r="BR764" s="257"/>
      <c r="BS764" s="257" t="s">
        <v>4773</v>
      </c>
      <c r="BT764" s="257"/>
      <c r="BU764" s="257"/>
      <c r="BV764" s="257"/>
      <c r="BW764" s="257"/>
      <c r="BX764" s="257" t="s">
        <v>6216</v>
      </c>
      <c r="BY764" s="265"/>
      <c r="BZ764" s="219"/>
    </row>
    <row r="765" spans="1:78" s="217" customFormat="1" ht="315" customHeight="1">
      <c r="A765" s="257">
        <v>763</v>
      </c>
      <c r="B765" s="10" t="s">
        <v>6217</v>
      </c>
      <c r="C765" s="257" t="s">
        <v>76</v>
      </c>
      <c r="D765" s="257" t="s">
        <v>77</v>
      </c>
      <c r="E765" s="257" t="s">
        <v>78</v>
      </c>
      <c r="F765" s="257" t="s">
        <v>6218</v>
      </c>
      <c r="G765" s="257" t="s">
        <v>6219</v>
      </c>
      <c r="H765" s="257" t="s">
        <v>81</v>
      </c>
      <c r="I765" s="32" t="s">
        <v>6220</v>
      </c>
      <c r="J765" s="158" t="s">
        <v>96</v>
      </c>
      <c r="K765" s="257" t="s">
        <v>96</v>
      </c>
      <c r="L765" s="257" t="s">
        <v>6221</v>
      </c>
      <c r="M765" s="257">
        <v>2005</v>
      </c>
      <c r="N765" s="257">
        <v>2005</v>
      </c>
      <c r="O765" s="260"/>
      <c r="P765" s="260"/>
      <c r="Q765" s="257" t="s">
        <v>114</v>
      </c>
      <c r="R765" s="257"/>
      <c r="S765" s="267" t="s">
        <v>155</v>
      </c>
      <c r="T765" s="158" t="s">
        <v>86</v>
      </c>
      <c r="U765" s="158" t="s">
        <v>116</v>
      </c>
      <c r="V765" s="257"/>
      <c r="W765" s="257"/>
      <c r="X765" s="261"/>
      <c r="Y765" s="261"/>
      <c r="Z765" s="261"/>
      <c r="AA765" s="261"/>
      <c r="AB765" s="257"/>
      <c r="AC765" s="261"/>
      <c r="AD765" s="261"/>
      <c r="AE765" s="261"/>
      <c r="AF765" s="261"/>
      <c r="AG765" s="261"/>
      <c r="AH765" s="261"/>
      <c r="AI765" s="257"/>
      <c r="AJ765" s="261"/>
      <c r="AK765" s="261"/>
      <c r="AL765" s="261"/>
      <c r="AM765" s="261"/>
      <c r="AN765" s="257"/>
      <c r="AO765" s="261"/>
      <c r="AP765" s="261"/>
      <c r="AQ765" s="257"/>
      <c r="AR765" s="261"/>
      <c r="AS765" s="261"/>
      <c r="AT765" s="261"/>
      <c r="AU765" s="261"/>
      <c r="AV765" s="261"/>
      <c r="AW765" s="261"/>
      <c r="AX765" s="257"/>
      <c r="AY765" s="261"/>
      <c r="AZ765" s="261"/>
      <c r="BA765" s="261"/>
      <c r="BB765" s="261"/>
      <c r="BC765" s="261"/>
      <c r="BD765" s="261"/>
      <c r="BE765" s="261"/>
      <c r="BF765" s="261"/>
      <c r="BG765" s="261"/>
      <c r="BH765" s="261"/>
      <c r="BI765" s="261"/>
      <c r="BJ765" s="261"/>
      <c r="BK765" s="257" t="s">
        <v>6222</v>
      </c>
      <c r="BL765" s="257"/>
      <c r="BM765" s="257"/>
      <c r="BN765" s="257"/>
      <c r="BO765" s="257"/>
      <c r="BP765" s="257"/>
      <c r="BQ765" s="257" t="s">
        <v>1052</v>
      </c>
      <c r="BR765" s="257"/>
      <c r="BS765" s="257" t="s">
        <v>88</v>
      </c>
      <c r="BT765" s="257" t="s">
        <v>6223</v>
      </c>
      <c r="BU765" s="257"/>
      <c r="BV765" s="257" t="s">
        <v>6224</v>
      </c>
      <c r="BW765" s="257"/>
      <c r="BX765" s="257" t="s">
        <v>6225</v>
      </c>
      <c r="BY765" s="257" t="s">
        <v>155</v>
      </c>
      <c r="BZ765" s="219"/>
    </row>
    <row r="766" spans="1:78" s="217" customFormat="1" ht="99.75" customHeight="1">
      <c r="A766" s="257">
        <v>764</v>
      </c>
      <c r="B766" s="10" t="s">
        <v>6226</v>
      </c>
      <c r="C766" s="257" t="s">
        <v>76</v>
      </c>
      <c r="D766" s="257" t="s">
        <v>77</v>
      </c>
      <c r="E766" s="257" t="s">
        <v>78</v>
      </c>
      <c r="F766" s="257"/>
      <c r="G766" s="257" t="s">
        <v>6227</v>
      </c>
      <c r="H766" s="257" t="s">
        <v>81</v>
      </c>
      <c r="I766" s="32" t="s">
        <v>6228</v>
      </c>
      <c r="J766" s="158" t="s">
        <v>96</v>
      </c>
      <c r="K766" s="257" t="s">
        <v>6229</v>
      </c>
      <c r="L766" s="257" t="s">
        <v>6230</v>
      </c>
      <c r="M766" s="257">
        <v>1999</v>
      </c>
      <c r="N766" s="257">
        <v>1999</v>
      </c>
      <c r="O766" s="260"/>
      <c r="P766" s="260"/>
      <c r="Q766" s="257" t="s">
        <v>114</v>
      </c>
      <c r="R766" s="257"/>
      <c r="S766" s="267" t="s">
        <v>499</v>
      </c>
      <c r="T766" s="158" t="s">
        <v>86</v>
      </c>
      <c r="U766" s="158" t="s">
        <v>116</v>
      </c>
      <c r="V766" s="257"/>
      <c r="W766" s="257"/>
      <c r="X766" s="261"/>
      <c r="Y766" s="261"/>
      <c r="Z766" s="261"/>
      <c r="AA766" s="261"/>
      <c r="AB766" s="257"/>
      <c r="AC766" s="261"/>
      <c r="AD766" s="261"/>
      <c r="AE766" s="261"/>
      <c r="AF766" s="261"/>
      <c r="AG766" s="261"/>
      <c r="AH766" s="261"/>
      <c r="AI766" s="257"/>
      <c r="AJ766" s="261"/>
      <c r="AK766" s="261"/>
      <c r="AL766" s="261"/>
      <c r="AM766" s="261"/>
      <c r="AN766" s="257"/>
      <c r="AO766" s="261"/>
      <c r="AP766" s="261"/>
      <c r="AQ766" s="257"/>
      <c r="AR766" s="261"/>
      <c r="AS766" s="261"/>
      <c r="AT766" s="261"/>
      <c r="AU766" s="261"/>
      <c r="AV766" s="261"/>
      <c r="AW766" s="261"/>
      <c r="AX766" s="257"/>
      <c r="AY766" s="261"/>
      <c r="AZ766" s="261"/>
      <c r="BA766" s="261"/>
      <c r="BB766" s="261"/>
      <c r="BC766" s="261"/>
      <c r="BD766" s="261"/>
      <c r="BE766" s="261"/>
      <c r="BF766" s="261"/>
      <c r="BG766" s="261"/>
      <c r="BH766" s="261"/>
      <c r="BI766" s="261"/>
      <c r="BJ766" s="261"/>
      <c r="BK766" s="257"/>
      <c r="BL766" s="257"/>
      <c r="BM766" s="257"/>
      <c r="BN766" s="257"/>
      <c r="BO766" s="257"/>
      <c r="BP766" s="257"/>
      <c r="BQ766" s="257"/>
      <c r="BR766" s="257"/>
      <c r="BS766" s="257"/>
      <c r="BT766" s="257"/>
      <c r="BU766" s="257"/>
      <c r="BV766" s="257" t="s">
        <v>6231</v>
      </c>
      <c r="BW766" s="257"/>
      <c r="BX766" s="257" t="s">
        <v>6232</v>
      </c>
      <c r="BY766" s="257" t="s">
        <v>499</v>
      </c>
      <c r="BZ766" s="219"/>
    </row>
    <row r="767" spans="1:78" s="217" customFormat="1" ht="99.75" customHeight="1">
      <c r="A767" s="257">
        <v>765</v>
      </c>
      <c r="B767" s="10" t="s">
        <v>6233</v>
      </c>
      <c r="C767" s="257" t="s">
        <v>106</v>
      </c>
      <c r="D767" s="69" t="s">
        <v>2425</v>
      </c>
      <c r="E767" s="257" t="s">
        <v>1129</v>
      </c>
      <c r="F767" s="257" t="s">
        <v>6234</v>
      </c>
      <c r="G767" s="257" t="s">
        <v>6235</v>
      </c>
      <c r="H767" s="257" t="s">
        <v>81</v>
      </c>
      <c r="I767" s="32" t="s">
        <v>6236</v>
      </c>
      <c r="J767" s="158" t="s">
        <v>96</v>
      </c>
      <c r="K767" s="257" t="s">
        <v>6237</v>
      </c>
      <c r="L767" s="257" t="s">
        <v>6201</v>
      </c>
      <c r="M767" s="258">
        <v>39480</v>
      </c>
      <c r="N767" s="259">
        <v>39480</v>
      </c>
      <c r="O767" s="260"/>
      <c r="P767" s="260"/>
      <c r="Q767" s="257" t="s">
        <v>114</v>
      </c>
      <c r="R767" s="257" t="s">
        <v>144</v>
      </c>
      <c r="S767" s="267" t="s">
        <v>195</v>
      </c>
      <c r="T767" s="158" t="s">
        <v>86</v>
      </c>
      <c r="U767" s="158" t="s">
        <v>116</v>
      </c>
      <c r="V767" s="32"/>
      <c r="W767" s="257"/>
      <c r="X767" s="261"/>
      <c r="Y767" s="261"/>
      <c r="Z767" s="261"/>
      <c r="AA767" s="261"/>
      <c r="AB767" s="262"/>
      <c r="AC767" s="263"/>
      <c r="AD767" s="261"/>
      <c r="AE767" s="261"/>
      <c r="AF767" s="261"/>
      <c r="AG767" s="261"/>
      <c r="AH767" s="263"/>
      <c r="AI767" s="266"/>
      <c r="AJ767" s="39"/>
      <c r="AK767" s="39"/>
      <c r="AL767" s="39"/>
      <c r="AM767" s="39"/>
      <c r="AN767" s="40"/>
      <c r="AO767" s="39"/>
      <c r="AP767" s="39"/>
      <c r="AQ767" s="40"/>
      <c r="AR767" s="39"/>
      <c r="AS767" s="39"/>
      <c r="AT767" s="39"/>
      <c r="AU767" s="39"/>
      <c r="AV767" s="39"/>
      <c r="AW767" s="39"/>
      <c r="AX767" s="40"/>
      <c r="AY767" s="39"/>
      <c r="AZ767" s="39"/>
      <c r="BA767" s="39"/>
      <c r="BB767" s="39"/>
      <c r="BC767" s="39"/>
      <c r="BD767" s="39"/>
      <c r="BE767" s="39"/>
      <c r="BF767" s="39"/>
      <c r="BG767" s="39"/>
      <c r="BH767" s="39"/>
      <c r="BI767" s="39"/>
      <c r="BJ767" s="39"/>
      <c r="BK767" s="257" t="s">
        <v>6238</v>
      </c>
      <c r="BL767" s="257"/>
      <c r="BM767" s="257" t="s">
        <v>118</v>
      </c>
      <c r="BN767" s="257"/>
      <c r="BO767" s="257"/>
      <c r="BP767" s="257"/>
      <c r="BQ767" s="38"/>
      <c r="BR767" s="257" t="s">
        <v>6239</v>
      </c>
      <c r="BS767" s="257" t="s">
        <v>88</v>
      </c>
      <c r="BT767" s="257"/>
      <c r="BU767" s="257" t="s">
        <v>6240</v>
      </c>
      <c r="BV767" s="257"/>
      <c r="BW767" s="38"/>
      <c r="BX767" s="257" t="s">
        <v>6241</v>
      </c>
      <c r="BY767" s="266"/>
      <c r="BZ767" s="219"/>
    </row>
    <row r="768" spans="1:78" s="217" customFormat="1" ht="99.75" customHeight="1">
      <c r="A768" s="257">
        <v>766</v>
      </c>
      <c r="B768" s="10" t="s">
        <v>6242</v>
      </c>
      <c r="C768" s="257" t="s">
        <v>76</v>
      </c>
      <c r="D768" s="257" t="s">
        <v>77</v>
      </c>
      <c r="E768" s="257" t="s">
        <v>78</v>
      </c>
      <c r="F768" s="257"/>
      <c r="G768" s="257"/>
      <c r="H768" s="257" t="s">
        <v>81</v>
      </c>
      <c r="I768" s="32" t="s">
        <v>6243</v>
      </c>
      <c r="J768" s="158" t="s">
        <v>96</v>
      </c>
      <c r="K768" s="257" t="s">
        <v>6048</v>
      </c>
      <c r="L768" s="257" t="s">
        <v>6244</v>
      </c>
      <c r="M768" s="257">
        <v>2002</v>
      </c>
      <c r="N768" s="257">
        <v>2002</v>
      </c>
      <c r="O768" s="260"/>
      <c r="P768" s="260"/>
      <c r="Q768" s="257" t="s">
        <v>114</v>
      </c>
      <c r="R768" s="257"/>
      <c r="S768" s="267" t="s">
        <v>247</v>
      </c>
      <c r="T768" s="158" t="s">
        <v>86</v>
      </c>
      <c r="U768" s="158" t="s">
        <v>248</v>
      </c>
      <c r="V768" s="257"/>
      <c r="W768" s="257"/>
      <c r="X768" s="261"/>
      <c r="Y768" s="261"/>
      <c r="Z768" s="261"/>
      <c r="AA768" s="261"/>
      <c r="AB768" s="257"/>
      <c r="AC768" s="261"/>
      <c r="AD768" s="261"/>
      <c r="AE768" s="261"/>
      <c r="AF768" s="261"/>
      <c r="AG768" s="261"/>
      <c r="AH768" s="261"/>
      <c r="AI768" s="257"/>
      <c r="AJ768" s="261"/>
      <c r="AK768" s="261"/>
      <c r="AL768" s="261"/>
      <c r="AM768" s="261"/>
      <c r="AN768" s="257"/>
      <c r="AO768" s="261"/>
      <c r="AP768" s="261"/>
      <c r="AQ768" s="257"/>
      <c r="AR768" s="261"/>
      <c r="AS768" s="261"/>
      <c r="AT768" s="261"/>
      <c r="AU768" s="261"/>
      <c r="AV768" s="261"/>
      <c r="AW768" s="261"/>
      <c r="AX768" s="257"/>
      <c r="AY768" s="261"/>
      <c r="AZ768" s="261"/>
      <c r="BA768" s="261"/>
      <c r="BB768" s="261"/>
      <c r="BC768" s="261"/>
      <c r="BD768" s="261"/>
      <c r="BE768" s="261"/>
      <c r="BF768" s="261"/>
      <c r="BG768" s="261"/>
      <c r="BH768" s="261"/>
      <c r="BI768" s="261"/>
      <c r="BJ768" s="261"/>
      <c r="BK768" s="257"/>
      <c r="BL768" s="257"/>
      <c r="BM768" s="257"/>
      <c r="BN768" s="257"/>
      <c r="BO768" s="257"/>
      <c r="BP768" s="257"/>
      <c r="BQ768" s="257" t="s">
        <v>1052</v>
      </c>
      <c r="BR768" s="257"/>
      <c r="BS768" s="257" t="s">
        <v>88</v>
      </c>
      <c r="BT768" s="257"/>
      <c r="BU768" s="257"/>
      <c r="BV768" s="257"/>
      <c r="BW768" s="257"/>
      <c r="BX768" s="257" t="s">
        <v>6245</v>
      </c>
      <c r="BY768" s="257" t="s">
        <v>247</v>
      </c>
      <c r="BZ768" s="219"/>
    </row>
    <row r="769" spans="1:78" s="217" customFormat="1" ht="99.75" customHeight="1">
      <c r="A769" s="257">
        <v>767</v>
      </c>
      <c r="B769" s="10" t="s">
        <v>6246</v>
      </c>
      <c r="C769" s="257" t="s">
        <v>76</v>
      </c>
      <c r="D769" s="257" t="s">
        <v>77</v>
      </c>
      <c r="E769" s="257" t="s">
        <v>78</v>
      </c>
      <c r="F769" s="257" t="s">
        <v>6247</v>
      </c>
      <c r="G769" s="257" t="s">
        <v>6248</v>
      </c>
      <c r="H769" s="257" t="s">
        <v>81</v>
      </c>
      <c r="I769" s="32" t="s">
        <v>6249</v>
      </c>
      <c r="J769" s="158" t="s">
        <v>96</v>
      </c>
      <c r="K769" s="257" t="s">
        <v>6250</v>
      </c>
      <c r="L769" s="257" t="s">
        <v>6251</v>
      </c>
      <c r="M769" s="66">
        <v>2007</v>
      </c>
      <c r="N769" s="66">
        <v>2007</v>
      </c>
      <c r="O769" s="260"/>
      <c r="P769" s="260"/>
      <c r="Q769" s="257" t="s">
        <v>114</v>
      </c>
      <c r="R769" s="257"/>
      <c r="S769" s="267" t="s">
        <v>5955</v>
      </c>
      <c r="T769" s="158" t="s">
        <v>86</v>
      </c>
      <c r="U769" s="158" t="s">
        <v>116</v>
      </c>
      <c r="V769" s="257"/>
      <c r="W769" s="257"/>
      <c r="X769" s="261"/>
      <c r="Y769" s="261"/>
      <c r="Z769" s="261"/>
      <c r="AA769" s="261"/>
      <c r="AB769" s="257"/>
      <c r="AC769" s="261"/>
      <c r="AD769" s="261"/>
      <c r="AE769" s="261"/>
      <c r="AF769" s="261"/>
      <c r="AG769" s="261"/>
      <c r="AH769" s="261"/>
      <c r="AI769" s="257"/>
      <c r="AJ769" s="261"/>
      <c r="AK769" s="261"/>
      <c r="AL769" s="261"/>
      <c r="AM769" s="261"/>
      <c r="AN769" s="257"/>
      <c r="AO769" s="261"/>
      <c r="AP769" s="261"/>
      <c r="AQ769" s="257"/>
      <c r="AR769" s="261"/>
      <c r="AS769" s="261"/>
      <c r="AT769" s="261"/>
      <c r="AU769" s="261"/>
      <c r="AV769" s="261"/>
      <c r="AW769" s="261"/>
      <c r="AX769" s="257"/>
      <c r="AY769" s="261"/>
      <c r="AZ769" s="261"/>
      <c r="BA769" s="261"/>
      <c r="BB769" s="261"/>
      <c r="BC769" s="261"/>
      <c r="BD769" s="261"/>
      <c r="BE769" s="261"/>
      <c r="BF769" s="261"/>
      <c r="BG769" s="261"/>
      <c r="BH769" s="261"/>
      <c r="BI769" s="261"/>
      <c r="BJ769" s="261"/>
      <c r="BK769" s="257" t="s">
        <v>6252</v>
      </c>
      <c r="BL769" s="257"/>
      <c r="BM769" s="257" t="s">
        <v>118</v>
      </c>
      <c r="BN769" s="257"/>
      <c r="BO769" s="257"/>
      <c r="BP769" s="257"/>
      <c r="BQ769" s="257" t="s">
        <v>1052</v>
      </c>
      <c r="BR769" s="257"/>
      <c r="BS769" s="257" t="s">
        <v>4773</v>
      </c>
      <c r="BT769" s="257" t="s">
        <v>6253</v>
      </c>
      <c r="BU769" s="257"/>
      <c r="BV769" s="257" t="s">
        <v>6254</v>
      </c>
      <c r="BW769" s="257"/>
      <c r="BX769" s="257" t="s">
        <v>6255</v>
      </c>
      <c r="BY769" s="257" t="s">
        <v>5955</v>
      </c>
      <c r="BZ769" s="219"/>
    </row>
    <row r="770" spans="1:78" s="217" customFormat="1" ht="99.75" customHeight="1">
      <c r="A770" s="257">
        <v>768</v>
      </c>
      <c r="B770" s="10" t="s">
        <v>6256</v>
      </c>
      <c r="C770" s="257" t="s">
        <v>76</v>
      </c>
      <c r="D770" s="257" t="s">
        <v>77</v>
      </c>
      <c r="E770" s="257" t="s">
        <v>870</v>
      </c>
      <c r="F770" s="257" t="s">
        <v>6257</v>
      </c>
      <c r="G770" s="257" t="s">
        <v>6258</v>
      </c>
      <c r="H770" s="257" t="s">
        <v>81</v>
      </c>
      <c r="I770" s="32" t="s">
        <v>6259</v>
      </c>
      <c r="J770" s="158" t="s">
        <v>96</v>
      </c>
      <c r="K770" s="257" t="s">
        <v>96</v>
      </c>
      <c r="L770" s="257"/>
      <c r="M770" s="138">
        <v>35855</v>
      </c>
      <c r="N770" s="257">
        <v>1998</v>
      </c>
      <c r="O770" s="260"/>
      <c r="P770" s="260"/>
      <c r="Q770" s="257" t="s">
        <v>114</v>
      </c>
      <c r="R770" s="257"/>
      <c r="S770" s="267" t="s">
        <v>6260</v>
      </c>
      <c r="T770" s="158" t="s">
        <v>86</v>
      </c>
      <c r="U770" s="158" t="s">
        <v>248</v>
      </c>
      <c r="V770" s="257"/>
      <c r="W770" s="257"/>
      <c r="X770" s="261"/>
      <c r="Y770" s="261"/>
      <c r="Z770" s="261"/>
      <c r="AA770" s="261"/>
      <c r="AB770" s="257"/>
      <c r="AC770" s="261"/>
      <c r="AD770" s="261"/>
      <c r="AE770" s="261"/>
      <c r="AF770" s="261"/>
      <c r="AG770" s="261"/>
      <c r="AH770" s="261"/>
      <c r="AI770" s="257"/>
      <c r="AJ770" s="261"/>
      <c r="AK770" s="261"/>
      <c r="AL770" s="261"/>
      <c r="AM770" s="261"/>
      <c r="AN770" s="257"/>
      <c r="AO770" s="261"/>
      <c r="AP770" s="261"/>
      <c r="AQ770" s="257"/>
      <c r="AR770" s="261"/>
      <c r="AS770" s="261"/>
      <c r="AT770" s="261"/>
      <c r="AU770" s="261"/>
      <c r="AV770" s="261"/>
      <c r="AW770" s="261"/>
      <c r="AX770" s="257"/>
      <c r="AY770" s="261"/>
      <c r="AZ770" s="261"/>
      <c r="BA770" s="261"/>
      <c r="BB770" s="261"/>
      <c r="BC770" s="261"/>
      <c r="BD770" s="261"/>
      <c r="BE770" s="261"/>
      <c r="BF770" s="261"/>
      <c r="BG770" s="261"/>
      <c r="BH770" s="261"/>
      <c r="BI770" s="261"/>
      <c r="BJ770" s="261"/>
      <c r="BK770" s="257"/>
      <c r="BL770" s="257"/>
      <c r="BM770" s="257"/>
      <c r="BN770" s="257"/>
      <c r="BO770" s="257"/>
      <c r="BP770" s="257"/>
      <c r="BQ770" s="257" t="s">
        <v>1052</v>
      </c>
      <c r="BR770" s="257"/>
      <c r="BS770" s="257" t="s">
        <v>88</v>
      </c>
      <c r="BT770" s="257"/>
      <c r="BU770" s="257"/>
      <c r="BV770" s="257"/>
      <c r="BW770" s="257"/>
      <c r="BX770" s="257" t="s">
        <v>6261</v>
      </c>
      <c r="BY770" s="139" t="s">
        <v>6260</v>
      </c>
      <c r="BZ770" s="219"/>
    </row>
    <row r="771" spans="1:78" s="217" customFormat="1" ht="99.75" customHeight="1">
      <c r="A771" s="257">
        <v>769</v>
      </c>
      <c r="B771" s="10" t="s">
        <v>6262</v>
      </c>
      <c r="C771" s="257" t="s">
        <v>76</v>
      </c>
      <c r="D771" s="257" t="s">
        <v>77</v>
      </c>
      <c r="E771" s="257" t="s">
        <v>1503</v>
      </c>
      <c r="F771" s="257"/>
      <c r="G771" s="257"/>
      <c r="H771" s="257" t="s">
        <v>81</v>
      </c>
      <c r="I771" s="32" t="s">
        <v>6263</v>
      </c>
      <c r="J771" s="158" t="s">
        <v>96</v>
      </c>
      <c r="K771" s="257" t="s">
        <v>96</v>
      </c>
      <c r="L771" s="257"/>
      <c r="M771" s="257">
        <v>2009</v>
      </c>
      <c r="N771" s="257">
        <v>2009</v>
      </c>
      <c r="O771" s="260"/>
      <c r="P771" s="260"/>
      <c r="Q771" s="257" t="s">
        <v>8100</v>
      </c>
      <c r="R771" s="257"/>
      <c r="S771" s="267" t="s">
        <v>6264</v>
      </c>
      <c r="T771" s="158" t="s">
        <v>86</v>
      </c>
      <c r="U771" s="158" t="s">
        <v>248</v>
      </c>
      <c r="V771" s="257"/>
      <c r="W771" s="257"/>
      <c r="X771" s="261"/>
      <c r="Y771" s="261"/>
      <c r="Z771" s="261"/>
      <c r="AA771" s="261"/>
      <c r="AB771" s="257"/>
      <c r="AC771" s="261"/>
      <c r="AD771" s="261"/>
      <c r="AE771" s="261"/>
      <c r="AF771" s="261"/>
      <c r="AG771" s="261"/>
      <c r="AH771" s="261"/>
      <c r="AI771" s="257"/>
      <c r="AJ771" s="261"/>
      <c r="AK771" s="261"/>
      <c r="AL771" s="261"/>
      <c r="AM771" s="261"/>
      <c r="AN771" s="257"/>
      <c r="AO771" s="261"/>
      <c r="AP771" s="261"/>
      <c r="AQ771" s="257"/>
      <c r="AR771" s="261"/>
      <c r="AS771" s="261"/>
      <c r="AT771" s="261"/>
      <c r="AU771" s="261"/>
      <c r="AV771" s="261"/>
      <c r="AW771" s="261"/>
      <c r="AX771" s="257"/>
      <c r="AY771" s="261"/>
      <c r="AZ771" s="261"/>
      <c r="BA771" s="261"/>
      <c r="BB771" s="261"/>
      <c r="BC771" s="261"/>
      <c r="BD771" s="261"/>
      <c r="BE771" s="261"/>
      <c r="BF771" s="261"/>
      <c r="BG771" s="261"/>
      <c r="BH771" s="261"/>
      <c r="BI771" s="261"/>
      <c r="BJ771" s="261"/>
      <c r="BK771" s="257"/>
      <c r="BL771" s="257"/>
      <c r="BM771" s="257"/>
      <c r="BN771" s="257"/>
      <c r="BO771" s="257"/>
      <c r="BP771" s="257"/>
      <c r="BQ771" s="257"/>
      <c r="BR771" s="257"/>
      <c r="BS771" s="257" t="s">
        <v>5104</v>
      </c>
      <c r="BT771" s="257"/>
      <c r="BU771" s="257"/>
      <c r="BV771" s="257" t="s">
        <v>6265</v>
      </c>
      <c r="BW771" s="257"/>
      <c r="BX771" s="257" t="s">
        <v>6266</v>
      </c>
      <c r="BY771" s="257" t="s">
        <v>6264</v>
      </c>
      <c r="BZ771" s="219"/>
    </row>
    <row r="772" spans="1:78" s="217" customFormat="1" ht="99.75" customHeight="1">
      <c r="A772" s="257">
        <v>770</v>
      </c>
      <c r="B772" s="10" t="s">
        <v>6267</v>
      </c>
      <c r="C772" s="257" t="s">
        <v>76</v>
      </c>
      <c r="D772" s="257" t="s">
        <v>77</v>
      </c>
      <c r="E772" s="257" t="s">
        <v>1503</v>
      </c>
      <c r="F772" s="257" t="s">
        <v>6268</v>
      </c>
      <c r="G772" s="257" t="s">
        <v>6269</v>
      </c>
      <c r="H772" s="257" t="s">
        <v>81</v>
      </c>
      <c r="I772" s="32" t="s">
        <v>6270</v>
      </c>
      <c r="J772" s="158" t="s">
        <v>96</v>
      </c>
      <c r="K772" s="257" t="s">
        <v>6271</v>
      </c>
      <c r="L772" s="257" t="s">
        <v>6272</v>
      </c>
      <c r="M772" s="257"/>
      <c r="N772" s="257"/>
      <c r="O772" s="260"/>
      <c r="P772" s="260"/>
      <c r="Q772" s="257" t="s">
        <v>114</v>
      </c>
      <c r="R772" s="257"/>
      <c r="S772" s="267" t="s">
        <v>5882</v>
      </c>
      <c r="T772" s="158" t="s">
        <v>86</v>
      </c>
      <c r="U772" s="158" t="s">
        <v>116</v>
      </c>
      <c r="V772" s="257"/>
      <c r="W772" s="257"/>
      <c r="X772" s="261"/>
      <c r="Y772" s="261"/>
      <c r="Z772" s="261"/>
      <c r="AA772" s="261"/>
      <c r="AB772" s="257"/>
      <c r="AC772" s="261"/>
      <c r="AD772" s="261"/>
      <c r="AE772" s="261"/>
      <c r="AF772" s="261"/>
      <c r="AG772" s="261"/>
      <c r="AH772" s="261"/>
      <c r="AI772" s="257"/>
      <c r="AJ772" s="261"/>
      <c r="AK772" s="261"/>
      <c r="AL772" s="261"/>
      <c r="AM772" s="261"/>
      <c r="AN772" s="257"/>
      <c r="AO772" s="261"/>
      <c r="AP772" s="261"/>
      <c r="AQ772" s="257"/>
      <c r="AR772" s="261"/>
      <c r="AS772" s="261"/>
      <c r="AT772" s="261"/>
      <c r="AU772" s="261"/>
      <c r="AV772" s="261"/>
      <c r="AW772" s="261"/>
      <c r="AX772" s="257"/>
      <c r="AY772" s="261"/>
      <c r="AZ772" s="261"/>
      <c r="BA772" s="261"/>
      <c r="BB772" s="261"/>
      <c r="BC772" s="261"/>
      <c r="BD772" s="261"/>
      <c r="BE772" s="261"/>
      <c r="BF772" s="261"/>
      <c r="BG772" s="261"/>
      <c r="BH772" s="261"/>
      <c r="BI772" s="261"/>
      <c r="BJ772" s="261"/>
      <c r="BK772" s="257"/>
      <c r="BL772" s="257"/>
      <c r="BM772" s="257"/>
      <c r="BN772" s="257"/>
      <c r="BO772" s="257"/>
      <c r="BP772" s="257"/>
      <c r="BQ772" s="257" t="s">
        <v>1052</v>
      </c>
      <c r="BR772" s="257"/>
      <c r="BS772" s="257" t="s">
        <v>5104</v>
      </c>
      <c r="BT772" s="257"/>
      <c r="BU772" s="257"/>
      <c r="BV772" s="257" t="s">
        <v>6273</v>
      </c>
      <c r="BW772" s="257"/>
      <c r="BX772" s="257" t="s">
        <v>6274</v>
      </c>
      <c r="BY772" s="257" t="s">
        <v>5882</v>
      </c>
      <c r="BZ772" s="219"/>
    </row>
    <row r="773" spans="1:78" s="217" customFormat="1" ht="409.5">
      <c r="A773" s="257">
        <v>771</v>
      </c>
      <c r="B773" s="10" t="s">
        <v>6275</v>
      </c>
      <c r="C773" s="257" t="s">
        <v>106</v>
      </c>
      <c r="D773" s="257" t="s">
        <v>77</v>
      </c>
      <c r="E773" s="257" t="s">
        <v>6276</v>
      </c>
      <c r="F773" s="257" t="s">
        <v>6277</v>
      </c>
      <c r="G773" s="257" t="s">
        <v>6278</v>
      </c>
      <c r="H773" s="266" t="s">
        <v>110</v>
      </c>
      <c r="I773" s="32" t="s">
        <v>6279</v>
      </c>
      <c r="J773" s="158" t="s">
        <v>96</v>
      </c>
      <c r="K773" s="257" t="s">
        <v>6280</v>
      </c>
      <c r="L773" s="257" t="s">
        <v>6281</v>
      </c>
      <c r="M773" s="258">
        <v>39413</v>
      </c>
      <c r="N773" s="259">
        <v>39413</v>
      </c>
      <c r="O773" s="260"/>
      <c r="P773" s="260"/>
      <c r="Q773" s="257" t="s">
        <v>114</v>
      </c>
      <c r="R773" s="257" t="s">
        <v>6282</v>
      </c>
      <c r="S773" s="144" t="s">
        <v>177</v>
      </c>
      <c r="T773" s="158" t="s">
        <v>86</v>
      </c>
      <c r="U773" s="158" t="s">
        <v>116</v>
      </c>
      <c r="V773" s="32"/>
      <c r="W773" s="257"/>
      <c r="X773" s="261"/>
      <c r="Y773" s="261"/>
      <c r="Z773" s="261"/>
      <c r="AA773" s="261"/>
      <c r="AB773" s="262"/>
      <c r="AC773" s="263"/>
      <c r="AD773" s="261"/>
      <c r="AE773" s="261"/>
      <c r="AF773" s="261"/>
      <c r="AG773" s="261"/>
      <c r="AH773" s="263"/>
      <c r="AI773" s="266"/>
      <c r="AJ773" s="39"/>
      <c r="AK773" s="39"/>
      <c r="AL773" s="39"/>
      <c r="AM773" s="39"/>
      <c r="AN773" s="40"/>
      <c r="AO773" s="39"/>
      <c r="AP773" s="39"/>
      <c r="AQ773" s="40"/>
      <c r="AR773" s="39"/>
      <c r="AS773" s="39"/>
      <c r="AT773" s="39"/>
      <c r="AU773" s="39"/>
      <c r="AV773" s="39"/>
      <c r="AW773" s="39"/>
      <c r="AX773" s="40"/>
      <c r="AY773" s="39"/>
      <c r="AZ773" s="39"/>
      <c r="BA773" s="39"/>
      <c r="BB773" s="39"/>
      <c r="BC773" s="39"/>
      <c r="BD773" s="39"/>
      <c r="BE773" s="39"/>
      <c r="BF773" s="39"/>
      <c r="BG773" s="39"/>
      <c r="BH773" s="39"/>
      <c r="BI773" s="39"/>
      <c r="BJ773" s="39"/>
      <c r="BK773" s="257"/>
      <c r="BL773" s="257"/>
      <c r="BM773" s="257"/>
      <c r="BN773" s="266"/>
      <c r="BO773" s="266"/>
      <c r="BP773" s="257"/>
      <c r="BQ773" s="257" t="s">
        <v>102</v>
      </c>
      <c r="BR773" s="257"/>
      <c r="BS773" s="257" t="s">
        <v>88</v>
      </c>
      <c r="BT773" s="257"/>
      <c r="BU773" s="257" t="s">
        <v>6283</v>
      </c>
      <c r="BV773" s="69" t="s">
        <v>8367</v>
      </c>
      <c r="BW773" s="38"/>
      <c r="BX773" s="257" t="s">
        <v>6284</v>
      </c>
      <c r="BY773" s="266"/>
      <c r="BZ773" s="219"/>
    </row>
    <row r="774" spans="1:78" s="217" customFormat="1" ht="409.5">
      <c r="A774" s="257">
        <v>772</v>
      </c>
      <c r="B774" s="42" t="s">
        <v>6285</v>
      </c>
      <c r="C774" s="257" t="s">
        <v>106</v>
      </c>
      <c r="D774" s="257" t="s">
        <v>77</v>
      </c>
      <c r="E774" s="257" t="s">
        <v>6286</v>
      </c>
      <c r="F774" s="257" t="s">
        <v>6287</v>
      </c>
      <c r="G774" s="265" t="s">
        <v>6288</v>
      </c>
      <c r="H774" s="257" t="s">
        <v>81</v>
      </c>
      <c r="I774" s="32" t="s">
        <v>6289</v>
      </c>
      <c r="J774" s="158" t="s">
        <v>96</v>
      </c>
      <c r="K774" s="257" t="s">
        <v>6290</v>
      </c>
      <c r="L774" s="257" t="s">
        <v>6291</v>
      </c>
      <c r="M774" s="258">
        <v>35796</v>
      </c>
      <c r="N774" s="259">
        <v>35796</v>
      </c>
      <c r="O774" s="260"/>
      <c r="P774" s="260"/>
      <c r="Q774" s="257" t="s">
        <v>114</v>
      </c>
      <c r="R774" s="257" t="s">
        <v>176</v>
      </c>
      <c r="S774" s="144" t="s">
        <v>177</v>
      </c>
      <c r="T774" s="158" t="s">
        <v>86</v>
      </c>
      <c r="U774" s="158" t="s">
        <v>116</v>
      </c>
      <c r="V774" s="32"/>
      <c r="W774" s="257"/>
      <c r="X774" s="261"/>
      <c r="Y774" s="261"/>
      <c r="Z774" s="261"/>
      <c r="AA774" s="261"/>
      <c r="AB774" s="262"/>
      <c r="AC774" s="263"/>
      <c r="AD774" s="261"/>
      <c r="AE774" s="261"/>
      <c r="AF774" s="261"/>
      <c r="AG774" s="261"/>
      <c r="AH774" s="263"/>
      <c r="AI774" s="266"/>
      <c r="AJ774" s="39"/>
      <c r="AK774" s="39"/>
      <c r="AL774" s="39"/>
      <c r="AM774" s="39"/>
      <c r="AN774" s="40"/>
      <c r="AO774" s="39"/>
      <c r="AP774" s="39"/>
      <c r="AQ774" s="40"/>
      <c r="AR774" s="39"/>
      <c r="AS774" s="39"/>
      <c r="AT774" s="39"/>
      <c r="AU774" s="39"/>
      <c r="AV774" s="39"/>
      <c r="AW774" s="39"/>
      <c r="AX774" s="40"/>
      <c r="AY774" s="39"/>
      <c r="AZ774" s="39"/>
      <c r="BA774" s="39"/>
      <c r="BB774" s="39"/>
      <c r="BC774" s="39"/>
      <c r="BD774" s="39"/>
      <c r="BE774" s="39"/>
      <c r="BF774" s="39"/>
      <c r="BG774" s="39"/>
      <c r="BH774" s="39"/>
      <c r="BI774" s="39"/>
      <c r="BJ774" s="39"/>
      <c r="BK774" s="257" t="s">
        <v>6292</v>
      </c>
      <c r="BL774" s="257"/>
      <c r="BM774" s="257" t="s">
        <v>118</v>
      </c>
      <c r="BN774" s="257"/>
      <c r="BO774" s="257"/>
      <c r="BP774" s="265" t="s">
        <v>6293</v>
      </c>
      <c r="BQ774" s="257" t="s">
        <v>102</v>
      </c>
      <c r="BR774" s="257"/>
      <c r="BS774" s="257" t="s">
        <v>88</v>
      </c>
      <c r="BT774" s="257"/>
      <c r="BU774" s="257"/>
      <c r="BV774" s="257" t="s">
        <v>8475</v>
      </c>
      <c r="BW774" s="38"/>
      <c r="BX774" s="257" t="s">
        <v>6294</v>
      </c>
      <c r="BY774" s="266"/>
      <c r="BZ774" s="219"/>
    </row>
    <row r="775" spans="1:78" s="217" customFormat="1" ht="99.75" customHeight="1">
      <c r="A775" s="257">
        <v>773</v>
      </c>
      <c r="B775" s="10" t="s">
        <v>6295</v>
      </c>
      <c r="C775" s="257" t="s">
        <v>76</v>
      </c>
      <c r="D775" s="257" t="s">
        <v>77</v>
      </c>
      <c r="E775" s="257" t="s">
        <v>78</v>
      </c>
      <c r="F775" s="257" t="s">
        <v>6296</v>
      </c>
      <c r="G775" s="257" t="s">
        <v>6297</v>
      </c>
      <c r="H775" s="257" t="s">
        <v>81</v>
      </c>
      <c r="I775" s="32" t="s">
        <v>6298</v>
      </c>
      <c r="J775" s="158" t="s">
        <v>1493</v>
      </c>
      <c r="K775" s="257" t="s">
        <v>6299</v>
      </c>
      <c r="L775" s="257" t="s">
        <v>6300</v>
      </c>
      <c r="M775" s="257"/>
      <c r="N775" s="257"/>
      <c r="O775" s="260"/>
      <c r="P775" s="260"/>
      <c r="Q775" s="257" t="s">
        <v>114</v>
      </c>
      <c r="R775" s="257"/>
      <c r="S775" s="267" t="s">
        <v>3260</v>
      </c>
      <c r="T775" s="158" t="s">
        <v>86</v>
      </c>
      <c r="U775" s="158" t="s">
        <v>248</v>
      </c>
      <c r="V775" s="257"/>
      <c r="W775" s="257"/>
      <c r="X775" s="261"/>
      <c r="Y775" s="261"/>
      <c r="Z775" s="261"/>
      <c r="AA775" s="261"/>
      <c r="AB775" s="257"/>
      <c r="AC775" s="261"/>
      <c r="AD775" s="261"/>
      <c r="AE775" s="261"/>
      <c r="AF775" s="261"/>
      <c r="AG775" s="261"/>
      <c r="AH775" s="261"/>
      <c r="AI775" s="257"/>
      <c r="AJ775" s="261"/>
      <c r="AK775" s="261"/>
      <c r="AL775" s="261"/>
      <c r="AM775" s="261"/>
      <c r="AN775" s="257"/>
      <c r="AO775" s="261"/>
      <c r="AP775" s="261"/>
      <c r="AQ775" s="257"/>
      <c r="AR775" s="261"/>
      <c r="AS775" s="261"/>
      <c r="AT775" s="261"/>
      <c r="AU775" s="261"/>
      <c r="AV775" s="261"/>
      <c r="AW775" s="261"/>
      <c r="AX775" s="257"/>
      <c r="AY775" s="261"/>
      <c r="AZ775" s="261"/>
      <c r="BA775" s="261"/>
      <c r="BB775" s="261"/>
      <c r="BC775" s="261"/>
      <c r="BD775" s="261"/>
      <c r="BE775" s="261"/>
      <c r="BF775" s="261"/>
      <c r="BG775" s="261"/>
      <c r="BH775" s="261"/>
      <c r="BI775" s="261"/>
      <c r="BJ775" s="261"/>
      <c r="BK775" s="257" t="s">
        <v>6301</v>
      </c>
      <c r="BL775" s="257"/>
      <c r="BM775" s="257" t="s">
        <v>118</v>
      </c>
      <c r="BN775" s="257"/>
      <c r="BO775" s="257"/>
      <c r="BP775" s="257"/>
      <c r="BQ775" s="257"/>
      <c r="BR775" s="257"/>
      <c r="BS775" s="257" t="s">
        <v>88</v>
      </c>
      <c r="BT775" s="257"/>
      <c r="BU775" s="257"/>
      <c r="BV775" s="257" t="s">
        <v>6302</v>
      </c>
      <c r="BW775" s="257"/>
      <c r="BX775" s="257" t="s">
        <v>6303</v>
      </c>
      <c r="BY775" s="257" t="s">
        <v>3260</v>
      </c>
      <c r="BZ775" s="219"/>
    </row>
    <row r="776" spans="1:78" s="217" customFormat="1" ht="99.75" customHeight="1">
      <c r="A776" s="257">
        <v>774</v>
      </c>
      <c r="B776" s="10" t="s">
        <v>6304</v>
      </c>
      <c r="C776" s="257" t="s">
        <v>106</v>
      </c>
      <c r="D776" s="257" t="s">
        <v>125</v>
      </c>
      <c r="E776" s="257" t="s">
        <v>6305</v>
      </c>
      <c r="F776" s="257" t="s">
        <v>6306</v>
      </c>
      <c r="G776" s="257" t="s">
        <v>6307</v>
      </c>
      <c r="H776" s="266" t="s">
        <v>110</v>
      </c>
      <c r="I776" s="32" t="s">
        <v>6308</v>
      </c>
      <c r="J776" s="158" t="s">
        <v>96</v>
      </c>
      <c r="K776" s="257" t="s">
        <v>6309</v>
      </c>
      <c r="L776" s="266" t="s">
        <v>6310</v>
      </c>
      <c r="M776" s="266"/>
      <c r="N776" s="47">
        <v>40631</v>
      </c>
      <c r="O776" s="48"/>
      <c r="P776" s="48"/>
      <c r="Q776" s="257" t="s">
        <v>114</v>
      </c>
      <c r="R776" s="266" t="s">
        <v>1071</v>
      </c>
      <c r="S776" s="267" t="s">
        <v>287</v>
      </c>
      <c r="T776" s="158" t="s">
        <v>86</v>
      </c>
      <c r="U776" s="158" t="s">
        <v>116</v>
      </c>
      <c r="V776" s="32"/>
      <c r="W776" s="266"/>
      <c r="X776" s="261"/>
      <c r="Y776" s="261"/>
      <c r="Z776" s="261"/>
      <c r="AA776" s="261"/>
      <c r="AB776" s="262"/>
      <c r="AC776" s="263"/>
      <c r="AD776" s="263"/>
      <c r="AE776" s="263"/>
      <c r="AF776" s="263"/>
      <c r="AG776" s="263"/>
      <c r="AH776" s="263"/>
      <c r="AI776" s="266"/>
      <c r="AJ776" s="49"/>
      <c r="AK776" s="49"/>
      <c r="AL776" s="49"/>
      <c r="AM776" s="49"/>
      <c r="AN776" s="50"/>
      <c r="AO776" s="49"/>
      <c r="AP776" s="49"/>
      <c r="AQ776" s="50"/>
      <c r="AR776" s="49"/>
      <c r="AS776" s="49"/>
      <c r="AT776" s="49"/>
      <c r="AU776" s="49"/>
      <c r="AV776" s="49"/>
      <c r="AW776" s="49"/>
      <c r="AX776" s="50"/>
      <c r="AY776" s="49"/>
      <c r="AZ776" s="49"/>
      <c r="BA776" s="49"/>
      <c r="BB776" s="49"/>
      <c r="BC776" s="49"/>
      <c r="BD776" s="49"/>
      <c r="BE776" s="49"/>
      <c r="BF776" s="49"/>
      <c r="BG776" s="49"/>
      <c r="BH776" s="49"/>
      <c r="BI776" s="49"/>
      <c r="BJ776" s="49"/>
      <c r="BK776" s="257"/>
      <c r="BL776" s="266"/>
      <c r="BM776" s="266"/>
      <c r="BN776" s="257"/>
      <c r="BO776" s="257"/>
      <c r="BP776" s="266"/>
      <c r="BQ776" s="257" t="s">
        <v>102</v>
      </c>
      <c r="BR776" s="266"/>
      <c r="BS776" s="257" t="s">
        <v>119</v>
      </c>
      <c r="BT776" s="266"/>
      <c r="BU776" s="257"/>
      <c r="BV776" s="257" t="s">
        <v>6311</v>
      </c>
      <c r="BW776" s="34"/>
      <c r="BX776" s="257" t="s">
        <v>6312</v>
      </c>
      <c r="BY776" s="266"/>
      <c r="BZ776" s="219"/>
    </row>
    <row r="777" spans="1:78" s="217" customFormat="1" ht="191.25" customHeight="1">
      <c r="A777" s="257">
        <v>775</v>
      </c>
      <c r="B777" s="10" t="s">
        <v>6313</v>
      </c>
      <c r="C777" s="257" t="s">
        <v>106</v>
      </c>
      <c r="D777" s="257" t="s">
        <v>77</v>
      </c>
      <c r="E777" s="257" t="s">
        <v>78</v>
      </c>
      <c r="F777" s="257" t="s">
        <v>6314</v>
      </c>
      <c r="G777" s="257" t="s">
        <v>6315</v>
      </c>
      <c r="H777" s="257" t="s">
        <v>81</v>
      </c>
      <c r="I777" s="32" t="s">
        <v>6316</v>
      </c>
      <c r="J777" s="158" t="s">
        <v>96</v>
      </c>
      <c r="K777" s="257" t="s">
        <v>6317</v>
      </c>
      <c r="L777" s="257" t="s">
        <v>6318</v>
      </c>
      <c r="M777" s="258">
        <v>39205</v>
      </c>
      <c r="N777" s="259">
        <v>39205</v>
      </c>
      <c r="O777" s="260"/>
      <c r="P777" s="260"/>
      <c r="Q777" s="257" t="s">
        <v>114</v>
      </c>
      <c r="R777" s="257" t="s">
        <v>144</v>
      </c>
      <c r="S777" s="267" t="s">
        <v>195</v>
      </c>
      <c r="T777" s="158" t="s">
        <v>86</v>
      </c>
      <c r="U777" s="158" t="s">
        <v>116</v>
      </c>
      <c r="V777" s="32"/>
      <c r="W777" s="257"/>
      <c r="X777" s="261"/>
      <c r="Y777" s="261"/>
      <c r="Z777" s="261"/>
      <c r="AA777" s="261"/>
      <c r="AB777" s="262"/>
      <c r="AC777" s="263"/>
      <c r="AD777" s="261"/>
      <c r="AE777" s="261"/>
      <c r="AF777" s="261"/>
      <c r="AG777" s="261"/>
      <c r="AH777" s="263"/>
      <c r="AI777" s="266"/>
      <c r="AJ777" s="39"/>
      <c r="AK777" s="39"/>
      <c r="AL777" s="39"/>
      <c r="AM777" s="39"/>
      <c r="AN777" s="40"/>
      <c r="AO777" s="39"/>
      <c r="AP777" s="39"/>
      <c r="AQ777" s="40"/>
      <c r="AR777" s="39"/>
      <c r="AS777" s="39"/>
      <c r="AT777" s="39"/>
      <c r="AU777" s="39"/>
      <c r="AV777" s="39"/>
      <c r="AW777" s="39"/>
      <c r="AX777" s="40"/>
      <c r="AY777" s="39"/>
      <c r="AZ777" s="39"/>
      <c r="BA777" s="39"/>
      <c r="BB777" s="39"/>
      <c r="BC777" s="39"/>
      <c r="BD777" s="39"/>
      <c r="BE777" s="39"/>
      <c r="BF777" s="39"/>
      <c r="BG777" s="39"/>
      <c r="BH777" s="39"/>
      <c r="BI777" s="39"/>
      <c r="BJ777" s="39"/>
      <c r="BK777" s="257" t="s">
        <v>6319</v>
      </c>
      <c r="BL777" s="257"/>
      <c r="BM777" s="257"/>
      <c r="BN777" s="257"/>
      <c r="BO777" s="257"/>
      <c r="BP777" s="265" t="s">
        <v>6320</v>
      </c>
      <c r="BQ777" s="257" t="s">
        <v>102</v>
      </c>
      <c r="BR777" s="257"/>
      <c r="BS777" s="257" t="s">
        <v>6321</v>
      </c>
      <c r="BT777" s="257"/>
      <c r="BU777" s="257"/>
      <c r="BV777" s="257" t="s">
        <v>6322</v>
      </c>
      <c r="BW777" s="38"/>
      <c r="BX777" s="257" t="s">
        <v>6323</v>
      </c>
      <c r="BY777" s="266"/>
      <c r="BZ777" s="219"/>
    </row>
    <row r="778" spans="1:78" s="217" customFormat="1" ht="99.75" customHeight="1">
      <c r="A778" s="257">
        <v>776</v>
      </c>
      <c r="B778" s="10" t="s">
        <v>6324</v>
      </c>
      <c r="C778" s="257" t="s">
        <v>106</v>
      </c>
      <c r="D778" s="69" t="s">
        <v>2425</v>
      </c>
      <c r="E778" s="257" t="s">
        <v>1129</v>
      </c>
      <c r="F778" s="257" t="s">
        <v>6325</v>
      </c>
      <c r="G778" s="257" t="s">
        <v>6326</v>
      </c>
      <c r="H778" s="257" t="s">
        <v>81</v>
      </c>
      <c r="I778" s="32" t="s">
        <v>6327</v>
      </c>
      <c r="J778" s="158" t="s">
        <v>96</v>
      </c>
      <c r="K778" s="257" t="s">
        <v>6328</v>
      </c>
      <c r="L778" s="257" t="s">
        <v>6329</v>
      </c>
      <c r="M778" s="258">
        <v>39571</v>
      </c>
      <c r="N778" s="259">
        <v>39572</v>
      </c>
      <c r="O778" s="260"/>
      <c r="P778" s="260"/>
      <c r="Q778" s="257" t="s">
        <v>114</v>
      </c>
      <c r="R778" s="257" t="s">
        <v>5319</v>
      </c>
      <c r="S778" s="267" t="s">
        <v>359</v>
      </c>
      <c r="T778" s="158" t="s">
        <v>86</v>
      </c>
      <c r="U778" s="158" t="s">
        <v>116</v>
      </c>
      <c r="V778" s="32"/>
      <c r="W778" s="257"/>
      <c r="X778" s="261"/>
      <c r="Y778" s="261"/>
      <c r="Z778" s="261"/>
      <c r="AA778" s="261"/>
      <c r="AB778" s="262"/>
      <c r="AC778" s="263"/>
      <c r="AD778" s="261"/>
      <c r="AE778" s="261"/>
      <c r="AF778" s="261"/>
      <c r="AG778" s="261"/>
      <c r="AH778" s="263"/>
      <c r="AI778" s="266"/>
      <c r="AJ778" s="39"/>
      <c r="AK778" s="39"/>
      <c r="AL778" s="39"/>
      <c r="AM778" s="39"/>
      <c r="AN778" s="40"/>
      <c r="AO778" s="39"/>
      <c r="AP778" s="39"/>
      <c r="AQ778" s="40"/>
      <c r="AR778" s="39"/>
      <c r="AS778" s="39"/>
      <c r="AT778" s="39"/>
      <c r="AU778" s="39"/>
      <c r="AV778" s="39"/>
      <c r="AW778" s="39"/>
      <c r="AX778" s="40"/>
      <c r="AY778" s="39"/>
      <c r="AZ778" s="39"/>
      <c r="BA778" s="39"/>
      <c r="BB778" s="39"/>
      <c r="BC778" s="39"/>
      <c r="BD778" s="39"/>
      <c r="BE778" s="39"/>
      <c r="BF778" s="39"/>
      <c r="BG778" s="39"/>
      <c r="BH778" s="39"/>
      <c r="BI778" s="39"/>
      <c r="BJ778" s="39"/>
      <c r="BK778" s="257"/>
      <c r="BL778" s="257"/>
      <c r="BM778" s="257"/>
      <c r="BN778" s="257"/>
      <c r="BO778" s="257"/>
      <c r="BP778" s="257"/>
      <c r="BQ778" s="257" t="s">
        <v>102</v>
      </c>
      <c r="BR778" s="257"/>
      <c r="BS778" s="257" t="s">
        <v>88</v>
      </c>
      <c r="BT778" s="257"/>
      <c r="BU778" s="257" t="s">
        <v>1463</v>
      </c>
      <c r="BV778" s="257" t="s">
        <v>6330</v>
      </c>
      <c r="BW778" s="38"/>
      <c r="BX778" s="257" t="s">
        <v>6331</v>
      </c>
      <c r="BY778" s="266"/>
      <c r="BZ778" s="219"/>
    </row>
    <row r="779" spans="1:78" s="217" customFormat="1" ht="99.75" customHeight="1">
      <c r="A779" s="257">
        <v>777</v>
      </c>
      <c r="B779" s="10" t="s">
        <v>6332</v>
      </c>
      <c r="C779" s="257" t="s">
        <v>76</v>
      </c>
      <c r="D779" s="257" t="s">
        <v>77</v>
      </c>
      <c r="E779" s="257" t="s">
        <v>419</v>
      </c>
      <c r="F779" s="257" t="s">
        <v>6333</v>
      </c>
      <c r="G779" s="257" t="s">
        <v>6334</v>
      </c>
      <c r="H779" s="257" t="s">
        <v>81</v>
      </c>
      <c r="I779" s="32" t="s">
        <v>6335</v>
      </c>
      <c r="J779" s="158" t="s">
        <v>96</v>
      </c>
      <c r="K779" s="257" t="s">
        <v>96</v>
      </c>
      <c r="L779" s="257" t="s">
        <v>6336</v>
      </c>
      <c r="M779" s="257">
        <v>1983</v>
      </c>
      <c r="N779" s="257">
        <v>1983</v>
      </c>
      <c r="O779" s="260"/>
      <c r="P779" s="260"/>
      <c r="Q779" s="257" t="s">
        <v>114</v>
      </c>
      <c r="R779" s="257"/>
      <c r="S779" s="267" t="s">
        <v>476</v>
      </c>
      <c r="T779" s="158" t="s">
        <v>86</v>
      </c>
      <c r="U779" s="158" t="s">
        <v>116</v>
      </c>
      <c r="V779" s="257"/>
      <c r="W779" s="257"/>
      <c r="X779" s="261"/>
      <c r="Y779" s="261"/>
      <c r="Z779" s="261"/>
      <c r="AA779" s="261"/>
      <c r="AB779" s="257"/>
      <c r="AC779" s="261"/>
      <c r="AD779" s="261"/>
      <c r="AE779" s="261"/>
      <c r="AF779" s="261"/>
      <c r="AG779" s="261"/>
      <c r="AH779" s="261"/>
      <c r="AI779" s="257"/>
      <c r="AJ779" s="261"/>
      <c r="AK779" s="261"/>
      <c r="AL779" s="261"/>
      <c r="AM779" s="261"/>
      <c r="AN779" s="257"/>
      <c r="AO779" s="261"/>
      <c r="AP779" s="261"/>
      <c r="AQ779" s="257"/>
      <c r="AR779" s="261"/>
      <c r="AS779" s="261"/>
      <c r="AT779" s="261"/>
      <c r="AU779" s="261"/>
      <c r="AV779" s="261"/>
      <c r="AW779" s="261"/>
      <c r="AX779" s="257"/>
      <c r="AY779" s="261"/>
      <c r="AZ779" s="261"/>
      <c r="BA779" s="261"/>
      <c r="BB779" s="261"/>
      <c r="BC779" s="261"/>
      <c r="BD779" s="261"/>
      <c r="BE779" s="261"/>
      <c r="BF779" s="261"/>
      <c r="BG779" s="261"/>
      <c r="BH779" s="261"/>
      <c r="BI779" s="261"/>
      <c r="BJ779" s="261"/>
      <c r="BK779" s="257" t="s">
        <v>6337</v>
      </c>
      <c r="BL779" s="257"/>
      <c r="BM779" s="257" t="s">
        <v>118</v>
      </c>
      <c r="BN779" s="257"/>
      <c r="BO779" s="257"/>
      <c r="BP779" s="257"/>
      <c r="BQ779" s="257" t="s">
        <v>1052</v>
      </c>
      <c r="BR779" s="257"/>
      <c r="BS779" s="257" t="s">
        <v>88</v>
      </c>
      <c r="BT779" s="257"/>
      <c r="BU779" s="257"/>
      <c r="BV779" s="257"/>
      <c r="BW779" s="257"/>
      <c r="BX779" s="257" t="s">
        <v>6338</v>
      </c>
      <c r="BY779" s="257" t="s">
        <v>476</v>
      </c>
      <c r="BZ779" s="219"/>
    </row>
    <row r="780" spans="1:78" s="217" customFormat="1" ht="99.75" customHeight="1">
      <c r="A780" s="257">
        <v>778</v>
      </c>
      <c r="B780" s="10" t="s">
        <v>6339</v>
      </c>
      <c r="C780" s="257" t="s">
        <v>106</v>
      </c>
      <c r="D780" s="257" t="s">
        <v>125</v>
      </c>
      <c r="E780" s="265" t="s">
        <v>758</v>
      </c>
      <c r="F780" s="257" t="s">
        <v>6340</v>
      </c>
      <c r="G780" s="257" t="s">
        <v>6341</v>
      </c>
      <c r="H780" s="257" t="s">
        <v>81</v>
      </c>
      <c r="I780" s="32" t="s">
        <v>6342</v>
      </c>
      <c r="J780" s="158" t="s">
        <v>96</v>
      </c>
      <c r="K780" s="257" t="s">
        <v>6343</v>
      </c>
      <c r="L780" s="257"/>
      <c r="M780" s="258">
        <v>39484</v>
      </c>
      <c r="N780" s="259">
        <v>39485</v>
      </c>
      <c r="O780" s="260"/>
      <c r="P780" s="260"/>
      <c r="Q780" s="257" t="s">
        <v>114</v>
      </c>
      <c r="R780" s="257" t="s">
        <v>144</v>
      </c>
      <c r="S780" s="267" t="s">
        <v>195</v>
      </c>
      <c r="T780" s="158" t="s">
        <v>86</v>
      </c>
      <c r="U780" s="158" t="s">
        <v>116</v>
      </c>
      <c r="V780" s="32"/>
      <c r="W780" s="257"/>
      <c r="X780" s="261"/>
      <c r="Y780" s="261"/>
      <c r="Z780" s="261"/>
      <c r="AA780" s="261"/>
      <c r="AB780" s="262"/>
      <c r="AC780" s="263"/>
      <c r="AD780" s="261"/>
      <c r="AE780" s="261"/>
      <c r="AF780" s="261"/>
      <c r="AG780" s="261"/>
      <c r="AH780" s="263"/>
      <c r="AI780" s="266"/>
      <c r="AJ780" s="39"/>
      <c r="AK780" s="39"/>
      <c r="AL780" s="39"/>
      <c r="AM780" s="39"/>
      <c r="AN780" s="40"/>
      <c r="AO780" s="39"/>
      <c r="AP780" s="39"/>
      <c r="AQ780" s="40"/>
      <c r="AR780" s="39"/>
      <c r="AS780" s="39"/>
      <c r="AT780" s="39"/>
      <c r="AU780" s="39"/>
      <c r="AV780" s="39"/>
      <c r="AW780" s="39"/>
      <c r="AX780" s="40"/>
      <c r="AY780" s="39"/>
      <c r="AZ780" s="39"/>
      <c r="BA780" s="39"/>
      <c r="BB780" s="39"/>
      <c r="BC780" s="39"/>
      <c r="BD780" s="39"/>
      <c r="BE780" s="39"/>
      <c r="BF780" s="39"/>
      <c r="BG780" s="39"/>
      <c r="BH780" s="39"/>
      <c r="BI780" s="39"/>
      <c r="BJ780" s="39"/>
      <c r="BK780" s="257" t="s">
        <v>6344</v>
      </c>
      <c r="BL780" s="257"/>
      <c r="BM780" s="257" t="s">
        <v>118</v>
      </c>
      <c r="BN780" s="257"/>
      <c r="BO780" s="257"/>
      <c r="BP780" s="257"/>
      <c r="BQ780" s="257" t="s">
        <v>102</v>
      </c>
      <c r="BR780" s="257"/>
      <c r="BS780" s="257" t="s">
        <v>88</v>
      </c>
      <c r="BT780" s="257"/>
      <c r="BU780" s="257"/>
      <c r="BV780" s="257" t="s">
        <v>6345</v>
      </c>
      <c r="BW780" s="38"/>
      <c r="BX780" s="257" t="s">
        <v>6346</v>
      </c>
      <c r="BY780" s="266"/>
      <c r="BZ780" s="219"/>
    </row>
    <row r="781" spans="1:78" s="217" customFormat="1" ht="99.75" customHeight="1">
      <c r="A781" s="257">
        <v>779</v>
      </c>
      <c r="B781" s="10" t="s">
        <v>6347</v>
      </c>
      <c r="C781" s="257" t="s">
        <v>76</v>
      </c>
      <c r="D781" s="257" t="s">
        <v>77</v>
      </c>
      <c r="E781" s="257" t="s">
        <v>78</v>
      </c>
      <c r="F781" s="257" t="s">
        <v>6348</v>
      </c>
      <c r="G781" s="257" t="s">
        <v>6349</v>
      </c>
      <c r="H781" s="257" t="s">
        <v>81</v>
      </c>
      <c r="I781" s="32"/>
      <c r="J781" s="158" t="s">
        <v>1973</v>
      </c>
      <c r="K781" s="257" t="s">
        <v>6350</v>
      </c>
      <c r="L781" s="257"/>
      <c r="M781" s="258">
        <v>39175</v>
      </c>
      <c r="N781" s="258">
        <v>39175</v>
      </c>
      <c r="O781" s="260"/>
      <c r="P781" s="260"/>
      <c r="Q781" s="257" t="s">
        <v>8100</v>
      </c>
      <c r="R781" s="257"/>
      <c r="S781" s="267" t="s">
        <v>476</v>
      </c>
      <c r="T781" s="158" t="s">
        <v>86</v>
      </c>
      <c r="U781" s="158" t="s">
        <v>116</v>
      </c>
      <c r="V781" s="257"/>
      <c r="W781" s="257"/>
      <c r="X781" s="261"/>
      <c r="Y781" s="261"/>
      <c r="Z781" s="261"/>
      <c r="AA781" s="261"/>
      <c r="AB781" s="257"/>
      <c r="AC781" s="261"/>
      <c r="AD781" s="261"/>
      <c r="AE781" s="261"/>
      <c r="AF781" s="261"/>
      <c r="AG781" s="261"/>
      <c r="AH781" s="261"/>
      <c r="AI781" s="257"/>
      <c r="AJ781" s="261"/>
      <c r="AK781" s="261"/>
      <c r="AL781" s="261"/>
      <c r="AM781" s="261"/>
      <c r="AN781" s="257"/>
      <c r="AO781" s="261"/>
      <c r="AP781" s="261"/>
      <c r="AQ781" s="257"/>
      <c r="AR781" s="261"/>
      <c r="AS781" s="261"/>
      <c r="AT781" s="261"/>
      <c r="AU781" s="261"/>
      <c r="AV781" s="261"/>
      <c r="AW781" s="261"/>
      <c r="AX781" s="257"/>
      <c r="AY781" s="261"/>
      <c r="AZ781" s="261"/>
      <c r="BA781" s="261"/>
      <c r="BB781" s="261"/>
      <c r="BC781" s="261"/>
      <c r="BD781" s="261"/>
      <c r="BE781" s="261"/>
      <c r="BF781" s="261"/>
      <c r="BG781" s="261"/>
      <c r="BH781" s="261"/>
      <c r="BI781" s="261"/>
      <c r="BJ781" s="261"/>
      <c r="BK781" s="257" t="s">
        <v>6351</v>
      </c>
      <c r="BL781" s="257"/>
      <c r="BM781" s="257"/>
      <c r="BN781" s="257"/>
      <c r="BO781" s="257"/>
      <c r="BP781" s="257"/>
      <c r="BQ781" s="257" t="s">
        <v>6352</v>
      </c>
      <c r="BR781" s="257"/>
      <c r="BS781" s="257" t="s">
        <v>4773</v>
      </c>
      <c r="BT781" s="257"/>
      <c r="BU781" s="257"/>
      <c r="BV781" s="257"/>
      <c r="BW781" s="257"/>
      <c r="BX781" s="257" t="s">
        <v>6353</v>
      </c>
      <c r="BY781" s="257" t="s">
        <v>476</v>
      </c>
      <c r="BZ781" s="219"/>
    </row>
    <row r="782" spans="1:78" s="217" customFormat="1" ht="99.75" customHeight="1">
      <c r="A782" s="257">
        <v>780</v>
      </c>
      <c r="B782" s="10" t="s">
        <v>6354</v>
      </c>
      <c r="C782" s="257" t="s">
        <v>76</v>
      </c>
      <c r="D782" s="257" t="s">
        <v>77</v>
      </c>
      <c r="E782" s="257" t="s">
        <v>78</v>
      </c>
      <c r="F782" s="257" t="s">
        <v>6355</v>
      </c>
      <c r="G782" s="257" t="s">
        <v>6356</v>
      </c>
      <c r="H782" s="257" t="s">
        <v>81</v>
      </c>
      <c r="I782" s="32" t="s">
        <v>6357</v>
      </c>
      <c r="J782" s="158" t="s">
        <v>96</v>
      </c>
      <c r="K782" s="257" t="s">
        <v>505</v>
      </c>
      <c r="L782" s="257" t="s">
        <v>6358</v>
      </c>
      <c r="M782" s="140"/>
      <c r="N782" s="257"/>
      <c r="O782" s="260"/>
      <c r="P782" s="260"/>
      <c r="Q782" s="257" t="s">
        <v>114</v>
      </c>
      <c r="R782" s="257"/>
      <c r="S782" s="267" t="s">
        <v>4988</v>
      </c>
      <c r="T782" s="158" t="s">
        <v>86</v>
      </c>
      <c r="U782" s="158" t="s">
        <v>116</v>
      </c>
      <c r="V782" s="257"/>
      <c r="W782" s="257"/>
      <c r="X782" s="261"/>
      <c r="Y782" s="261"/>
      <c r="Z782" s="261"/>
      <c r="AA782" s="261"/>
      <c r="AB782" s="257"/>
      <c r="AC782" s="261"/>
      <c r="AD782" s="261"/>
      <c r="AE782" s="261"/>
      <c r="AF782" s="261"/>
      <c r="AG782" s="261"/>
      <c r="AH782" s="261"/>
      <c r="AI782" s="257"/>
      <c r="AJ782" s="261"/>
      <c r="AK782" s="261"/>
      <c r="AL782" s="261"/>
      <c r="AM782" s="261"/>
      <c r="AN782" s="257"/>
      <c r="AO782" s="261"/>
      <c r="AP782" s="261"/>
      <c r="AQ782" s="257"/>
      <c r="AR782" s="261"/>
      <c r="AS782" s="261"/>
      <c r="AT782" s="261"/>
      <c r="AU782" s="261"/>
      <c r="AV782" s="261"/>
      <c r="AW782" s="261"/>
      <c r="AX782" s="257"/>
      <c r="AY782" s="261"/>
      <c r="AZ782" s="261"/>
      <c r="BA782" s="261"/>
      <c r="BB782" s="261"/>
      <c r="BC782" s="261"/>
      <c r="BD782" s="261"/>
      <c r="BE782" s="261"/>
      <c r="BF782" s="261"/>
      <c r="BG782" s="261"/>
      <c r="BH782" s="261"/>
      <c r="BI782" s="261"/>
      <c r="BJ782" s="261"/>
      <c r="BK782" s="257"/>
      <c r="BL782" s="257"/>
      <c r="BM782" s="257"/>
      <c r="BN782" s="257"/>
      <c r="BO782" s="257"/>
      <c r="BP782" s="257"/>
      <c r="BQ782" s="257"/>
      <c r="BR782" s="257"/>
      <c r="BS782" s="257" t="s">
        <v>4773</v>
      </c>
      <c r="BT782" s="257"/>
      <c r="BU782" s="257"/>
      <c r="BV782" s="257" t="s">
        <v>6359</v>
      </c>
      <c r="BW782" s="257"/>
      <c r="BX782" s="257" t="s">
        <v>6360</v>
      </c>
      <c r="BY782" s="257" t="s">
        <v>4988</v>
      </c>
      <c r="BZ782" s="219"/>
    </row>
    <row r="783" spans="1:78" s="217" customFormat="1" ht="99.75" customHeight="1">
      <c r="A783" s="257">
        <v>781</v>
      </c>
      <c r="B783" s="99" t="s">
        <v>6361</v>
      </c>
      <c r="C783" s="257" t="s">
        <v>106</v>
      </c>
      <c r="D783" s="257" t="s">
        <v>77</v>
      </c>
      <c r="E783" s="257" t="s">
        <v>78</v>
      </c>
      <c r="F783" s="257" t="s">
        <v>6362</v>
      </c>
      <c r="G783" s="257" t="s">
        <v>6363</v>
      </c>
      <c r="H783" s="257" t="s">
        <v>81</v>
      </c>
      <c r="I783" s="99"/>
      <c r="J783" s="158" t="s">
        <v>96</v>
      </c>
      <c r="K783" s="257" t="s">
        <v>6364</v>
      </c>
      <c r="L783" s="257" t="s">
        <v>6365</v>
      </c>
      <c r="M783" s="46">
        <v>37013</v>
      </c>
      <c r="N783" s="47">
        <v>37013</v>
      </c>
      <c r="O783" s="111"/>
      <c r="P783" s="111"/>
      <c r="Q783" s="257" t="s">
        <v>114</v>
      </c>
      <c r="R783" s="266" t="s">
        <v>144</v>
      </c>
      <c r="S783" s="267" t="s">
        <v>195</v>
      </c>
      <c r="T783" s="158" t="s">
        <v>86</v>
      </c>
      <c r="U783" s="158" t="s">
        <v>116</v>
      </c>
      <c r="V783" s="32"/>
      <c r="W783" s="257"/>
      <c r="X783" s="261"/>
      <c r="Y783" s="261"/>
      <c r="Z783" s="261"/>
      <c r="AA783" s="261"/>
      <c r="AB783" s="262"/>
      <c r="AC783" s="263"/>
      <c r="AD783" s="261"/>
      <c r="AE783" s="261"/>
      <c r="AF783" s="261"/>
      <c r="AG783" s="261"/>
      <c r="AH783" s="263"/>
      <c r="AI783" s="266"/>
      <c r="AJ783" s="39"/>
      <c r="AK783" s="39"/>
      <c r="AL783" s="39"/>
      <c r="AM783" s="39"/>
      <c r="AN783" s="40"/>
      <c r="AO783" s="39"/>
      <c r="AP783" s="39"/>
      <c r="AQ783" s="40"/>
      <c r="AR783" s="39"/>
      <c r="AS783" s="39"/>
      <c r="AT783" s="39"/>
      <c r="AU783" s="39"/>
      <c r="AV783" s="39"/>
      <c r="AW783" s="39"/>
      <c r="AX783" s="40"/>
      <c r="AY783" s="39"/>
      <c r="AZ783" s="39"/>
      <c r="BA783" s="39"/>
      <c r="BB783" s="39"/>
      <c r="BC783" s="39"/>
      <c r="BD783" s="39"/>
      <c r="BE783" s="39"/>
      <c r="BF783" s="39"/>
      <c r="BG783" s="39"/>
      <c r="BH783" s="39"/>
      <c r="BI783" s="39"/>
      <c r="BJ783" s="39"/>
      <c r="BK783" s="257"/>
      <c r="BL783" s="257"/>
      <c r="BM783" s="257"/>
      <c r="BN783" s="257"/>
      <c r="BO783" s="257"/>
      <c r="BP783" s="257"/>
      <c r="BQ783" s="257" t="s">
        <v>102</v>
      </c>
      <c r="BR783" s="257"/>
      <c r="BS783" s="257" t="s">
        <v>88</v>
      </c>
      <c r="BT783" s="257"/>
      <c r="BU783" s="257"/>
      <c r="BV783" s="257"/>
      <c r="BW783" s="38"/>
      <c r="BX783" s="257" t="s">
        <v>6366</v>
      </c>
      <c r="BY783" s="266"/>
      <c r="BZ783" s="219"/>
    </row>
    <row r="784" spans="1:78" s="217" customFormat="1" ht="99.75" customHeight="1">
      <c r="A784" s="257">
        <v>782</v>
      </c>
      <c r="B784" s="101" t="s">
        <v>8273</v>
      </c>
      <c r="C784" s="257" t="s">
        <v>76</v>
      </c>
      <c r="D784" s="257" t="s">
        <v>77</v>
      </c>
      <c r="E784" s="257" t="s">
        <v>6367</v>
      </c>
      <c r="F784" s="257"/>
      <c r="G784" s="141"/>
      <c r="H784" s="257" t="s">
        <v>81</v>
      </c>
      <c r="I784" s="32" t="s">
        <v>6368</v>
      </c>
      <c r="J784" s="158" t="s">
        <v>96</v>
      </c>
      <c r="K784" s="257" t="s">
        <v>96</v>
      </c>
      <c r="L784" s="257" t="s">
        <v>6369</v>
      </c>
      <c r="M784" s="257"/>
      <c r="N784" s="257"/>
      <c r="O784" s="260"/>
      <c r="P784" s="260"/>
      <c r="Q784" s="257" t="s">
        <v>114</v>
      </c>
      <c r="R784" s="257"/>
      <c r="S784" s="267" t="s">
        <v>3412</v>
      </c>
      <c r="T784" s="158" t="s">
        <v>86</v>
      </c>
      <c r="U784" s="158" t="s">
        <v>6083</v>
      </c>
      <c r="V784" s="257"/>
      <c r="W784" s="257"/>
      <c r="X784" s="261"/>
      <c r="Y784" s="261"/>
      <c r="Z784" s="261"/>
      <c r="AA784" s="261"/>
      <c r="AB784" s="257"/>
      <c r="AC784" s="261"/>
      <c r="AD784" s="261"/>
      <c r="AE784" s="261"/>
      <c r="AF784" s="261"/>
      <c r="AG784" s="261"/>
      <c r="AH784" s="261"/>
      <c r="AI784" s="257"/>
      <c r="AJ784" s="261"/>
      <c r="AK784" s="261"/>
      <c r="AL784" s="261"/>
      <c r="AM784" s="261"/>
      <c r="AN784" s="257"/>
      <c r="AO784" s="261"/>
      <c r="AP784" s="261"/>
      <c r="AQ784" s="257"/>
      <c r="AR784" s="261"/>
      <c r="AS784" s="261"/>
      <c r="AT784" s="261"/>
      <c r="AU784" s="261"/>
      <c r="AV784" s="261"/>
      <c r="AW784" s="261"/>
      <c r="AX784" s="257"/>
      <c r="AY784" s="261"/>
      <c r="AZ784" s="261"/>
      <c r="BA784" s="261"/>
      <c r="BB784" s="261"/>
      <c r="BC784" s="261"/>
      <c r="BD784" s="261"/>
      <c r="BE784" s="261"/>
      <c r="BF784" s="261"/>
      <c r="BG784" s="261"/>
      <c r="BH784" s="261"/>
      <c r="BI784" s="261"/>
      <c r="BJ784" s="261"/>
      <c r="BK784" s="257"/>
      <c r="BL784" s="257"/>
      <c r="BM784" s="257"/>
      <c r="BN784" s="257"/>
      <c r="BO784" s="257"/>
      <c r="BP784" s="257"/>
      <c r="BQ784" s="257" t="s">
        <v>1052</v>
      </c>
      <c r="BR784" s="257"/>
      <c r="BS784" s="257" t="s">
        <v>88</v>
      </c>
      <c r="BT784" s="257"/>
      <c r="BU784" s="257"/>
      <c r="BV784" s="257" t="s">
        <v>6370</v>
      </c>
      <c r="BW784" s="257"/>
      <c r="BX784" s="257" t="s">
        <v>6371</v>
      </c>
      <c r="BY784" s="257" t="s">
        <v>3412</v>
      </c>
      <c r="BZ784" s="219"/>
    </row>
    <row r="785" spans="1:78" s="217" customFormat="1" ht="99.75" customHeight="1">
      <c r="A785" s="257">
        <v>783</v>
      </c>
      <c r="B785" s="10" t="s">
        <v>6372</v>
      </c>
      <c r="C785" s="257" t="s">
        <v>76</v>
      </c>
      <c r="D785" s="257" t="s">
        <v>77</v>
      </c>
      <c r="E785" s="257" t="s">
        <v>6367</v>
      </c>
      <c r="F785" s="257" t="s">
        <v>6373</v>
      </c>
      <c r="G785" s="257" t="s">
        <v>6374</v>
      </c>
      <c r="H785" s="257" t="s">
        <v>81</v>
      </c>
      <c r="I785" s="32" t="s">
        <v>6375</v>
      </c>
      <c r="J785" s="158" t="s">
        <v>96</v>
      </c>
      <c r="K785" s="257" t="s">
        <v>6376</v>
      </c>
      <c r="L785" s="257" t="s">
        <v>6377</v>
      </c>
      <c r="M785" s="257"/>
      <c r="N785" s="257"/>
      <c r="O785" s="260"/>
      <c r="P785" s="260"/>
      <c r="Q785" s="257" t="s">
        <v>114</v>
      </c>
      <c r="R785" s="257"/>
      <c r="S785" s="267" t="s">
        <v>1371</v>
      </c>
      <c r="T785" s="158" t="s">
        <v>86</v>
      </c>
      <c r="U785" s="158" t="s">
        <v>3247</v>
      </c>
      <c r="V785" s="257"/>
      <c r="W785" s="257"/>
      <c r="X785" s="261"/>
      <c r="Y785" s="261"/>
      <c r="Z785" s="261"/>
      <c r="AA785" s="261"/>
      <c r="AB785" s="257"/>
      <c r="AC785" s="261"/>
      <c r="AD785" s="261"/>
      <c r="AE785" s="261"/>
      <c r="AF785" s="261"/>
      <c r="AG785" s="261"/>
      <c r="AH785" s="261"/>
      <c r="AI785" s="257"/>
      <c r="AJ785" s="261"/>
      <c r="AK785" s="261"/>
      <c r="AL785" s="261"/>
      <c r="AM785" s="261"/>
      <c r="AN785" s="257"/>
      <c r="AO785" s="261"/>
      <c r="AP785" s="261"/>
      <c r="AQ785" s="257"/>
      <c r="AR785" s="261"/>
      <c r="AS785" s="261"/>
      <c r="AT785" s="261"/>
      <c r="AU785" s="261"/>
      <c r="AV785" s="261"/>
      <c r="AW785" s="261"/>
      <c r="AX785" s="257"/>
      <c r="AY785" s="261"/>
      <c r="AZ785" s="261"/>
      <c r="BA785" s="261"/>
      <c r="BB785" s="261"/>
      <c r="BC785" s="261"/>
      <c r="BD785" s="261"/>
      <c r="BE785" s="261"/>
      <c r="BF785" s="261"/>
      <c r="BG785" s="261"/>
      <c r="BH785" s="261"/>
      <c r="BI785" s="261"/>
      <c r="BJ785" s="261"/>
      <c r="BK785" s="257"/>
      <c r="BL785" s="257"/>
      <c r="BM785" s="257"/>
      <c r="BN785" s="257"/>
      <c r="BO785" s="257"/>
      <c r="BP785" s="257"/>
      <c r="BQ785" s="257" t="s">
        <v>1052</v>
      </c>
      <c r="BR785" s="257"/>
      <c r="BS785" s="257" t="s">
        <v>88</v>
      </c>
      <c r="BT785" s="257"/>
      <c r="BU785" s="257"/>
      <c r="BV785" s="257" t="s">
        <v>6378</v>
      </c>
      <c r="BW785" s="257"/>
      <c r="BX785" s="257" t="s">
        <v>6379</v>
      </c>
      <c r="BY785" s="257" t="s">
        <v>1371</v>
      </c>
      <c r="BZ785" s="219"/>
    </row>
    <row r="786" spans="1:78" s="217" customFormat="1" ht="99.75" customHeight="1">
      <c r="A786" s="257">
        <v>784</v>
      </c>
      <c r="B786" s="10" t="s">
        <v>6380</v>
      </c>
      <c r="C786" s="257" t="s">
        <v>106</v>
      </c>
      <c r="D786" s="257" t="s">
        <v>5602</v>
      </c>
      <c r="E786" s="257" t="s">
        <v>5602</v>
      </c>
      <c r="F786" s="257"/>
      <c r="G786" s="257"/>
      <c r="H786" s="257" t="s">
        <v>81</v>
      </c>
      <c r="I786" s="32"/>
      <c r="J786" s="158" t="s">
        <v>96</v>
      </c>
      <c r="K786" s="257" t="s">
        <v>6381</v>
      </c>
      <c r="L786" s="257" t="s">
        <v>6382</v>
      </c>
      <c r="M786" s="257"/>
      <c r="N786" s="257"/>
      <c r="O786" s="260"/>
      <c r="P786" s="260"/>
      <c r="Q786" s="257" t="s">
        <v>114</v>
      </c>
      <c r="R786" s="257" t="s">
        <v>144</v>
      </c>
      <c r="S786" s="267" t="s">
        <v>195</v>
      </c>
      <c r="T786" s="158" t="s">
        <v>86</v>
      </c>
      <c r="U786" s="158" t="s">
        <v>116</v>
      </c>
      <c r="V786" s="257"/>
      <c r="W786" s="257"/>
      <c r="X786" s="261"/>
      <c r="Y786" s="261"/>
      <c r="Z786" s="261"/>
      <c r="AA786" s="261"/>
      <c r="AB786" s="257"/>
      <c r="AC786" s="261"/>
      <c r="AD786" s="261"/>
      <c r="AE786" s="261"/>
      <c r="AF786" s="261"/>
      <c r="AG786" s="261"/>
      <c r="AH786" s="261"/>
      <c r="AI786" s="257"/>
      <c r="AJ786" s="261"/>
      <c r="AK786" s="261"/>
      <c r="AL786" s="261"/>
      <c r="AM786" s="261"/>
      <c r="AN786" s="257"/>
      <c r="AO786" s="261"/>
      <c r="AP786" s="261"/>
      <c r="AQ786" s="257"/>
      <c r="AR786" s="261"/>
      <c r="AS786" s="261"/>
      <c r="AT786" s="261"/>
      <c r="AU786" s="261"/>
      <c r="AV786" s="261"/>
      <c r="AW786" s="261"/>
      <c r="AX786" s="257"/>
      <c r="AY786" s="261"/>
      <c r="AZ786" s="261"/>
      <c r="BA786" s="261"/>
      <c r="BB786" s="261"/>
      <c r="BC786" s="261"/>
      <c r="BD786" s="261"/>
      <c r="BE786" s="261"/>
      <c r="BF786" s="261"/>
      <c r="BG786" s="261"/>
      <c r="BH786" s="261"/>
      <c r="BI786" s="261"/>
      <c r="BJ786" s="261"/>
      <c r="BK786" s="257"/>
      <c r="BL786" s="257"/>
      <c r="BM786" s="257"/>
      <c r="BN786" s="257"/>
      <c r="BO786" s="257"/>
      <c r="BP786" s="257"/>
      <c r="BQ786" s="257"/>
      <c r="BR786" s="257" t="s">
        <v>6383</v>
      </c>
      <c r="BS786" s="257" t="s">
        <v>88</v>
      </c>
      <c r="BT786" s="257"/>
      <c r="BU786" s="257"/>
      <c r="BV786" s="257"/>
      <c r="BW786" s="257"/>
      <c r="BX786" s="257" t="s">
        <v>6384</v>
      </c>
      <c r="BY786" s="257"/>
      <c r="BZ786" s="219"/>
    </row>
    <row r="787" spans="1:78" s="217" customFormat="1" ht="99.75" customHeight="1">
      <c r="A787" s="257">
        <v>785</v>
      </c>
      <c r="B787" s="10" t="s">
        <v>6385</v>
      </c>
      <c r="C787" s="257" t="s">
        <v>106</v>
      </c>
      <c r="D787" s="257" t="s">
        <v>77</v>
      </c>
      <c r="E787" s="257" t="s">
        <v>6386</v>
      </c>
      <c r="F787" s="257"/>
      <c r="G787" s="257" t="s">
        <v>6387</v>
      </c>
      <c r="H787" s="257" t="s">
        <v>81</v>
      </c>
      <c r="I787" s="10"/>
      <c r="J787" s="158" t="s">
        <v>96</v>
      </c>
      <c r="K787" s="257" t="s">
        <v>6381</v>
      </c>
      <c r="L787" s="257"/>
      <c r="M787" s="258">
        <v>39387</v>
      </c>
      <c r="N787" s="259">
        <v>39387</v>
      </c>
      <c r="O787" s="260"/>
      <c r="P787" s="260"/>
      <c r="Q787" s="257" t="s">
        <v>114</v>
      </c>
      <c r="R787" s="257" t="s">
        <v>1245</v>
      </c>
      <c r="S787" s="267" t="s">
        <v>761</v>
      </c>
      <c r="T787" s="158" t="s">
        <v>86</v>
      </c>
      <c r="U787" s="158" t="s">
        <v>116</v>
      </c>
      <c r="V787" s="32"/>
      <c r="W787" s="257"/>
      <c r="X787" s="261"/>
      <c r="Y787" s="261"/>
      <c r="Z787" s="261"/>
      <c r="AA787" s="261"/>
      <c r="AB787" s="262"/>
      <c r="AC787" s="263"/>
      <c r="AD787" s="261"/>
      <c r="AE787" s="261"/>
      <c r="AF787" s="261"/>
      <c r="AG787" s="261"/>
      <c r="AH787" s="263"/>
      <c r="AI787" s="266"/>
      <c r="AJ787" s="39"/>
      <c r="AK787" s="39"/>
      <c r="AL787" s="39"/>
      <c r="AM787" s="39"/>
      <c r="AN787" s="40"/>
      <c r="AO787" s="39"/>
      <c r="AP787" s="39"/>
      <c r="AQ787" s="40"/>
      <c r="AR787" s="39"/>
      <c r="AS787" s="39"/>
      <c r="AT787" s="39"/>
      <c r="AU787" s="39"/>
      <c r="AV787" s="39"/>
      <c r="AW787" s="39"/>
      <c r="AX787" s="40"/>
      <c r="AY787" s="39"/>
      <c r="AZ787" s="39"/>
      <c r="BA787" s="39"/>
      <c r="BB787" s="39"/>
      <c r="BC787" s="39"/>
      <c r="BD787" s="39"/>
      <c r="BE787" s="39"/>
      <c r="BF787" s="39"/>
      <c r="BG787" s="39"/>
      <c r="BH787" s="39"/>
      <c r="BI787" s="39"/>
      <c r="BJ787" s="39"/>
      <c r="BK787" s="257"/>
      <c r="BL787" s="257"/>
      <c r="BM787" s="257"/>
      <c r="BN787" s="257"/>
      <c r="BO787" s="257"/>
      <c r="BP787" s="257"/>
      <c r="BQ787" s="257" t="s">
        <v>102</v>
      </c>
      <c r="BR787" s="257"/>
      <c r="BS787" s="257" t="s">
        <v>6388</v>
      </c>
      <c r="BT787" s="257"/>
      <c r="BU787" s="257"/>
      <c r="BV787" s="257"/>
      <c r="BW787" s="38"/>
      <c r="BX787" s="257" t="s">
        <v>6389</v>
      </c>
      <c r="BY787" s="266"/>
      <c r="BZ787" s="219"/>
    </row>
    <row r="788" spans="1:78" s="217" customFormat="1" ht="99.75" customHeight="1">
      <c r="A788" s="257">
        <v>786</v>
      </c>
      <c r="B788" s="10" t="s">
        <v>6390</v>
      </c>
      <c r="C788" s="257" t="s">
        <v>106</v>
      </c>
      <c r="D788" s="257" t="s">
        <v>77</v>
      </c>
      <c r="E788" s="257" t="s">
        <v>6391</v>
      </c>
      <c r="F788" s="257"/>
      <c r="G788" s="257"/>
      <c r="H788" s="257" t="s">
        <v>81</v>
      </c>
      <c r="I788" s="32"/>
      <c r="J788" s="158" t="s">
        <v>96</v>
      </c>
      <c r="K788" s="257" t="s">
        <v>6381</v>
      </c>
      <c r="L788" s="257" t="s">
        <v>6382</v>
      </c>
      <c r="M788" s="257"/>
      <c r="N788" s="257"/>
      <c r="O788" s="260"/>
      <c r="P788" s="260"/>
      <c r="Q788" s="257" t="s">
        <v>114</v>
      </c>
      <c r="R788" s="257" t="s">
        <v>144</v>
      </c>
      <c r="S788" s="267" t="s">
        <v>195</v>
      </c>
      <c r="T788" s="158" t="s">
        <v>86</v>
      </c>
      <c r="U788" s="158" t="s">
        <v>116</v>
      </c>
      <c r="V788" s="257"/>
      <c r="W788" s="257"/>
      <c r="X788" s="261"/>
      <c r="Y788" s="261"/>
      <c r="Z788" s="261"/>
      <c r="AA788" s="261"/>
      <c r="AB788" s="257"/>
      <c r="AC788" s="261"/>
      <c r="AD788" s="261"/>
      <c r="AE788" s="261"/>
      <c r="AF788" s="261"/>
      <c r="AG788" s="261"/>
      <c r="AH788" s="261"/>
      <c r="AI788" s="257"/>
      <c r="AJ788" s="261"/>
      <c r="AK788" s="261"/>
      <c r="AL788" s="261"/>
      <c r="AM788" s="261"/>
      <c r="AN788" s="257"/>
      <c r="AO788" s="261"/>
      <c r="AP788" s="261"/>
      <c r="AQ788" s="257"/>
      <c r="AR788" s="261"/>
      <c r="AS788" s="261"/>
      <c r="AT788" s="261"/>
      <c r="AU788" s="261"/>
      <c r="AV788" s="261"/>
      <c r="AW788" s="261"/>
      <c r="AX788" s="257"/>
      <c r="AY788" s="261"/>
      <c r="AZ788" s="261"/>
      <c r="BA788" s="261"/>
      <c r="BB788" s="261"/>
      <c r="BC788" s="261"/>
      <c r="BD788" s="261"/>
      <c r="BE788" s="261"/>
      <c r="BF788" s="261"/>
      <c r="BG788" s="261"/>
      <c r="BH788" s="261"/>
      <c r="BI788" s="261"/>
      <c r="BJ788" s="261"/>
      <c r="BK788" s="257"/>
      <c r="BL788" s="257"/>
      <c r="BM788" s="257"/>
      <c r="BN788" s="257"/>
      <c r="BO788" s="257"/>
      <c r="BP788" s="257"/>
      <c r="BQ788" s="257"/>
      <c r="BR788" s="257"/>
      <c r="BS788" s="257"/>
      <c r="BT788" s="257"/>
      <c r="BU788" s="257"/>
      <c r="BV788" s="257"/>
      <c r="BW788" s="257"/>
      <c r="BX788" s="265" t="s">
        <v>1337</v>
      </c>
      <c r="BY788" s="257"/>
      <c r="BZ788" s="219"/>
    </row>
    <row r="789" spans="1:78" s="217" customFormat="1" ht="99.75" customHeight="1">
      <c r="A789" s="257">
        <v>787</v>
      </c>
      <c r="B789" s="10" t="s">
        <v>6392</v>
      </c>
      <c r="C789" s="257" t="s">
        <v>106</v>
      </c>
      <c r="D789" s="257" t="s">
        <v>436</v>
      </c>
      <c r="E789" s="257" t="s">
        <v>870</v>
      </c>
      <c r="F789" s="257" t="s">
        <v>6393</v>
      </c>
      <c r="G789" s="257" t="s">
        <v>6394</v>
      </c>
      <c r="H789" s="257" t="s">
        <v>81</v>
      </c>
      <c r="I789" s="32" t="s">
        <v>6395</v>
      </c>
      <c r="J789" s="158" t="s">
        <v>96</v>
      </c>
      <c r="K789" s="257" t="s">
        <v>6381</v>
      </c>
      <c r="L789" s="266" t="s">
        <v>6382</v>
      </c>
      <c r="M789" s="46">
        <v>41033</v>
      </c>
      <c r="N789" s="47">
        <v>41034</v>
      </c>
      <c r="O789" s="48">
        <v>8896</v>
      </c>
      <c r="P789" s="48">
        <v>39915</v>
      </c>
      <c r="Q789" s="257" t="s">
        <v>114</v>
      </c>
      <c r="R789" s="257" t="s">
        <v>144</v>
      </c>
      <c r="S789" s="267" t="s">
        <v>195</v>
      </c>
      <c r="T789" s="158" t="s">
        <v>86</v>
      </c>
      <c r="U789" s="158" t="s">
        <v>116</v>
      </c>
      <c r="V789" s="32"/>
      <c r="W789" s="266"/>
      <c r="X789" s="261"/>
      <c r="Y789" s="261"/>
      <c r="Z789" s="261"/>
      <c r="AA789" s="261"/>
      <c r="AB789" s="262"/>
      <c r="AC789" s="263"/>
      <c r="AD789" s="263"/>
      <c r="AE789" s="263"/>
      <c r="AF789" s="263"/>
      <c r="AG789" s="263"/>
      <c r="AH789" s="263"/>
      <c r="AI789" s="266"/>
      <c r="AJ789" s="49"/>
      <c r="AK789" s="49"/>
      <c r="AL789" s="49"/>
      <c r="AM789" s="49"/>
      <c r="AN789" s="50"/>
      <c r="AO789" s="49"/>
      <c r="AP789" s="49"/>
      <c r="AQ789" s="50"/>
      <c r="AR789" s="49"/>
      <c r="AS789" s="49"/>
      <c r="AT789" s="49"/>
      <c r="AU789" s="49"/>
      <c r="AV789" s="49"/>
      <c r="AW789" s="49"/>
      <c r="AX789" s="50"/>
      <c r="AY789" s="49"/>
      <c r="AZ789" s="49"/>
      <c r="BA789" s="49"/>
      <c r="BB789" s="49"/>
      <c r="BC789" s="49"/>
      <c r="BD789" s="49"/>
      <c r="BE789" s="49"/>
      <c r="BF789" s="49"/>
      <c r="BG789" s="49"/>
      <c r="BH789" s="49"/>
      <c r="BI789" s="49"/>
      <c r="BJ789" s="49"/>
      <c r="BK789" s="257"/>
      <c r="BL789" s="266"/>
      <c r="BM789" s="266"/>
      <c r="BN789" s="257"/>
      <c r="BO789" s="257"/>
      <c r="BP789" s="266"/>
      <c r="BQ789" s="257" t="s">
        <v>102</v>
      </c>
      <c r="BR789" s="266"/>
      <c r="BS789" s="257" t="s">
        <v>88</v>
      </c>
      <c r="BT789" s="266"/>
      <c r="BU789" s="257" t="s">
        <v>6396</v>
      </c>
      <c r="BV789" s="266" t="s">
        <v>6397</v>
      </c>
      <c r="BW789" s="266"/>
      <c r="BX789" s="265" t="s">
        <v>6398</v>
      </c>
      <c r="BY789" s="266"/>
      <c r="BZ789" s="219"/>
    </row>
    <row r="790" spans="1:78" s="217" customFormat="1" ht="99.75" customHeight="1">
      <c r="A790" s="257">
        <v>788</v>
      </c>
      <c r="B790" s="10" t="s">
        <v>6399</v>
      </c>
      <c r="C790" s="257" t="s">
        <v>76</v>
      </c>
      <c r="D790" s="257" t="s">
        <v>77</v>
      </c>
      <c r="E790" s="257" t="s">
        <v>419</v>
      </c>
      <c r="F790" s="257"/>
      <c r="G790" s="257"/>
      <c r="H790" s="257" t="s">
        <v>81</v>
      </c>
      <c r="I790" s="32"/>
      <c r="J790" s="158" t="s">
        <v>96</v>
      </c>
      <c r="K790" s="257" t="s">
        <v>96</v>
      </c>
      <c r="L790" s="257"/>
      <c r="M790" s="257"/>
      <c r="N790" s="257"/>
      <c r="O790" s="260"/>
      <c r="P790" s="260"/>
      <c r="Q790" s="257" t="s">
        <v>114</v>
      </c>
      <c r="R790" s="257"/>
      <c r="S790" s="267" t="s">
        <v>1371</v>
      </c>
      <c r="T790" s="158" t="s">
        <v>86</v>
      </c>
      <c r="U790" s="158" t="s">
        <v>116</v>
      </c>
      <c r="V790" s="257"/>
      <c r="W790" s="257"/>
      <c r="X790" s="261"/>
      <c r="Y790" s="261"/>
      <c r="Z790" s="261"/>
      <c r="AA790" s="261"/>
      <c r="AB790" s="257"/>
      <c r="AC790" s="261"/>
      <c r="AD790" s="261"/>
      <c r="AE790" s="261"/>
      <c r="AF790" s="261"/>
      <c r="AG790" s="261"/>
      <c r="AH790" s="261"/>
      <c r="AI790" s="257"/>
      <c r="AJ790" s="261"/>
      <c r="AK790" s="261"/>
      <c r="AL790" s="261"/>
      <c r="AM790" s="261"/>
      <c r="AN790" s="257"/>
      <c r="AO790" s="261"/>
      <c r="AP790" s="261"/>
      <c r="AQ790" s="257"/>
      <c r="AR790" s="261"/>
      <c r="AS790" s="261"/>
      <c r="AT790" s="261"/>
      <c r="AU790" s="261"/>
      <c r="AV790" s="261"/>
      <c r="AW790" s="261"/>
      <c r="AX790" s="257"/>
      <c r="AY790" s="261"/>
      <c r="AZ790" s="261"/>
      <c r="BA790" s="261"/>
      <c r="BB790" s="261"/>
      <c r="BC790" s="261"/>
      <c r="BD790" s="261"/>
      <c r="BE790" s="261"/>
      <c r="BF790" s="261"/>
      <c r="BG790" s="261"/>
      <c r="BH790" s="261"/>
      <c r="BI790" s="261"/>
      <c r="BJ790" s="261"/>
      <c r="BK790" s="257"/>
      <c r="BL790" s="257"/>
      <c r="BM790" s="257"/>
      <c r="BN790" s="257"/>
      <c r="BO790" s="257"/>
      <c r="BP790" s="257"/>
      <c r="BQ790" s="257" t="s">
        <v>1052</v>
      </c>
      <c r="BR790" s="257"/>
      <c r="BS790" s="257" t="s">
        <v>88</v>
      </c>
      <c r="BT790" s="257"/>
      <c r="BU790" s="257"/>
      <c r="BV790" s="257"/>
      <c r="BW790" s="257"/>
      <c r="BX790" s="257"/>
      <c r="BY790" s="257" t="s">
        <v>1371</v>
      </c>
      <c r="BZ790" s="219"/>
    </row>
    <row r="791" spans="1:78" s="217" customFormat="1" ht="99.75" customHeight="1">
      <c r="A791" s="257">
        <v>789</v>
      </c>
      <c r="B791" s="10" t="s">
        <v>6400</v>
      </c>
      <c r="C791" s="257" t="s">
        <v>106</v>
      </c>
      <c r="D791" s="257" t="s">
        <v>252</v>
      </c>
      <c r="E791" s="257" t="s">
        <v>1321</v>
      </c>
      <c r="F791" s="257" t="s">
        <v>6401</v>
      </c>
      <c r="G791" s="257" t="s">
        <v>6402</v>
      </c>
      <c r="H791" s="257" t="s">
        <v>81</v>
      </c>
      <c r="I791" s="32" t="s">
        <v>6403</v>
      </c>
      <c r="J791" s="158" t="s">
        <v>96</v>
      </c>
      <c r="K791" s="257" t="s">
        <v>6381</v>
      </c>
      <c r="L791" s="266" t="s">
        <v>6382</v>
      </c>
      <c r="M791" s="258">
        <v>41863</v>
      </c>
      <c r="N791" s="259">
        <v>41863</v>
      </c>
      <c r="O791" s="260"/>
      <c r="P791" s="260"/>
      <c r="Q791" s="257" t="s">
        <v>114</v>
      </c>
      <c r="R791" s="257" t="s">
        <v>144</v>
      </c>
      <c r="S791" s="267" t="s">
        <v>195</v>
      </c>
      <c r="T791" s="158" t="s">
        <v>86</v>
      </c>
      <c r="U791" s="158" t="s">
        <v>116</v>
      </c>
      <c r="V791" s="32"/>
      <c r="W791" s="257"/>
      <c r="X791" s="261"/>
      <c r="Y791" s="261"/>
      <c r="Z791" s="261"/>
      <c r="AA791" s="261"/>
      <c r="AB791" s="262"/>
      <c r="AC791" s="263"/>
      <c r="AD791" s="261"/>
      <c r="AE791" s="261"/>
      <c r="AF791" s="261"/>
      <c r="AG791" s="261"/>
      <c r="AH791" s="263"/>
      <c r="AI791" s="266"/>
      <c r="AJ791" s="39"/>
      <c r="AK791" s="39"/>
      <c r="AL791" s="39"/>
      <c r="AM791" s="39"/>
      <c r="AN791" s="40"/>
      <c r="AO791" s="39"/>
      <c r="AP791" s="39"/>
      <c r="AQ791" s="40"/>
      <c r="AR791" s="39"/>
      <c r="AS791" s="39"/>
      <c r="AT791" s="39"/>
      <c r="AU791" s="39"/>
      <c r="AV791" s="39"/>
      <c r="AW791" s="39"/>
      <c r="AX791" s="40"/>
      <c r="AY791" s="39"/>
      <c r="AZ791" s="39"/>
      <c r="BA791" s="39"/>
      <c r="BB791" s="39"/>
      <c r="BC791" s="39"/>
      <c r="BD791" s="39"/>
      <c r="BE791" s="39"/>
      <c r="BF791" s="39"/>
      <c r="BG791" s="39"/>
      <c r="BH791" s="39"/>
      <c r="BI791" s="39"/>
      <c r="BJ791" s="39"/>
      <c r="BK791" s="257"/>
      <c r="BL791" s="257"/>
      <c r="BM791" s="257"/>
      <c r="BN791" s="257"/>
      <c r="BO791" s="257"/>
      <c r="BP791" s="257"/>
      <c r="BQ791" s="257" t="s">
        <v>102</v>
      </c>
      <c r="BR791" s="257"/>
      <c r="BS791" s="257" t="s">
        <v>88</v>
      </c>
      <c r="BT791" s="257"/>
      <c r="BU791" s="257"/>
      <c r="BV791" s="257" t="s">
        <v>6404</v>
      </c>
      <c r="BW791" s="38"/>
      <c r="BX791" s="257" t="s">
        <v>6405</v>
      </c>
      <c r="BY791" s="266"/>
      <c r="BZ791" s="219"/>
    </row>
    <row r="792" spans="1:78" s="217" customFormat="1" ht="99.75" customHeight="1">
      <c r="A792" s="257">
        <v>790</v>
      </c>
      <c r="B792" s="10" t="s">
        <v>6406</v>
      </c>
      <c r="C792" s="257" t="s">
        <v>76</v>
      </c>
      <c r="D792" s="257" t="s">
        <v>77</v>
      </c>
      <c r="E792" s="257" t="s">
        <v>78</v>
      </c>
      <c r="F792" s="257" t="s">
        <v>6407</v>
      </c>
      <c r="G792" s="257" t="s">
        <v>1932</v>
      </c>
      <c r="H792" s="257" t="s">
        <v>81</v>
      </c>
      <c r="I792" s="32" t="s">
        <v>6408</v>
      </c>
      <c r="J792" s="158" t="s">
        <v>96</v>
      </c>
      <c r="K792" s="257" t="s">
        <v>6409</v>
      </c>
      <c r="L792" s="257" t="s">
        <v>6410</v>
      </c>
      <c r="M792" s="257">
        <v>2005</v>
      </c>
      <c r="N792" s="257">
        <v>2005</v>
      </c>
      <c r="O792" s="260"/>
      <c r="P792" s="260"/>
      <c r="Q792" s="257" t="s">
        <v>114</v>
      </c>
      <c r="R792" s="257"/>
      <c r="S792" s="267" t="s">
        <v>507</v>
      </c>
      <c r="T792" s="158" t="s">
        <v>86</v>
      </c>
      <c r="U792" s="158" t="s">
        <v>116</v>
      </c>
      <c r="V792" s="257"/>
      <c r="W792" s="257"/>
      <c r="X792" s="261"/>
      <c r="Y792" s="261"/>
      <c r="Z792" s="261"/>
      <c r="AA792" s="261"/>
      <c r="AB792" s="257"/>
      <c r="AC792" s="261"/>
      <c r="AD792" s="261"/>
      <c r="AE792" s="261"/>
      <c r="AF792" s="261"/>
      <c r="AG792" s="261"/>
      <c r="AH792" s="261"/>
      <c r="AI792" s="257"/>
      <c r="AJ792" s="261"/>
      <c r="AK792" s="261"/>
      <c r="AL792" s="261"/>
      <c r="AM792" s="261"/>
      <c r="AN792" s="257"/>
      <c r="AO792" s="261"/>
      <c r="AP792" s="261"/>
      <c r="AQ792" s="257"/>
      <c r="AR792" s="261"/>
      <c r="AS792" s="261"/>
      <c r="AT792" s="261"/>
      <c r="AU792" s="261"/>
      <c r="AV792" s="261"/>
      <c r="AW792" s="261"/>
      <c r="AX792" s="257"/>
      <c r="AY792" s="261"/>
      <c r="AZ792" s="261"/>
      <c r="BA792" s="261"/>
      <c r="BB792" s="261"/>
      <c r="BC792" s="261"/>
      <c r="BD792" s="261"/>
      <c r="BE792" s="261"/>
      <c r="BF792" s="261"/>
      <c r="BG792" s="261"/>
      <c r="BH792" s="261"/>
      <c r="BI792" s="261"/>
      <c r="BJ792" s="261"/>
      <c r="BK792" s="257"/>
      <c r="BL792" s="257"/>
      <c r="BM792" s="257"/>
      <c r="BN792" s="257"/>
      <c r="BO792" s="257"/>
      <c r="BP792" s="257"/>
      <c r="BQ792" s="257" t="s">
        <v>6411</v>
      </c>
      <c r="BR792" s="257"/>
      <c r="BS792" s="257" t="s">
        <v>4773</v>
      </c>
      <c r="BT792" s="257" t="s">
        <v>6412</v>
      </c>
      <c r="BU792" s="257"/>
      <c r="BV792" s="257" t="s">
        <v>510</v>
      </c>
      <c r="BW792" s="257"/>
      <c r="BX792" s="257" t="s">
        <v>6413</v>
      </c>
      <c r="BY792" s="257" t="s">
        <v>507</v>
      </c>
      <c r="BZ792" s="219"/>
    </row>
    <row r="793" spans="1:78" s="217" customFormat="1" ht="99.75" customHeight="1">
      <c r="A793" s="257">
        <v>791</v>
      </c>
      <c r="B793" s="10" t="s">
        <v>6414</v>
      </c>
      <c r="C793" s="257" t="s">
        <v>76</v>
      </c>
      <c r="D793" s="257" t="s">
        <v>77</v>
      </c>
      <c r="E793" s="257" t="s">
        <v>78</v>
      </c>
      <c r="F793" s="66"/>
      <c r="G793" s="257"/>
      <c r="H793" s="257" t="s">
        <v>81</v>
      </c>
      <c r="I793" s="32" t="s">
        <v>6415</v>
      </c>
      <c r="J793" s="158" t="s">
        <v>96</v>
      </c>
      <c r="K793" s="257" t="s">
        <v>96</v>
      </c>
      <c r="L793" s="257" t="s">
        <v>6416</v>
      </c>
      <c r="M793" s="257"/>
      <c r="N793" s="257"/>
      <c r="O793" s="260"/>
      <c r="P793" s="260"/>
      <c r="Q793" s="257" t="s">
        <v>114</v>
      </c>
      <c r="R793" s="257"/>
      <c r="S793" s="267" t="s">
        <v>1371</v>
      </c>
      <c r="T793" s="158" t="s">
        <v>86</v>
      </c>
      <c r="U793" s="158" t="s">
        <v>3247</v>
      </c>
      <c r="V793" s="257"/>
      <c r="W793" s="257"/>
      <c r="X793" s="261"/>
      <c r="Y793" s="261"/>
      <c r="Z793" s="261"/>
      <c r="AA793" s="261"/>
      <c r="AB793" s="257"/>
      <c r="AC793" s="261"/>
      <c r="AD793" s="261"/>
      <c r="AE793" s="261"/>
      <c r="AF793" s="261"/>
      <c r="AG793" s="261"/>
      <c r="AH793" s="261"/>
      <c r="AI793" s="257"/>
      <c r="AJ793" s="261"/>
      <c r="AK793" s="261"/>
      <c r="AL793" s="261"/>
      <c r="AM793" s="261"/>
      <c r="AN793" s="257"/>
      <c r="AO793" s="261"/>
      <c r="AP793" s="261"/>
      <c r="AQ793" s="257"/>
      <c r="AR793" s="261"/>
      <c r="AS793" s="261"/>
      <c r="AT793" s="261"/>
      <c r="AU793" s="261"/>
      <c r="AV793" s="261"/>
      <c r="AW793" s="261"/>
      <c r="AX793" s="257"/>
      <c r="AY793" s="261"/>
      <c r="AZ793" s="261"/>
      <c r="BA793" s="261"/>
      <c r="BB793" s="261"/>
      <c r="BC793" s="261"/>
      <c r="BD793" s="261"/>
      <c r="BE793" s="261"/>
      <c r="BF793" s="261"/>
      <c r="BG793" s="261"/>
      <c r="BH793" s="261"/>
      <c r="BI793" s="261"/>
      <c r="BJ793" s="261"/>
      <c r="BK793" s="257"/>
      <c r="BL793" s="257"/>
      <c r="BM793" s="257"/>
      <c r="BN793" s="257"/>
      <c r="BO793" s="257"/>
      <c r="BP793" s="257"/>
      <c r="BQ793" s="257" t="s">
        <v>1052</v>
      </c>
      <c r="BR793" s="257"/>
      <c r="BS793" s="257" t="s">
        <v>88</v>
      </c>
      <c r="BT793" s="257"/>
      <c r="BU793" s="257"/>
      <c r="BV793" s="257" t="s">
        <v>6417</v>
      </c>
      <c r="BW793" s="257"/>
      <c r="BX793" s="257" t="s">
        <v>6418</v>
      </c>
      <c r="BY793" s="257" t="s">
        <v>1371</v>
      </c>
      <c r="BZ793" s="219"/>
    </row>
    <row r="794" spans="1:78" s="217" customFormat="1" ht="99.75" customHeight="1">
      <c r="A794" s="257">
        <v>792</v>
      </c>
      <c r="B794" s="10" t="s">
        <v>6419</v>
      </c>
      <c r="C794" s="257" t="s">
        <v>76</v>
      </c>
      <c r="D794" s="257" t="s">
        <v>77</v>
      </c>
      <c r="E794" s="257" t="s">
        <v>78</v>
      </c>
      <c r="F794" s="257"/>
      <c r="G794" s="257"/>
      <c r="H794" s="257" t="s">
        <v>81</v>
      </c>
      <c r="I794" s="32" t="s">
        <v>6420</v>
      </c>
      <c r="J794" s="158" t="s">
        <v>96</v>
      </c>
      <c r="K794" s="257" t="s">
        <v>6421</v>
      </c>
      <c r="L794" s="257" t="s">
        <v>5376</v>
      </c>
      <c r="M794" s="257"/>
      <c r="N794" s="257"/>
      <c r="O794" s="260"/>
      <c r="P794" s="260"/>
      <c r="Q794" s="257" t="s">
        <v>114</v>
      </c>
      <c r="R794" s="257"/>
      <c r="S794" s="267" t="s">
        <v>5376</v>
      </c>
      <c r="T794" s="158" t="s">
        <v>86</v>
      </c>
      <c r="U794" s="158" t="s">
        <v>3247</v>
      </c>
      <c r="V794" s="257"/>
      <c r="W794" s="257"/>
      <c r="X794" s="261"/>
      <c r="Y794" s="261"/>
      <c r="Z794" s="261"/>
      <c r="AA794" s="261"/>
      <c r="AB794" s="257"/>
      <c r="AC794" s="261"/>
      <c r="AD794" s="261"/>
      <c r="AE794" s="261"/>
      <c r="AF794" s="261"/>
      <c r="AG794" s="261"/>
      <c r="AH794" s="261"/>
      <c r="AI794" s="257"/>
      <c r="AJ794" s="261"/>
      <c r="AK794" s="261"/>
      <c r="AL794" s="261"/>
      <c r="AM794" s="261"/>
      <c r="AN794" s="257"/>
      <c r="AO794" s="261"/>
      <c r="AP794" s="261"/>
      <c r="AQ794" s="257"/>
      <c r="AR794" s="261"/>
      <c r="AS794" s="261"/>
      <c r="AT794" s="261"/>
      <c r="AU794" s="261"/>
      <c r="AV794" s="261"/>
      <c r="AW794" s="261"/>
      <c r="AX794" s="257"/>
      <c r="AY794" s="261"/>
      <c r="AZ794" s="261"/>
      <c r="BA794" s="261"/>
      <c r="BB794" s="261"/>
      <c r="BC794" s="261"/>
      <c r="BD794" s="261"/>
      <c r="BE794" s="261"/>
      <c r="BF794" s="261"/>
      <c r="BG794" s="261"/>
      <c r="BH794" s="261"/>
      <c r="BI794" s="261"/>
      <c r="BJ794" s="261"/>
      <c r="BK794" s="257"/>
      <c r="BL794" s="257"/>
      <c r="BM794" s="257"/>
      <c r="BN794" s="257"/>
      <c r="BO794" s="257"/>
      <c r="BP794" s="257"/>
      <c r="BQ794" s="257"/>
      <c r="BR794" s="257"/>
      <c r="BS794" s="257" t="s">
        <v>88</v>
      </c>
      <c r="BT794" s="257"/>
      <c r="BU794" s="257"/>
      <c r="BV794" s="257" t="s">
        <v>6422</v>
      </c>
      <c r="BW794" s="257"/>
      <c r="BX794" s="257" t="s">
        <v>6423</v>
      </c>
      <c r="BY794" s="257" t="s">
        <v>5376</v>
      </c>
      <c r="BZ794" s="219"/>
    </row>
    <row r="795" spans="1:78" s="217" customFormat="1" ht="99.75" customHeight="1">
      <c r="A795" s="257">
        <v>793</v>
      </c>
      <c r="B795" s="99" t="s">
        <v>6424</v>
      </c>
      <c r="C795" s="257" t="s">
        <v>106</v>
      </c>
      <c r="D795" s="257" t="s">
        <v>77</v>
      </c>
      <c r="E795" s="257" t="s">
        <v>6386</v>
      </c>
      <c r="F795" s="266"/>
      <c r="G795" s="266" t="s">
        <v>6425</v>
      </c>
      <c r="H795" s="257" t="s">
        <v>81</v>
      </c>
      <c r="I795" s="32" t="s">
        <v>6426</v>
      </c>
      <c r="J795" s="158" t="s">
        <v>96</v>
      </c>
      <c r="K795" s="257" t="s">
        <v>6427</v>
      </c>
      <c r="L795" s="266" t="s">
        <v>6428</v>
      </c>
      <c r="M795" s="46">
        <v>42309</v>
      </c>
      <c r="N795" s="47">
        <v>42015</v>
      </c>
      <c r="O795" s="48"/>
      <c r="P795" s="48"/>
      <c r="Q795" s="257" t="s">
        <v>8098</v>
      </c>
      <c r="R795" s="266" t="s">
        <v>6429</v>
      </c>
      <c r="S795" s="267" t="s">
        <v>359</v>
      </c>
      <c r="T795" s="158" t="s">
        <v>86</v>
      </c>
      <c r="U795" s="158" t="s">
        <v>116</v>
      </c>
      <c r="V795" s="32"/>
      <c r="W795" s="266"/>
      <c r="X795" s="261"/>
      <c r="Y795" s="261"/>
      <c r="Z795" s="261"/>
      <c r="AA795" s="261"/>
      <c r="AB795" s="262"/>
      <c r="AC795" s="263"/>
      <c r="AD795" s="263"/>
      <c r="AE795" s="263"/>
      <c r="AF795" s="263"/>
      <c r="AG795" s="263"/>
      <c r="AH795" s="263"/>
      <c r="AI795" s="266"/>
      <c r="AJ795" s="49"/>
      <c r="AK795" s="49"/>
      <c r="AL795" s="49"/>
      <c r="AM795" s="49"/>
      <c r="AN795" s="50"/>
      <c r="AO795" s="49"/>
      <c r="AP795" s="49"/>
      <c r="AQ795" s="50"/>
      <c r="AR795" s="49"/>
      <c r="AS795" s="49"/>
      <c r="AT795" s="49"/>
      <c r="AU795" s="49"/>
      <c r="AV795" s="49"/>
      <c r="AW795" s="49"/>
      <c r="AX795" s="50"/>
      <c r="AY795" s="49"/>
      <c r="AZ795" s="49"/>
      <c r="BA795" s="49"/>
      <c r="BB795" s="49"/>
      <c r="BC795" s="49"/>
      <c r="BD795" s="49"/>
      <c r="BE795" s="49"/>
      <c r="BF795" s="49"/>
      <c r="BG795" s="49"/>
      <c r="BH795" s="49"/>
      <c r="BI795" s="49"/>
      <c r="BJ795" s="49"/>
      <c r="BK795" s="257"/>
      <c r="BL795" s="266"/>
      <c r="BM795" s="266"/>
      <c r="BN795" s="266"/>
      <c r="BO795" s="266"/>
      <c r="BP795" s="266"/>
      <c r="BQ795" s="257" t="s">
        <v>6430</v>
      </c>
      <c r="BR795" s="266"/>
      <c r="BS795" s="257" t="s">
        <v>6388</v>
      </c>
      <c r="BT795" s="266"/>
      <c r="BU795" s="257"/>
      <c r="BV795" s="266"/>
      <c r="BW795" s="34"/>
      <c r="BX795" s="257" t="s">
        <v>6431</v>
      </c>
      <c r="BY795" s="266" t="s">
        <v>3888</v>
      </c>
      <c r="BZ795" s="219"/>
    </row>
    <row r="796" spans="1:78" s="217" customFormat="1" ht="234" customHeight="1">
      <c r="A796" s="257">
        <v>794</v>
      </c>
      <c r="B796" s="10" t="s">
        <v>8181</v>
      </c>
      <c r="C796" s="257" t="s">
        <v>106</v>
      </c>
      <c r="D796" s="257" t="s">
        <v>274</v>
      </c>
      <c r="E796" s="257" t="s">
        <v>2357</v>
      </c>
      <c r="F796" s="257" t="s">
        <v>8182</v>
      </c>
      <c r="G796" s="257" t="s">
        <v>8183</v>
      </c>
      <c r="H796" s="257" t="s">
        <v>81</v>
      </c>
      <c r="I796" s="130" t="s">
        <v>8190</v>
      </c>
      <c r="J796" s="158" t="s">
        <v>96</v>
      </c>
      <c r="K796" s="158" t="s">
        <v>96</v>
      </c>
      <c r="L796" s="257" t="s">
        <v>8185</v>
      </c>
      <c r="M796" s="46">
        <v>42509</v>
      </c>
      <c r="N796" s="47">
        <v>42509</v>
      </c>
      <c r="O796" s="48"/>
      <c r="P796" s="48"/>
      <c r="Q796" s="257" t="s">
        <v>114</v>
      </c>
      <c r="R796" s="266" t="s">
        <v>828</v>
      </c>
      <c r="S796" s="267" t="s">
        <v>828</v>
      </c>
      <c r="T796" s="158" t="s">
        <v>2716</v>
      </c>
      <c r="U796" s="158" t="s">
        <v>101</v>
      </c>
      <c r="V796" s="32"/>
      <c r="W796" s="266"/>
      <c r="X796" s="261"/>
      <c r="Y796" s="261"/>
      <c r="Z796" s="261"/>
      <c r="AA796" s="261"/>
      <c r="AB796" s="262"/>
      <c r="AC796" s="263"/>
      <c r="AD796" s="263"/>
      <c r="AE796" s="263"/>
      <c r="AF796" s="263"/>
      <c r="AG796" s="263"/>
      <c r="AH796" s="263"/>
      <c r="AI796" s="266"/>
      <c r="AJ796" s="49"/>
      <c r="AK796" s="49"/>
      <c r="AL796" s="49"/>
      <c r="AM796" s="49"/>
      <c r="AN796" s="50"/>
      <c r="AO796" s="49"/>
      <c r="AP796" s="49"/>
      <c r="AQ796" s="50"/>
      <c r="AR796" s="49"/>
      <c r="AS796" s="49"/>
      <c r="AT796" s="49"/>
      <c r="AU796" s="49"/>
      <c r="AV796" s="49"/>
      <c r="AW796" s="49"/>
      <c r="AX796" s="50"/>
      <c r="AY796" s="49"/>
      <c r="AZ796" s="49"/>
      <c r="BA796" s="49"/>
      <c r="BB796" s="49"/>
      <c r="BC796" s="49"/>
      <c r="BD796" s="49"/>
      <c r="BE796" s="49"/>
      <c r="BF796" s="49"/>
      <c r="BG796" s="49"/>
      <c r="BH796" s="49"/>
      <c r="BI796" s="49"/>
      <c r="BJ796" s="49"/>
      <c r="BK796" s="69" t="s">
        <v>8187</v>
      </c>
      <c r="BL796" s="266"/>
      <c r="BM796" s="266"/>
      <c r="BN796" s="266"/>
      <c r="BO796" s="266"/>
      <c r="BP796" s="69" t="s">
        <v>8188</v>
      </c>
      <c r="BQ796" s="257" t="s">
        <v>102</v>
      </c>
      <c r="BR796" s="266"/>
      <c r="BS796" s="257" t="s">
        <v>8186</v>
      </c>
      <c r="BT796" s="266"/>
      <c r="BU796" s="69" t="s">
        <v>8189</v>
      </c>
      <c r="BV796" s="266"/>
      <c r="BW796" s="34"/>
      <c r="BX796" s="257" t="s">
        <v>8184</v>
      </c>
      <c r="BY796" s="266"/>
      <c r="BZ796" s="219"/>
    </row>
    <row r="797" spans="1:78" s="217" customFormat="1" ht="99.75" customHeight="1">
      <c r="A797" s="257">
        <v>795</v>
      </c>
      <c r="B797" s="10" t="s">
        <v>6432</v>
      </c>
      <c r="C797" s="257" t="s">
        <v>76</v>
      </c>
      <c r="D797" s="257" t="s">
        <v>77</v>
      </c>
      <c r="E797" s="257" t="s">
        <v>78</v>
      </c>
      <c r="F797" s="257" t="s">
        <v>6433</v>
      </c>
      <c r="G797" s="257" t="s">
        <v>6434</v>
      </c>
      <c r="H797" s="257" t="s">
        <v>81</v>
      </c>
      <c r="I797" s="32" t="s">
        <v>6435</v>
      </c>
      <c r="J797" s="158" t="s">
        <v>96</v>
      </c>
      <c r="K797" s="257" t="s">
        <v>6436</v>
      </c>
      <c r="L797" s="265" t="s">
        <v>6437</v>
      </c>
      <c r="M797" s="257"/>
      <c r="N797" s="257"/>
      <c r="O797" s="260"/>
      <c r="P797" s="260"/>
      <c r="Q797" s="257" t="s">
        <v>114</v>
      </c>
      <c r="R797" s="257"/>
      <c r="S797" s="267" t="s">
        <v>3807</v>
      </c>
      <c r="T797" s="158" t="s">
        <v>86</v>
      </c>
      <c r="U797" s="158" t="s">
        <v>116</v>
      </c>
      <c r="V797" s="257"/>
      <c r="W797" s="257"/>
      <c r="X797" s="261"/>
      <c r="Y797" s="261"/>
      <c r="Z797" s="261"/>
      <c r="AA797" s="261"/>
      <c r="AB797" s="257"/>
      <c r="AC797" s="261"/>
      <c r="AD797" s="261"/>
      <c r="AE797" s="261"/>
      <c r="AF797" s="261"/>
      <c r="AG797" s="261"/>
      <c r="AH797" s="261"/>
      <c r="AI797" s="257"/>
      <c r="AJ797" s="261"/>
      <c r="AK797" s="261"/>
      <c r="AL797" s="261"/>
      <c r="AM797" s="261"/>
      <c r="AN797" s="257"/>
      <c r="AO797" s="261"/>
      <c r="AP797" s="261"/>
      <c r="AQ797" s="257"/>
      <c r="AR797" s="261"/>
      <c r="AS797" s="261"/>
      <c r="AT797" s="261"/>
      <c r="AU797" s="261"/>
      <c r="AV797" s="261"/>
      <c r="AW797" s="261"/>
      <c r="AX797" s="257"/>
      <c r="AY797" s="261"/>
      <c r="AZ797" s="261"/>
      <c r="BA797" s="261"/>
      <c r="BB797" s="261"/>
      <c r="BC797" s="261"/>
      <c r="BD797" s="261"/>
      <c r="BE797" s="261"/>
      <c r="BF797" s="261"/>
      <c r="BG797" s="261"/>
      <c r="BH797" s="261"/>
      <c r="BI797" s="261"/>
      <c r="BJ797" s="261"/>
      <c r="BK797" s="257"/>
      <c r="BL797" s="257"/>
      <c r="BM797" s="257"/>
      <c r="BN797" s="257"/>
      <c r="BO797" s="257"/>
      <c r="BP797" s="257"/>
      <c r="BQ797" s="257" t="s">
        <v>6438</v>
      </c>
      <c r="BR797" s="257"/>
      <c r="BS797" s="257" t="s">
        <v>4773</v>
      </c>
      <c r="BT797" s="257"/>
      <c r="BU797" s="257"/>
      <c r="BV797" s="257"/>
      <c r="BW797" s="257"/>
      <c r="BX797" s="257" t="s">
        <v>6439</v>
      </c>
      <c r="BY797" s="257" t="s">
        <v>3807</v>
      </c>
      <c r="BZ797" s="219"/>
    </row>
    <row r="798" spans="1:78" s="217" customFormat="1" ht="315">
      <c r="A798" s="257">
        <v>796</v>
      </c>
      <c r="B798" s="10" t="s">
        <v>6440</v>
      </c>
      <c r="C798" s="257" t="s">
        <v>106</v>
      </c>
      <c r="D798" s="257" t="s">
        <v>77</v>
      </c>
      <c r="E798" s="257" t="s">
        <v>78</v>
      </c>
      <c r="F798" s="257" t="s">
        <v>6441</v>
      </c>
      <c r="G798" s="265" t="s">
        <v>77</v>
      </c>
      <c r="H798" s="257" t="s">
        <v>81</v>
      </c>
      <c r="I798" s="32" t="s">
        <v>6442</v>
      </c>
      <c r="J798" s="158" t="s">
        <v>141</v>
      </c>
      <c r="K798" s="257" t="s">
        <v>8765</v>
      </c>
      <c r="L798" s="257" t="s">
        <v>6443</v>
      </c>
      <c r="M798" s="258">
        <v>40604</v>
      </c>
      <c r="N798" s="259">
        <v>40604</v>
      </c>
      <c r="O798" s="260"/>
      <c r="P798" s="260"/>
      <c r="Q798" s="257" t="s">
        <v>8100</v>
      </c>
      <c r="R798" s="257" t="s">
        <v>5319</v>
      </c>
      <c r="S798" s="267" t="s">
        <v>359</v>
      </c>
      <c r="T798" s="158" t="s">
        <v>86</v>
      </c>
      <c r="U798" s="158" t="s">
        <v>116</v>
      </c>
      <c r="V798" s="32"/>
      <c r="W798" s="257"/>
      <c r="X798" s="261"/>
      <c r="Y798" s="261"/>
      <c r="Z798" s="261"/>
      <c r="AA798" s="261"/>
      <c r="AB798" s="262"/>
      <c r="AC798" s="263"/>
      <c r="AD798" s="261"/>
      <c r="AE798" s="261"/>
      <c r="AF798" s="261"/>
      <c r="AG798" s="261"/>
      <c r="AH798" s="263"/>
      <c r="AI798" s="266"/>
      <c r="AJ798" s="39"/>
      <c r="AK798" s="39"/>
      <c r="AL798" s="39"/>
      <c r="AM798" s="39"/>
      <c r="AN798" s="40"/>
      <c r="AO798" s="39"/>
      <c r="AP798" s="39"/>
      <c r="AQ798" s="40"/>
      <c r="AR798" s="39"/>
      <c r="AS798" s="39"/>
      <c r="AT798" s="39"/>
      <c r="AU798" s="39"/>
      <c r="AV798" s="39"/>
      <c r="AW798" s="39"/>
      <c r="AX798" s="40"/>
      <c r="AY798" s="39"/>
      <c r="AZ798" s="39"/>
      <c r="BA798" s="39"/>
      <c r="BB798" s="39"/>
      <c r="BC798" s="39"/>
      <c r="BD798" s="39"/>
      <c r="BE798" s="39"/>
      <c r="BF798" s="39"/>
      <c r="BG798" s="39"/>
      <c r="BH798" s="39"/>
      <c r="BI798" s="39"/>
      <c r="BJ798" s="39"/>
      <c r="BK798" s="257" t="s">
        <v>6444</v>
      </c>
      <c r="BL798" s="257"/>
      <c r="BM798" s="257" t="s">
        <v>118</v>
      </c>
      <c r="BN798" s="257"/>
      <c r="BO798" s="257"/>
      <c r="BP798" s="257" t="s">
        <v>6445</v>
      </c>
      <c r="BQ798" s="69" t="s">
        <v>8766</v>
      </c>
      <c r="BR798" s="257"/>
      <c r="BS798" s="257" t="s">
        <v>3868</v>
      </c>
      <c r="BT798" s="257"/>
      <c r="BU798" s="257"/>
      <c r="BV798" s="257"/>
      <c r="BW798" s="38"/>
      <c r="BX798" s="257" t="s">
        <v>6446</v>
      </c>
      <c r="BY798" s="266" t="s">
        <v>4062</v>
      </c>
      <c r="BZ798" s="219"/>
    </row>
    <row r="799" spans="1:78" s="217" customFormat="1" ht="409.5">
      <c r="A799" s="257">
        <v>797</v>
      </c>
      <c r="B799" s="10" t="s">
        <v>6447</v>
      </c>
      <c r="C799" s="257" t="s">
        <v>106</v>
      </c>
      <c r="D799" s="257" t="s">
        <v>77</v>
      </c>
      <c r="E799" s="257" t="s">
        <v>78</v>
      </c>
      <c r="F799" s="257" t="s">
        <v>6448</v>
      </c>
      <c r="G799" s="257" t="s">
        <v>77</v>
      </c>
      <c r="H799" s="257" t="s">
        <v>81</v>
      </c>
      <c r="I799" s="32" t="s">
        <v>6449</v>
      </c>
      <c r="J799" s="158" t="s">
        <v>96</v>
      </c>
      <c r="K799" s="69" t="s">
        <v>8767</v>
      </c>
      <c r="L799" s="69" t="s">
        <v>8768</v>
      </c>
      <c r="M799" s="258">
        <v>40283</v>
      </c>
      <c r="N799" s="259">
        <v>40305</v>
      </c>
      <c r="O799" s="260">
        <v>7400</v>
      </c>
      <c r="P799" s="260">
        <v>39419</v>
      </c>
      <c r="Q799" s="257" t="s">
        <v>8100</v>
      </c>
      <c r="R799" s="257" t="s">
        <v>385</v>
      </c>
      <c r="S799" s="267" t="s">
        <v>145</v>
      </c>
      <c r="T799" s="158" t="s">
        <v>86</v>
      </c>
      <c r="U799" s="158" t="s">
        <v>116</v>
      </c>
      <c r="V799" s="32" t="s">
        <v>6450</v>
      </c>
      <c r="W799" s="257"/>
      <c r="X799" s="261"/>
      <c r="Y799" s="261"/>
      <c r="Z799" s="261"/>
      <c r="AA799" s="261"/>
      <c r="AB799" s="262"/>
      <c r="AC799" s="263"/>
      <c r="AD799" s="261"/>
      <c r="AE799" s="261"/>
      <c r="AF799" s="261"/>
      <c r="AG799" s="261"/>
      <c r="AH799" s="263"/>
      <c r="AI799" s="266"/>
      <c r="AJ799" s="39"/>
      <c r="AK799" s="39"/>
      <c r="AL799" s="39"/>
      <c r="AM799" s="39"/>
      <c r="AN799" s="40"/>
      <c r="AO799" s="39"/>
      <c r="AP799" s="39"/>
      <c r="AQ799" s="40"/>
      <c r="AR799" s="39"/>
      <c r="AS799" s="39"/>
      <c r="AT799" s="39"/>
      <c r="AU799" s="39"/>
      <c r="AV799" s="39"/>
      <c r="AW799" s="39"/>
      <c r="AX799" s="40"/>
      <c r="AY799" s="39"/>
      <c r="AZ799" s="39"/>
      <c r="BA799" s="39"/>
      <c r="BB799" s="39"/>
      <c r="BC799" s="39"/>
      <c r="BD799" s="39"/>
      <c r="BE799" s="39"/>
      <c r="BF799" s="39"/>
      <c r="BG799" s="39"/>
      <c r="BH799" s="39"/>
      <c r="BI799" s="39"/>
      <c r="BJ799" s="39"/>
      <c r="BK799" s="257" t="s">
        <v>6451</v>
      </c>
      <c r="BL799" s="257"/>
      <c r="BM799" s="257" t="s">
        <v>118</v>
      </c>
      <c r="BN799" s="266"/>
      <c r="BO799" s="266"/>
      <c r="BP799" s="257"/>
      <c r="BQ799" s="69" t="s">
        <v>8769</v>
      </c>
      <c r="BR799" s="257"/>
      <c r="BS799" s="257" t="s">
        <v>3868</v>
      </c>
      <c r="BT799" s="257"/>
      <c r="BU799" s="257"/>
      <c r="BV799" s="257" t="s">
        <v>6452</v>
      </c>
      <c r="BW799" s="38"/>
      <c r="BX799" s="257" t="s">
        <v>6453</v>
      </c>
      <c r="BY799" s="69" t="s">
        <v>8770</v>
      </c>
      <c r="BZ799" s="219"/>
    </row>
    <row r="800" spans="1:78" s="217" customFormat="1" ht="146.25" customHeight="1">
      <c r="A800" s="257">
        <v>798</v>
      </c>
      <c r="B800" s="10" t="s">
        <v>6454</v>
      </c>
      <c r="C800" s="257" t="s">
        <v>106</v>
      </c>
      <c r="D800" s="69" t="s">
        <v>2425</v>
      </c>
      <c r="E800" s="257" t="s">
        <v>1129</v>
      </c>
      <c r="F800" s="257" t="s">
        <v>6455</v>
      </c>
      <c r="G800" s="265" t="s">
        <v>1131</v>
      </c>
      <c r="H800" s="257" t="s">
        <v>81</v>
      </c>
      <c r="I800" s="32" t="s">
        <v>6456</v>
      </c>
      <c r="J800" s="158" t="s">
        <v>96</v>
      </c>
      <c r="K800" s="257" t="s">
        <v>96</v>
      </c>
      <c r="L800" s="257" t="s">
        <v>6457</v>
      </c>
      <c r="M800" s="258">
        <v>39264</v>
      </c>
      <c r="N800" s="259">
        <v>39264</v>
      </c>
      <c r="O800" s="260"/>
      <c r="P800" s="260"/>
      <c r="Q800" s="257" t="s">
        <v>114</v>
      </c>
      <c r="R800" s="257"/>
      <c r="S800" s="267" t="s">
        <v>330</v>
      </c>
      <c r="T800" s="158" t="s">
        <v>962</v>
      </c>
      <c r="U800" s="158" t="s">
        <v>116</v>
      </c>
      <c r="V800" s="32"/>
      <c r="W800" s="257"/>
      <c r="X800" s="261"/>
      <c r="Y800" s="261"/>
      <c r="Z800" s="261"/>
      <c r="AA800" s="261"/>
      <c r="AB800" s="260"/>
      <c r="AC800" s="49"/>
      <c r="AD800" s="39"/>
      <c r="AE800" s="39"/>
      <c r="AF800" s="261"/>
      <c r="AG800" s="261"/>
      <c r="AH800" s="49"/>
      <c r="AI800" s="48"/>
      <c r="AJ800" s="39">
        <v>4394318.75</v>
      </c>
      <c r="AK800" s="52">
        <v>62281993.390000001</v>
      </c>
      <c r="AL800" s="39">
        <v>66676312.140000001</v>
      </c>
      <c r="AM800" s="51">
        <v>1371940.5790123458</v>
      </c>
      <c r="AN800" s="260">
        <v>1739</v>
      </c>
      <c r="AO800" s="52">
        <v>135089702</v>
      </c>
      <c r="AP800" s="39">
        <v>5581141778.2000008</v>
      </c>
      <c r="AQ800" s="53">
        <v>1318</v>
      </c>
      <c r="AR800" s="52"/>
      <c r="AS800" s="52"/>
      <c r="AT800" s="57">
        <v>40415713981.400002</v>
      </c>
      <c r="AU800" s="57">
        <v>156503.26999999999</v>
      </c>
      <c r="AV800" s="39">
        <f>AR800+AT800</f>
        <v>40415713981.400002</v>
      </c>
      <c r="AW800" s="39">
        <f>AS800+AU800</f>
        <v>156503.26999999999</v>
      </c>
      <c r="AX800" s="54"/>
      <c r="AY800" s="52"/>
      <c r="AZ800" s="52"/>
      <c r="BA800" s="39">
        <v>5581141778.2000008</v>
      </c>
      <c r="BB800" s="39">
        <v>5581141778.2000008</v>
      </c>
      <c r="BC800" s="52"/>
      <c r="BD800" s="52"/>
      <c r="BE800" s="39">
        <v>5581141778.2000008</v>
      </c>
      <c r="BF800" s="39">
        <v>5581141778.2000008</v>
      </c>
      <c r="BG800" s="52"/>
      <c r="BH800" s="52"/>
      <c r="BI800" s="39">
        <v>5581141778.2000008</v>
      </c>
      <c r="BJ800" s="39">
        <v>5581141778.2000008</v>
      </c>
      <c r="BK800" s="265" t="s">
        <v>6458</v>
      </c>
      <c r="BL800" s="257"/>
      <c r="BM800" s="265" t="s">
        <v>118</v>
      </c>
      <c r="BN800" s="265" t="s">
        <v>180</v>
      </c>
      <c r="BO800" s="265" t="s">
        <v>180</v>
      </c>
      <c r="BP800" s="257"/>
      <c r="BQ800" s="257" t="s">
        <v>2081</v>
      </c>
      <c r="BR800" s="257" t="s">
        <v>6459</v>
      </c>
      <c r="BS800" s="257" t="s">
        <v>962</v>
      </c>
      <c r="BT800" s="257"/>
      <c r="BU800" s="257"/>
      <c r="BV800" s="257" t="s">
        <v>6460</v>
      </c>
      <c r="BW800" s="38"/>
      <c r="BX800" s="257" t="s">
        <v>6461</v>
      </c>
      <c r="BY800" s="266"/>
      <c r="BZ800" s="219"/>
    </row>
    <row r="801" spans="1:78" s="217" customFormat="1" ht="409.5">
      <c r="A801" s="257">
        <v>799</v>
      </c>
      <c r="B801" s="101" t="s">
        <v>6462</v>
      </c>
      <c r="C801" s="257" t="s">
        <v>106</v>
      </c>
      <c r="D801" s="257" t="s">
        <v>77</v>
      </c>
      <c r="E801" s="257" t="s">
        <v>78</v>
      </c>
      <c r="F801" s="257" t="s">
        <v>6463</v>
      </c>
      <c r="G801" s="265" t="s">
        <v>77</v>
      </c>
      <c r="H801" s="257" t="s">
        <v>81</v>
      </c>
      <c r="I801" s="32" t="s">
        <v>6464</v>
      </c>
      <c r="J801" s="158" t="s">
        <v>96</v>
      </c>
      <c r="K801" s="69" t="s">
        <v>8771</v>
      </c>
      <c r="L801" s="69" t="s">
        <v>8772</v>
      </c>
      <c r="M801" s="258">
        <v>40305</v>
      </c>
      <c r="N801" s="259">
        <v>40305</v>
      </c>
      <c r="O801" s="260">
        <v>7399</v>
      </c>
      <c r="P801" s="260">
        <v>39419</v>
      </c>
      <c r="Q801" s="257" t="s">
        <v>8100</v>
      </c>
      <c r="R801" s="257" t="s">
        <v>1071</v>
      </c>
      <c r="S801" s="267" t="s">
        <v>287</v>
      </c>
      <c r="T801" s="158" t="s">
        <v>86</v>
      </c>
      <c r="U801" s="158" t="s">
        <v>116</v>
      </c>
      <c r="V801" s="32" t="s">
        <v>6465</v>
      </c>
      <c r="W801" s="257" t="s">
        <v>6466</v>
      </c>
      <c r="X801" s="261"/>
      <c r="Y801" s="261"/>
      <c r="Z801" s="261"/>
      <c r="AA801" s="261"/>
      <c r="AB801" s="262"/>
      <c r="AC801" s="263"/>
      <c r="AD801" s="261"/>
      <c r="AE801" s="261"/>
      <c r="AF801" s="261"/>
      <c r="AG801" s="261"/>
      <c r="AH801" s="263"/>
      <c r="AI801" s="266"/>
      <c r="AJ801" s="39"/>
      <c r="AK801" s="39"/>
      <c r="AL801" s="39"/>
      <c r="AM801" s="39"/>
      <c r="AN801" s="40"/>
      <c r="AO801" s="39"/>
      <c r="AP801" s="39"/>
      <c r="AQ801" s="40"/>
      <c r="AR801" s="39"/>
      <c r="AS801" s="39"/>
      <c r="AT801" s="39"/>
      <c r="AU801" s="39"/>
      <c r="AV801" s="39"/>
      <c r="AW801" s="39"/>
      <c r="AX801" s="40"/>
      <c r="AY801" s="39"/>
      <c r="AZ801" s="39"/>
      <c r="BA801" s="39"/>
      <c r="BB801" s="39"/>
      <c r="BC801" s="39"/>
      <c r="BD801" s="39"/>
      <c r="BE801" s="39"/>
      <c r="BF801" s="39"/>
      <c r="BG801" s="39"/>
      <c r="BH801" s="39"/>
      <c r="BI801" s="39"/>
      <c r="BJ801" s="39"/>
      <c r="BK801" s="257"/>
      <c r="BL801" s="257"/>
      <c r="BM801" s="257"/>
      <c r="BN801" s="257"/>
      <c r="BO801" s="257"/>
      <c r="BP801" s="257"/>
      <c r="BQ801" s="69" t="s">
        <v>8773</v>
      </c>
      <c r="BR801" s="257"/>
      <c r="BS801" s="257" t="s">
        <v>3868</v>
      </c>
      <c r="BT801" s="257"/>
      <c r="BU801" s="257"/>
      <c r="BV801" s="257" t="s">
        <v>6467</v>
      </c>
      <c r="BW801" s="38"/>
      <c r="BX801" s="257" t="s">
        <v>6468</v>
      </c>
      <c r="BY801" s="257" t="s">
        <v>6469</v>
      </c>
      <c r="BZ801" s="219"/>
    </row>
    <row r="802" spans="1:78" s="217" customFormat="1" ht="138" customHeight="1">
      <c r="A802" s="257">
        <v>800</v>
      </c>
      <c r="B802" s="10" t="s">
        <v>6470</v>
      </c>
      <c r="C802" s="257" t="s">
        <v>76</v>
      </c>
      <c r="D802" s="257" t="s">
        <v>77</v>
      </c>
      <c r="E802" s="257" t="s">
        <v>428</v>
      </c>
      <c r="F802" s="257" t="s">
        <v>6471</v>
      </c>
      <c r="G802" s="257" t="s">
        <v>6472</v>
      </c>
      <c r="H802" s="257" t="s">
        <v>81</v>
      </c>
      <c r="I802" s="32" t="s">
        <v>6473</v>
      </c>
      <c r="J802" s="158" t="s">
        <v>6474</v>
      </c>
      <c r="K802" s="257" t="s">
        <v>6475</v>
      </c>
      <c r="L802" s="257" t="s">
        <v>6476</v>
      </c>
      <c r="M802" s="257">
        <v>1982</v>
      </c>
      <c r="N802" s="257">
        <v>1982</v>
      </c>
      <c r="O802" s="260"/>
      <c r="P802" s="260"/>
      <c r="Q802" s="257" t="s">
        <v>8098</v>
      </c>
      <c r="R802" s="257"/>
      <c r="S802" s="267" t="s">
        <v>6477</v>
      </c>
      <c r="T802" s="158" t="s">
        <v>8296</v>
      </c>
      <c r="U802" s="158" t="s">
        <v>248</v>
      </c>
      <c r="V802" s="257"/>
      <c r="W802" s="257"/>
      <c r="X802" s="261"/>
      <c r="Y802" s="261"/>
      <c r="Z802" s="261"/>
      <c r="AA802" s="261"/>
      <c r="AB802" s="257"/>
      <c r="AC802" s="261"/>
      <c r="AD802" s="261"/>
      <c r="AE802" s="261"/>
      <c r="AF802" s="261"/>
      <c r="AG802" s="261"/>
      <c r="AH802" s="261"/>
      <c r="AI802" s="257"/>
      <c r="AJ802" s="261"/>
      <c r="AK802" s="261"/>
      <c r="AL802" s="261"/>
      <c r="AM802" s="261"/>
      <c r="AN802" s="257"/>
      <c r="AO802" s="261"/>
      <c r="AP802" s="261"/>
      <c r="AQ802" s="257"/>
      <c r="AR802" s="261"/>
      <c r="AS802" s="261"/>
      <c r="AT802" s="261"/>
      <c r="AU802" s="261"/>
      <c r="AV802" s="261"/>
      <c r="AW802" s="261"/>
      <c r="AX802" s="257"/>
      <c r="AY802" s="261"/>
      <c r="AZ802" s="261"/>
      <c r="BA802" s="261"/>
      <c r="BB802" s="261"/>
      <c r="BC802" s="261"/>
      <c r="BD802" s="261"/>
      <c r="BE802" s="261"/>
      <c r="BF802" s="261"/>
      <c r="BG802" s="261"/>
      <c r="BH802" s="261"/>
      <c r="BI802" s="261"/>
      <c r="BJ802" s="261"/>
      <c r="BK802" s="257"/>
      <c r="BL802" s="257"/>
      <c r="BM802" s="257"/>
      <c r="BN802" s="257"/>
      <c r="BO802" s="257"/>
      <c r="BP802" s="257"/>
      <c r="BQ802" s="257" t="s">
        <v>6478</v>
      </c>
      <c r="BR802" s="257"/>
      <c r="BS802" s="257" t="s">
        <v>433</v>
      </c>
      <c r="BT802" s="257"/>
      <c r="BU802" s="257"/>
      <c r="BV802" s="257" t="s">
        <v>6479</v>
      </c>
      <c r="BW802" s="257"/>
      <c r="BX802" s="5" t="s">
        <v>6480</v>
      </c>
      <c r="BY802" s="257" t="s">
        <v>6477</v>
      </c>
      <c r="BZ802" s="219"/>
    </row>
    <row r="803" spans="1:78" s="217" customFormat="1" ht="321.75" customHeight="1">
      <c r="A803" s="257">
        <v>801</v>
      </c>
      <c r="B803" s="10" t="s">
        <v>6481</v>
      </c>
      <c r="C803" s="257" t="s">
        <v>106</v>
      </c>
      <c r="D803" s="257" t="s">
        <v>77</v>
      </c>
      <c r="E803" s="257" t="s">
        <v>78</v>
      </c>
      <c r="F803" s="257" t="s">
        <v>6463</v>
      </c>
      <c r="G803" s="265" t="s">
        <v>77</v>
      </c>
      <c r="H803" s="257" t="s">
        <v>81</v>
      </c>
      <c r="I803" s="32" t="s">
        <v>6482</v>
      </c>
      <c r="J803" s="158" t="s">
        <v>96</v>
      </c>
      <c r="K803" s="69" t="s">
        <v>8774</v>
      </c>
      <c r="L803" s="69" t="s">
        <v>8775</v>
      </c>
      <c r="M803" s="258">
        <v>40533</v>
      </c>
      <c r="N803" s="259">
        <v>40533</v>
      </c>
      <c r="O803" s="260">
        <v>7922</v>
      </c>
      <c r="P803" s="260">
        <v>39578</v>
      </c>
      <c r="Q803" s="257" t="s">
        <v>8100</v>
      </c>
      <c r="R803" s="257" t="s">
        <v>1226</v>
      </c>
      <c r="S803" s="267" t="s">
        <v>359</v>
      </c>
      <c r="T803" s="158" t="s">
        <v>86</v>
      </c>
      <c r="U803" s="158" t="s">
        <v>116</v>
      </c>
      <c r="V803" s="32"/>
      <c r="W803" s="257"/>
      <c r="X803" s="261"/>
      <c r="Y803" s="261"/>
      <c r="Z803" s="261"/>
      <c r="AA803" s="261"/>
      <c r="AB803" s="262"/>
      <c r="AC803" s="263"/>
      <c r="AD803" s="261"/>
      <c r="AE803" s="261"/>
      <c r="AF803" s="261"/>
      <c r="AG803" s="261"/>
      <c r="AH803" s="263"/>
      <c r="AI803" s="266"/>
      <c r="AJ803" s="39"/>
      <c r="AK803" s="39"/>
      <c r="AL803" s="39"/>
      <c r="AM803" s="39"/>
      <c r="AN803" s="40"/>
      <c r="AO803" s="39"/>
      <c r="AP803" s="39"/>
      <c r="AQ803" s="40"/>
      <c r="AR803" s="39"/>
      <c r="AS803" s="39"/>
      <c r="AT803" s="39"/>
      <c r="AU803" s="39"/>
      <c r="AV803" s="39"/>
      <c r="AW803" s="39"/>
      <c r="AX803" s="40"/>
      <c r="AY803" s="39"/>
      <c r="AZ803" s="39"/>
      <c r="BA803" s="39"/>
      <c r="BB803" s="39"/>
      <c r="BC803" s="39"/>
      <c r="BD803" s="39"/>
      <c r="BE803" s="39"/>
      <c r="BF803" s="39"/>
      <c r="BG803" s="39"/>
      <c r="BH803" s="39"/>
      <c r="BI803" s="39"/>
      <c r="BJ803" s="39"/>
      <c r="BK803" s="257"/>
      <c r="BL803" s="257"/>
      <c r="BM803" s="257"/>
      <c r="BN803" s="257"/>
      <c r="BO803" s="257"/>
      <c r="BP803" s="257"/>
      <c r="BQ803" s="69" t="s">
        <v>8776</v>
      </c>
      <c r="BR803" s="257" t="s">
        <v>6483</v>
      </c>
      <c r="BS803" s="257" t="s">
        <v>3868</v>
      </c>
      <c r="BT803" s="257"/>
      <c r="BU803" s="257"/>
      <c r="BV803" s="257"/>
      <c r="BW803" s="38"/>
      <c r="BX803" s="257" t="s">
        <v>6484</v>
      </c>
      <c r="BY803" s="266" t="s">
        <v>4062</v>
      </c>
      <c r="BZ803" s="219"/>
    </row>
    <row r="804" spans="1:78" s="217" customFormat="1" ht="409.5" customHeight="1">
      <c r="A804" s="268">
        <v>802</v>
      </c>
      <c r="B804" s="288" t="s">
        <v>6485</v>
      </c>
      <c r="C804" s="268" t="s">
        <v>106</v>
      </c>
      <c r="D804" s="268" t="s">
        <v>77</v>
      </c>
      <c r="E804" s="268" t="s">
        <v>428</v>
      </c>
      <c r="F804" s="268" t="s">
        <v>6486</v>
      </c>
      <c r="G804" s="268" t="s">
        <v>6487</v>
      </c>
      <c r="H804" s="268" t="s">
        <v>81</v>
      </c>
      <c r="I804" s="268" t="s">
        <v>6488</v>
      </c>
      <c r="J804" s="158" t="s">
        <v>96</v>
      </c>
      <c r="K804" s="268" t="s">
        <v>6489</v>
      </c>
      <c r="L804" s="268" t="s">
        <v>6490</v>
      </c>
      <c r="M804" s="284">
        <v>27395</v>
      </c>
      <c r="N804" s="285">
        <v>27395</v>
      </c>
      <c r="O804" s="286">
        <v>2184</v>
      </c>
      <c r="P804" s="286">
        <v>37588</v>
      </c>
      <c r="Q804" s="268" t="s">
        <v>114</v>
      </c>
      <c r="R804" s="268" t="s">
        <v>144</v>
      </c>
      <c r="S804" s="240" t="s">
        <v>195</v>
      </c>
      <c r="T804" s="281" t="s">
        <v>86</v>
      </c>
      <c r="U804" s="281" t="s">
        <v>116</v>
      </c>
      <c r="V804" s="268" t="s">
        <v>5987</v>
      </c>
      <c r="W804" s="268"/>
      <c r="X804" s="279">
        <v>1150195857793</v>
      </c>
      <c r="Y804" s="279">
        <f>X804/10</f>
        <v>115019585779.3</v>
      </c>
      <c r="Z804" s="279">
        <f>X804/13.5</f>
        <v>85199693169.851852</v>
      </c>
      <c r="AA804" s="279">
        <v>2329840904.6204019</v>
      </c>
      <c r="AB804" s="280">
        <v>113153</v>
      </c>
      <c r="AC804" s="274"/>
      <c r="AD804" s="274"/>
      <c r="AE804" s="274"/>
      <c r="AF804" s="274"/>
      <c r="AG804" s="274"/>
      <c r="AH804" s="274"/>
      <c r="AI804" s="274"/>
      <c r="AJ804" s="274"/>
      <c r="AK804" s="274"/>
      <c r="AL804" s="274"/>
      <c r="AM804" s="274"/>
      <c r="AN804" s="274"/>
      <c r="AO804" s="276"/>
      <c r="AP804" s="274"/>
      <c r="AQ804" s="274"/>
      <c r="AR804" s="274"/>
      <c r="AS804" s="274"/>
      <c r="AT804" s="274"/>
      <c r="AU804" s="274"/>
      <c r="AV804" s="274"/>
      <c r="AW804" s="274"/>
      <c r="AX804" s="274"/>
      <c r="AY804" s="274"/>
      <c r="AZ804" s="274"/>
      <c r="BA804" s="274"/>
      <c r="BB804" s="274"/>
      <c r="BC804" s="274"/>
      <c r="BD804" s="274"/>
      <c r="BE804" s="274"/>
      <c r="BF804" s="274"/>
      <c r="BG804" s="274"/>
      <c r="BH804" s="274"/>
      <c r="BI804" s="274"/>
      <c r="BJ804" s="274"/>
      <c r="BK804" s="275" t="s">
        <v>8467</v>
      </c>
      <c r="BL804" s="268" t="s">
        <v>118</v>
      </c>
      <c r="BM804" s="268" t="s">
        <v>118</v>
      </c>
      <c r="BN804" s="268"/>
      <c r="BO804" s="271" t="s">
        <v>118</v>
      </c>
      <c r="BP804" s="272" t="s">
        <v>8468</v>
      </c>
      <c r="BQ804" s="268" t="s">
        <v>102</v>
      </c>
      <c r="BR804" s="268" t="s">
        <v>6491</v>
      </c>
      <c r="BS804" s="269" t="s">
        <v>86</v>
      </c>
      <c r="BT804" s="268" t="s">
        <v>6492</v>
      </c>
      <c r="BU804" s="268" t="s">
        <v>6493</v>
      </c>
      <c r="BV804" s="257" t="s">
        <v>8786</v>
      </c>
      <c r="BW804" s="268" t="s">
        <v>7877</v>
      </c>
      <c r="BX804" s="268" t="s">
        <v>8054</v>
      </c>
      <c r="BY804" s="269"/>
      <c r="BZ804" s="219"/>
    </row>
    <row r="805" spans="1:78" s="217" customFormat="1" ht="409.5" customHeight="1">
      <c r="A805" s="268"/>
      <c r="B805" s="288"/>
      <c r="C805" s="268"/>
      <c r="D805" s="268"/>
      <c r="E805" s="268"/>
      <c r="F805" s="268"/>
      <c r="G805" s="268"/>
      <c r="H805" s="268"/>
      <c r="I805" s="268"/>
      <c r="J805" s="270" t="s">
        <v>96</v>
      </c>
      <c r="K805" s="268"/>
      <c r="L805" s="268"/>
      <c r="M805" s="284"/>
      <c r="N805" s="285"/>
      <c r="O805" s="286"/>
      <c r="P805" s="286"/>
      <c r="Q805" s="268"/>
      <c r="R805" s="268"/>
      <c r="S805" s="241"/>
      <c r="T805" s="282"/>
      <c r="U805" s="282"/>
      <c r="V805" s="268"/>
      <c r="W805" s="268"/>
      <c r="X805" s="279"/>
      <c r="Y805" s="279"/>
      <c r="Z805" s="279"/>
      <c r="AA805" s="279"/>
      <c r="AB805" s="280"/>
      <c r="AC805" s="274"/>
      <c r="AD805" s="274"/>
      <c r="AE805" s="274"/>
      <c r="AF805" s="274"/>
      <c r="AG805" s="274"/>
      <c r="AH805" s="274"/>
      <c r="AI805" s="274"/>
      <c r="AJ805" s="274"/>
      <c r="AK805" s="274"/>
      <c r="AL805" s="274"/>
      <c r="AM805" s="274"/>
      <c r="AN805" s="274"/>
      <c r="AO805" s="277"/>
      <c r="AP805" s="274"/>
      <c r="AQ805" s="274"/>
      <c r="AR805" s="274"/>
      <c r="AS805" s="274"/>
      <c r="AT805" s="274"/>
      <c r="AU805" s="274"/>
      <c r="AV805" s="274"/>
      <c r="AW805" s="274"/>
      <c r="AX805" s="274"/>
      <c r="AY805" s="274"/>
      <c r="AZ805" s="274"/>
      <c r="BA805" s="274"/>
      <c r="BB805" s="274"/>
      <c r="BC805" s="274"/>
      <c r="BD805" s="274"/>
      <c r="BE805" s="274"/>
      <c r="BF805" s="274"/>
      <c r="BG805" s="274"/>
      <c r="BH805" s="274"/>
      <c r="BI805" s="274"/>
      <c r="BJ805" s="274"/>
      <c r="BK805" s="271"/>
      <c r="BL805" s="268"/>
      <c r="BM805" s="268"/>
      <c r="BN805" s="268"/>
      <c r="BO805" s="271"/>
      <c r="BP805" s="273"/>
      <c r="BQ805" s="268"/>
      <c r="BR805" s="268"/>
      <c r="BS805" s="269"/>
      <c r="BT805" s="268"/>
      <c r="BU805" s="268"/>
      <c r="BV805" s="257" t="s">
        <v>6494</v>
      </c>
      <c r="BW805" s="268"/>
      <c r="BX805" s="268"/>
      <c r="BY805" s="269"/>
      <c r="BZ805" s="219"/>
    </row>
    <row r="806" spans="1:78" s="217" customFormat="1" ht="409.5">
      <c r="A806" s="268"/>
      <c r="B806" s="288"/>
      <c r="C806" s="268"/>
      <c r="D806" s="268"/>
      <c r="E806" s="268"/>
      <c r="F806" s="268"/>
      <c r="G806" s="268"/>
      <c r="H806" s="268"/>
      <c r="I806" s="268"/>
      <c r="J806" s="270"/>
      <c r="K806" s="268"/>
      <c r="L806" s="268"/>
      <c r="M806" s="284"/>
      <c r="N806" s="285"/>
      <c r="O806" s="286"/>
      <c r="P806" s="286"/>
      <c r="Q806" s="268"/>
      <c r="R806" s="268"/>
      <c r="S806" s="242"/>
      <c r="T806" s="283"/>
      <c r="U806" s="283"/>
      <c r="V806" s="268"/>
      <c r="W806" s="268"/>
      <c r="X806" s="279"/>
      <c r="Y806" s="279"/>
      <c r="Z806" s="279"/>
      <c r="AA806" s="279"/>
      <c r="AB806" s="280"/>
      <c r="AC806" s="274"/>
      <c r="AD806" s="274"/>
      <c r="AE806" s="274"/>
      <c r="AF806" s="274"/>
      <c r="AG806" s="274"/>
      <c r="AH806" s="274"/>
      <c r="AI806" s="274"/>
      <c r="AJ806" s="274"/>
      <c r="AK806" s="274"/>
      <c r="AL806" s="274"/>
      <c r="AM806" s="274"/>
      <c r="AN806" s="274"/>
      <c r="AO806" s="278"/>
      <c r="AP806" s="274"/>
      <c r="AQ806" s="274"/>
      <c r="AR806" s="274"/>
      <c r="AS806" s="274"/>
      <c r="AT806" s="274"/>
      <c r="AU806" s="274"/>
      <c r="AV806" s="274"/>
      <c r="AW806" s="274"/>
      <c r="AX806" s="274"/>
      <c r="AY806" s="274"/>
      <c r="AZ806" s="274"/>
      <c r="BA806" s="274"/>
      <c r="BB806" s="274"/>
      <c r="BC806" s="274"/>
      <c r="BD806" s="274"/>
      <c r="BE806" s="274"/>
      <c r="BF806" s="274"/>
      <c r="BG806" s="274"/>
      <c r="BH806" s="274"/>
      <c r="BI806" s="274"/>
      <c r="BJ806" s="274"/>
      <c r="BK806" s="271"/>
      <c r="BL806" s="268"/>
      <c r="BM806" s="268"/>
      <c r="BN806" s="268"/>
      <c r="BO806" s="271"/>
      <c r="BP806" s="273"/>
      <c r="BQ806" s="268"/>
      <c r="BR806" s="268"/>
      <c r="BS806" s="269"/>
      <c r="BT806" s="268"/>
      <c r="BU806" s="268"/>
      <c r="BV806" s="69" t="s">
        <v>8787</v>
      </c>
      <c r="BW806" s="268"/>
      <c r="BX806" s="268"/>
      <c r="BY806" s="269"/>
      <c r="BZ806" s="219"/>
    </row>
    <row r="807" spans="1:78" s="217" customFormat="1" ht="409.5">
      <c r="A807" s="257">
        <v>803</v>
      </c>
      <c r="B807" s="101" t="s">
        <v>8777</v>
      </c>
      <c r="C807" s="69" t="s">
        <v>106</v>
      </c>
      <c r="D807" s="69" t="s">
        <v>77</v>
      </c>
      <c r="E807" s="69" t="s">
        <v>428</v>
      </c>
      <c r="F807" s="69" t="s">
        <v>8778</v>
      </c>
      <c r="G807" s="69" t="s">
        <v>8779</v>
      </c>
      <c r="H807" s="69" t="s">
        <v>81</v>
      </c>
      <c r="I807" s="130" t="s">
        <v>8780</v>
      </c>
      <c r="J807" s="69" t="s">
        <v>96</v>
      </c>
      <c r="K807" s="69" t="s">
        <v>8781</v>
      </c>
      <c r="L807" s="69" t="s">
        <v>8782</v>
      </c>
      <c r="M807" s="258">
        <v>39049</v>
      </c>
      <c r="N807" s="69">
        <v>2006</v>
      </c>
      <c r="O807" s="260">
        <v>4579</v>
      </c>
      <c r="P807" s="69">
        <v>38613</v>
      </c>
      <c r="Q807" s="69" t="s">
        <v>8100</v>
      </c>
      <c r="R807" s="69" t="s">
        <v>4164</v>
      </c>
      <c r="S807" s="69" t="s">
        <v>8783</v>
      </c>
      <c r="T807" s="69" t="s">
        <v>86</v>
      </c>
      <c r="U807" s="69" t="s">
        <v>116</v>
      </c>
      <c r="V807" s="69" t="s">
        <v>8784</v>
      </c>
      <c r="W807" s="69"/>
      <c r="X807" s="69"/>
      <c r="Y807" s="69"/>
      <c r="Z807" s="69"/>
      <c r="AA807" s="69"/>
      <c r="AB807" s="69"/>
      <c r="AC807" s="69"/>
      <c r="AD807" s="69"/>
      <c r="AE807" s="69"/>
      <c r="AF807" s="69"/>
      <c r="AG807" s="69"/>
      <c r="AH807" s="69"/>
      <c r="AI807" s="69"/>
      <c r="AJ807" s="69"/>
      <c r="AK807" s="69"/>
      <c r="AL807" s="69"/>
      <c r="AM807" s="69"/>
      <c r="AN807" s="69"/>
      <c r="AO807" s="69"/>
      <c r="AP807" s="69"/>
      <c r="AQ807" s="69"/>
      <c r="AR807" s="69"/>
      <c r="AS807" s="69"/>
      <c r="AT807" s="69"/>
      <c r="AU807" s="69"/>
      <c r="AV807" s="69"/>
      <c r="AW807" s="69"/>
      <c r="AX807" s="69"/>
      <c r="AY807" s="69"/>
      <c r="AZ807" s="69"/>
      <c r="BA807" s="69"/>
      <c r="BB807" s="69"/>
      <c r="BC807" s="69"/>
      <c r="BD807" s="69"/>
      <c r="BE807" s="69"/>
      <c r="BF807" s="69"/>
      <c r="BG807" s="69"/>
      <c r="BH807" s="69"/>
      <c r="BI807" s="69"/>
      <c r="BJ807" s="69"/>
      <c r="BK807" s="69"/>
      <c r="BL807" s="69"/>
      <c r="BM807" s="69"/>
      <c r="BN807" s="69"/>
      <c r="BO807" s="69"/>
      <c r="BP807" s="69"/>
      <c r="BQ807" s="69" t="s">
        <v>8785</v>
      </c>
      <c r="BR807" s="69"/>
      <c r="BS807" s="69" t="s">
        <v>88</v>
      </c>
      <c r="BT807" s="69"/>
      <c r="BU807" s="69"/>
      <c r="BV807" s="69"/>
      <c r="BW807" s="69"/>
      <c r="BX807" s="69"/>
      <c r="BY807" s="69" t="s">
        <v>806</v>
      </c>
      <c r="BZ807" s="219"/>
    </row>
    <row r="808" spans="1:78" s="217" customFormat="1" ht="99.75" customHeight="1">
      <c r="A808" s="257">
        <v>804</v>
      </c>
      <c r="B808" s="101" t="s">
        <v>8269</v>
      </c>
      <c r="C808" s="257" t="s">
        <v>76</v>
      </c>
      <c r="D808" s="257" t="s">
        <v>77</v>
      </c>
      <c r="E808" s="257" t="s">
        <v>419</v>
      </c>
      <c r="F808" s="257" t="s">
        <v>6333</v>
      </c>
      <c r="G808" s="257" t="s">
        <v>6334</v>
      </c>
      <c r="H808" s="257" t="s">
        <v>81</v>
      </c>
      <c r="I808" s="130" t="s">
        <v>8086</v>
      </c>
      <c r="J808" s="158" t="s">
        <v>96</v>
      </c>
      <c r="K808" s="257" t="s">
        <v>96</v>
      </c>
      <c r="L808" s="257" t="s">
        <v>6495</v>
      </c>
      <c r="M808" s="257">
        <v>1993</v>
      </c>
      <c r="N808" s="257">
        <v>1993</v>
      </c>
      <c r="O808" s="260"/>
      <c r="P808" s="260"/>
      <c r="Q808" s="257" t="s">
        <v>114</v>
      </c>
      <c r="R808" s="257"/>
      <c r="S808" s="267" t="s">
        <v>6496</v>
      </c>
      <c r="T808" s="158" t="s">
        <v>86</v>
      </c>
      <c r="U808" s="158" t="s">
        <v>8270</v>
      </c>
      <c r="V808" s="257"/>
      <c r="W808" s="257"/>
      <c r="X808" s="261"/>
      <c r="Y808" s="261"/>
      <c r="Z808" s="261"/>
      <c r="AA808" s="261"/>
      <c r="AB808" s="257"/>
      <c r="AC808" s="261"/>
      <c r="AD808" s="261"/>
      <c r="AE808" s="261"/>
      <c r="AF808" s="261"/>
      <c r="AG808" s="261"/>
      <c r="AH808" s="261"/>
      <c r="AI808" s="257"/>
      <c r="AJ808" s="261"/>
      <c r="AK808" s="261"/>
      <c r="AL808" s="261"/>
      <c r="AM808" s="261"/>
      <c r="AN808" s="257"/>
      <c r="AO808" s="261"/>
      <c r="AP808" s="261"/>
      <c r="AQ808" s="257"/>
      <c r="AR808" s="261"/>
      <c r="AS808" s="261"/>
      <c r="AT808" s="261"/>
      <c r="AU808" s="261"/>
      <c r="AV808" s="261"/>
      <c r="AW808" s="261"/>
      <c r="AX808" s="257"/>
      <c r="AY808" s="261"/>
      <c r="AZ808" s="261"/>
      <c r="BA808" s="261"/>
      <c r="BB808" s="261"/>
      <c r="BC808" s="261"/>
      <c r="BD808" s="261"/>
      <c r="BE808" s="261"/>
      <c r="BF808" s="261"/>
      <c r="BG808" s="261"/>
      <c r="BH808" s="261"/>
      <c r="BI808" s="261"/>
      <c r="BJ808" s="261"/>
      <c r="BK808" s="257"/>
      <c r="BL808" s="257"/>
      <c r="BM808" s="257"/>
      <c r="BN808" s="257"/>
      <c r="BO808" s="257"/>
      <c r="BP808" s="257"/>
      <c r="BQ808" s="257" t="s">
        <v>1052</v>
      </c>
      <c r="BR808" s="257"/>
      <c r="BS808" s="257" t="s">
        <v>88</v>
      </c>
      <c r="BT808" s="257"/>
      <c r="BU808" s="257"/>
      <c r="BV808" s="257"/>
      <c r="BW808" s="257"/>
      <c r="BX808" s="257" t="s">
        <v>6497</v>
      </c>
      <c r="BY808" s="257" t="s">
        <v>6496</v>
      </c>
      <c r="BZ808" s="219"/>
    </row>
    <row r="809" spans="1:78" s="217" customFormat="1" ht="226.5" customHeight="1">
      <c r="A809" s="257">
        <v>805</v>
      </c>
      <c r="B809" s="101" t="s">
        <v>6498</v>
      </c>
      <c r="C809" s="257" t="s">
        <v>106</v>
      </c>
      <c r="D809" s="257" t="s">
        <v>77</v>
      </c>
      <c r="E809" s="69" t="s">
        <v>428</v>
      </c>
      <c r="F809" s="257" t="s">
        <v>6463</v>
      </c>
      <c r="G809" s="257" t="s">
        <v>77</v>
      </c>
      <c r="H809" s="257" t="s">
        <v>81</v>
      </c>
      <c r="I809" s="32" t="s">
        <v>6499</v>
      </c>
      <c r="J809" s="158" t="s">
        <v>96</v>
      </c>
      <c r="K809" s="69" t="s">
        <v>8788</v>
      </c>
      <c r="L809" s="69" t="s">
        <v>8789</v>
      </c>
      <c r="M809" s="258">
        <v>39954</v>
      </c>
      <c r="N809" s="259">
        <v>39954</v>
      </c>
      <c r="O809" s="260">
        <v>6625</v>
      </c>
      <c r="P809" s="260">
        <v>39183</v>
      </c>
      <c r="Q809" s="257" t="s">
        <v>8100</v>
      </c>
      <c r="R809" s="257" t="s">
        <v>1071</v>
      </c>
      <c r="S809" s="144" t="s">
        <v>287</v>
      </c>
      <c r="T809" s="158" t="s">
        <v>86</v>
      </c>
      <c r="U809" s="158" t="s">
        <v>116</v>
      </c>
      <c r="V809" s="32"/>
      <c r="W809" s="257"/>
      <c r="X809" s="261"/>
      <c r="Y809" s="261"/>
      <c r="Z809" s="261"/>
      <c r="AA809" s="261"/>
      <c r="AB809" s="262"/>
      <c r="AC809" s="263"/>
      <c r="AD809" s="261"/>
      <c r="AE809" s="261"/>
      <c r="AF809" s="261"/>
      <c r="AG809" s="261"/>
      <c r="AH809" s="263"/>
      <c r="AI809" s="266"/>
      <c r="AJ809" s="39"/>
      <c r="AK809" s="39"/>
      <c r="AL809" s="39"/>
      <c r="AM809" s="39"/>
      <c r="AN809" s="40"/>
      <c r="AO809" s="39"/>
      <c r="AP809" s="39"/>
      <c r="AQ809" s="40"/>
      <c r="AR809" s="39"/>
      <c r="AS809" s="39"/>
      <c r="AT809" s="39"/>
      <c r="AU809" s="39"/>
      <c r="AV809" s="39"/>
      <c r="AW809" s="39"/>
      <c r="AX809" s="40"/>
      <c r="AY809" s="39"/>
      <c r="AZ809" s="39"/>
      <c r="BA809" s="39"/>
      <c r="BB809" s="39"/>
      <c r="BC809" s="39"/>
      <c r="BD809" s="39"/>
      <c r="BE809" s="39"/>
      <c r="BF809" s="39"/>
      <c r="BG809" s="39"/>
      <c r="BH809" s="39"/>
      <c r="BI809" s="39"/>
      <c r="BJ809" s="39"/>
      <c r="BK809" s="257"/>
      <c r="BL809" s="257"/>
      <c r="BM809" s="257"/>
      <c r="BN809" s="257"/>
      <c r="BO809" s="257"/>
      <c r="BP809" s="257"/>
      <c r="BQ809" s="69" t="s">
        <v>8790</v>
      </c>
      <c r="BR809" s="257"/>
      <c r="BS809" s="257" t="s">
        <v>3868</v>
      </c>
      <c r="BT809" s="257"/>
      <c r="BU809" s="257"/>
      <c r="BV809" s="257" t="s">
        <v>6500</v>
      </c>
      <c r="BW809" s="38"/>
      <c r="BX809" s="257" t="s">
        <v>6501</v>
      </c>
      <c r="BY809" s="266" t="s">
        <v>6502</v>
      </c>
      <c r="BZ809" s="219"/>
    </row>
    <row r="810" spans="1:78" s="217" customFormat="1" ht="211.5" customHeight="1">
      <c r="A810" s="257">
        <v>806</v>
      </c>
      <c r="B810" s="10" t="s">
        <v>6503</v>
      </c>
      <c r="C810" s="257" t="s">
        <v>106</v>
      </c>
      <c r="D810" s="257" t="s">
        <v>77</v>
      </c>
      <c r="E810" s="257" t="s">
        <v>428</v>
      </c>
      <c r="F810" s="257" t="s">
        <v>6463</v>
      </c>
      <c r="G810" s="257" t="s">
        <v>77</v>
      </c>
      <c r="H810" s="257" t="s">
        <v>81</v>
      </c>
      <c r="I810" s="32" t="s">
        <v>6504</v>
      </c>
      <c r="J810" s="158" t="s">
        <v>96</v>
      </c>
      <c r="K810" s="257" t="s">
        <v>8791</v>
      </c>
      <c r="L810" s="257" t="s">
        <v>8792</v>
      </c>
      <c r="M810" s="258">
        <v>40260</v>
      </c>
      <c r="N810" s="259">
        <v>40261</v>
      </c>
      <c r="O810" s="260">
        <v>7334</v>
      </c>
      <c r="P810" s="260">
        <v>39394</v>
      </c>
      <c r="Q810" s="257" t="s">
        <v>114</v>
      </c>
      <c r="R810" s="257" t="s">
        <v>5355</v>
      </c>
      <c r="S810" s="267" t="s">
        <v>359</v>
      </c>
      <c r="T810" s="158" t="s">
        <v>86</v>
      </c>
      <c r="U810" s="158" t="s">
        <v>116</v>
      </c>
      <c r="V810" s="32" t="s">
        <v>6505</v>
      </c>
      <c r="W810" s="257" t="s">
        <v>6506</v>
      </c>
      <c r="X810" s="261"/>
      <c r="Y810" s="261"/>
      <c r="Z810" s="261"/>
      <c r="AA810" s="261"/>
      <c r="AB810" s="262"/>
      <c r="AC810" s="263"/>
      <c r="AD810" s="261"/>
      <c r="AE810" s="261"/>
      <c r="AF810" s="261"/>
      <c r="AG810" s="261"/>
      <c r="AH810" s="263"/>
      <c r="AI810" s="266"/>
      <c r="AJ810" s="39"/>
      <c r="AK810" s="39"/>
      <c r="AL810" s="39"/>
      <c r="AM810" s="39"/>
      <c r="AN810" s="40"/>
      <c r="AO810" s="39"/>
      <c r="AP810" s="39"/>
      <c r="AQ810" s="40"/>
      <c r="AR810" s="39"/>
      <c r="AS810" s="39"/>
      <c r="AT810" s="39"/>
      <c r="AU810" s="39"/>
      <c r="AV810" s="39"/>
      <c r="AW810" s="39"/>
      <c r="AX810" s="40"/>
      <c r="AY810" s="39"/>
      <c r="AZ810" s="39"/>
      <c r="BA810" s="39"/>
      <c r="BB810" s="39"/>
      <c r="BC810" s="39"/>
      <c r="BD810" s="39"/>
      <c r="BE810" s="39"/>
      <c r="BF810" s="39"/>
      <c r="BG810" s="39"/>
      <c r="BH810" s="39"/>
      <c r="BI810" s="39"/>
      <c r="BJ810" s="39"/>
      <c r="BK810" s="257"/>
      <c r="BL810" s="257"/>
      <c r="BM810" s="257"/>
      <c r="BN810" s="257"/>
      <c r="BO810" s="257"/>
      <c r="BP810" s="257"/>
      <c r="BQ810" s="69" t="s">
        <v>8793</v>
      </c>
      <c r="BR810" s="257"/>
      <c r="BS810" s="257" t="s">
        <v>3868</v>
      </c>
      <c r="BT810" s="257"/>
      <c r="BU810" s="257"/>
      <c r="BV810" s="257" t="s">
        <v>6507</v>
      </c>
      <c r="BW810" s="38"/>
      <c r="BX810" s="257" t="s">
        <v>6508</v>
      </c>
      <c r="BY810" s="266" t="s">
        <v>3888</v>
      </c>
      <c r="BZ810" s="219"/>
    </row>
    <row r="811" spans="1:78" s="217" customFormat="1" ht="378" customHeight="1">
      <c r="A811" s="257">
        <v>807</v>
      </c>
      <c r="B811" s="10" t="s">
        <v>6509</v>
      </c>
      <c r="C811" s="257" t="s">
        <v>106</v>
      </c>
      <c r="D811" s="257" t="s">
        <v>77</v>
      </c>
      <c r="E811" s="257" t="s">
        <v>2563</v>
      </c>
      <c r="F811" s="257" t="s">
        <v>6510</v>
      </c>
      <c r="G811" s="257" t="s">
        <v>6511</v>
      </c>
      <c r="H811" s="257" t="s">
        <v>81</v>
      </c>
      <c r="I811" s="32" t="s">
        <v>6512</v>
      </c>
      <c r="J811" s="158" t="s">
        <v>96</v>
      </c>
      <c r="K811" s="257" t="s">
        <v>6513</v>
      </c>
      <c r="L811" s="257" t="s">
        <v>6514</v>
      </c>
      <c r="M811" s="258">
        <v>28460</v>
      </c>
      <c r="N811" s="259">
        <v>28460</v>
      </c>
      <c r="O811" s="260"/>
      <c r="P811" s="260"/>
      <c r="Q811" s="257" t="s">
        <v>114</v>
      </c>
      <c r="R811" s="257" t="s">
        <v>329</v>
      </c>
      <c r="S811" s="267" t="s">
        <v>330</v>
      </c>
      <c r="T811" s="158" t="s">
        <v>86</v>
      </c>
      <c r="U811" s="158" t="s">
        <v>116</v>
      </c>
      <c r="V811" s="32" t="s">
        <v>6515</v>
      </c>
      <c r="W811" s="257"/>
      <c r="X811" s="261">
        <v>97352019728</v>
      </c>
      <c r="Y811" s="39">
        <f>X811/10</f>
        <v>9735201972.7999992</v>
      </c>
      <c r="Z811" s="39">
        <f>X811/13.5</f>
        <v>7211260720.5925922</v>
      </c>
      <c r="AA811" s="39">
        <v>197196604.53735211</v>
      </c>
      <c r="AB811" s="260">
        <v>5307</v>
      </c>
      <c r="AC811" s="49">
        <v>1561980612352</v>
      </c>
      <c r="AD811" s="49">
        <f>AC811/10</f>
        <v>156198061235.20001</v>
      </c>
      <c r="AE811" s="49">
        <f>AC811/13.5</f>
        <v>115702267581.62962</v>
      </c>
      <c r="AF811" s="49">
        <v>746402035.83538818</v>
      </c>
      <c r="AG811" s="261">
        <v>142436767489</v>
      </c>
      <c r="AH811" s="49">
        <v>-159672154948</v>
      </c>
      <c r="AI811" s="48">
        <v>5283</v>
      </c>
      <c r="AJ811" s="39">
        <v>52533437.170000002</v>
      </c>
      <c r="AK811" s="51"/>
      <c r="AL811" s="39">
        <v>52533437.170000002</v>
      </c>
      <c r="AM811" s="51">
        <v>1080934.9211934155</v>
      </c>
      <c r="AN811" s="260">
        <v>5243</v>
      </c>
      <c r="AO811" s="52">
        <v>380648344984</v>
      </c>
      <c r="AP811" s="51"/>
      <c r="AQ811" s="53">
        <v>5243</v>
      </c>
      <c r="AR811" s="52"/>
      <c r="AS811" s="52"/>
      <c r="AT811" s="52"/>
      <c r="AU811" s="52"/>
      <c r="AV811" s="52"/>
      <c r="AW811" s="52"/>
      <c r="AX811" s="54"/>
      <c r="AY811" s="52"/>
      <c r="AZ811" s="52"/>
      <c r="BA811" s="51"/>
      <c r="BB811" s="51"/>
      <c r="BC811" s="52"/>
      <c r="BD811" s="52"/>
      <c r="BE811" s="51"/>
      <c r="BF811" s="51"/>
      <c r="BG811" s="52"/>
      <c r="BH811" s="52"/>
      <c r="BI811" s="51"/>
      <c r="BJ811" s="51"/>
      <c r="BK811" s="265" t="s">
        <v>6516</v>
      </c>
      <c r="BL811" s="266" t="s">
        <v>180</v>
      </c>
      <c r="BM811" s="265" t="s">
        <v>118</v>
      </c>
      <c r="BN811" s="265"/>
      <c r="BO811" s="265"/>
      <c r="BP811" s="257" t="s">
        <v>6517</v>
      </c>
      <c r="BQ811" s="257" t="s">
        <v>102</v>
      </c>
      <c r="BR811" s="257" t="s">
        <v>6518</v>
      </c>
      <c r="BS811" s="257" t="s">
        <v>86</v>
      </c>
      <c r="BT811" s="257" t="s">
        <v>6519</v>
      </c>
      <c r="BU811" s="257" t="s">
        <v>6520</v>
      </c>
      <c r="BV811" s="257" t="s">
        <v>6521</v>
      </c>
      <c r="BW811" s="38"/>
      <c r="BX811" s="257" t="s">
        <v>6522</v>
      </c>
      <c r="BY811" s="266"/>
      <c r="BZ811" s="219"/>
    </row>
    <row r="812" spans="1:78" s="217" customFormat="1" ht="306.75" customHeight="1">
      <c r="A812" s="257">
        <v>808</v>
      </c>
      <c r="B812" s="10" t="s">
        <v>6523</v>
      </c>
      <c r="C812" s="257" t="s">
        <v>106</v>
      </c>
      <c r="D812" s="257" t="s">
        <v>77</v>
      </c>
      <c r="E812" s="257" t="s">
        <v>428</v>
      </c>
      <c r="F812" s="257" t="s">
        <v>6463</v>
      </c>
      <c r="G812" s="257" t="s">
        <v>77</v>
      </c>
      <c r="H812" s="257" t="s">
        <v>81</v>
      </c>
      <c r="I812" s="32" t="s">
        <v>6524</v>
      </c>
      <c r="J812" s="158" t="s">
        <v>96</v>
      </c>
      <c r="K812" s="69" t="s">
        <v>8794</v>
      </c>
      <c r="L812" s="69" t="s">
        <v>8795</v>
      </c>
      <c r="M812" s="258">
        <v>40477</v>
      </c>
      <c r="N812" s="259">
        <v>40477</v>
      </c>
      <c r="O812" s="260">
        <v>7761</v>
      </c>
      <c r="P812" s="260">
        <v>39538</v>
      </c>
      <c r="Q812" s="257" t="s">
        <v>8100</v>
      </c>
      <c r="R812" s="257" t="s">
        <v>1071</v>
      </c>
      <c r="S812" s="267" t="s">
        <v>287</v>
      </c>
      <c r="T812" s="158" t="s">
        <v>86</v>
      </c>
      <c r="U812" s="158" t="s">
        <v>116</v>
      </c>
      <c r="V812" s="32" t="s">
        <v>6525</v>
      </c>
      <c r="W812" s="257" t="s">
        <v>6526</v>
      </c>
      <c r="X812" s="261"/>
      <c r="Y812" s="261"/>
      <c r="Z812" s="261"/>
      <c r="AA812" s="261"/>
      <c r="AB812" s="262"/>
      <c r="AC812" s="263"/>
      <c r="AD812" s="261"/>
      <c r="AE812" s="261"/>
      <c r="AF812" s="261"/>
      <c r="AG812" s="261"/>
      <c r="AH812" s="263"/>
      <c r="AI812" s="266"/>
      <c r="AJ812" s="39"/>
      <c r="AK812" s="39"/>
      <c r="AL812" s="39"/>
      <c r="AM812" s="39"/>
      <c r="AN812" s="40"/>
      <c r="AO812" s="39"/>
      <c r="AP812" s="39"/>
      <c r="AQ812" s="40"/>
      <c r="AR812" s="39"/>
      <c r="AS812" s="39"/>
      <c r="AT812" s="39"/>
      <c r="AU812" s="39"/>
      <c r="AV812" s="39"/>
      <c r="AW812" s="39"/>
      <c r="AX812" s="40"/>
      <c r="AY812" s="39"/>
      <c r="AZ812" s="39"/>
      <c r="BA812" s="39"/>
      <c r="BB812" s="39"/>
      <c r="BC812" s="39"/>
      <c r="BD812" s="39"/>
      <c r="BE812" s="39"/>
      <c r="BF812" s="39"/>
      <c r="BG812" s="39"/>
      <c r="BH812" s="39"/>
      <c r="BI812" s="39"/>
      <c r="BJ812" s="39"/>
      <c r="BK812" s="257" t="s">
        <v>6527</v>
      </c>
      <c r="BL812" s="257"/>
      <c r="BM812" s="257" t="s">
        <v>118</v>
      </c>
      <c r="BN812" s="257"/>
      <c r="BO812" s="257"/>
      <c r="BP812" s="257" t="s">
        <v>6528</v>
      </c>
      <c r="BQ812" s="69" t="s">
        <v>8796</v>
      </c>
      <c r="BR812" s="257"/>
      <c r="BS812" s="257" t="s">
        <v>3868</v>
      </c>
      <c r="BT812" s="257"/>
      <c r="BU812" s="257"/>
      <c r="BV812" s="257" t="s">
        <v>6500</v>
      </c>
      <c r="BW812" s="38"/>
      <c r="BX812" s="257" t="s">
        <v>6529</v>
      </c>
      <c r="BY812" s="257" t="s">
        <v>806</v>
      </c>
      <c r="BZ812" s="219"/>
    </row>
    <row r="813" spans="1:78" s="217" customFormat="1" ht="99.75" customHeight="1">
      <c r="A813" s="257">
        <v>809</v>
      </c>
      <c r="B813" s="10" t="s">
        <v>6530</v>
      </c>
      <c r="C813" s="257" t="s">
        <v>106</v>
      </c>
      <c r="D813" s="257" t="s">
        <v>436</v>
      </c>
      <c r="E813" s="257" t="s">
        <v>6531</v>
      </c>
      <c r="F813" s="257"/>
      <c r="G813" s="257" t="s">
        <v>6532</v>
      </c>
      <c r="H813" s="257" t="s">
        <v>81</v>
      </c>
      <c r="I813" s="10"/>
      <c r="J813" s="158" t="s">
        <v>96</v>
      </c>
      <c r="K813" s="257" t="s">
        <v>6533</v>
      </c>
      <c r="L813" s="257" t="s">
        <v>6534</v>
      </c>
      <c r="M813" s="258">
        <v>41585</v>
      </c>
      <c r="N813" s="259">
        <v>41585</v>
      </c>
      <c r="O813" s="260"/>
      <c r="P813" s="260"/>
      <c r="Q813" s="257" t="s">
        <v>8100</v>
      </c>
      <c r="R813" s="257" t="s">
        <v>1245</v>
      </c>
      <c r="S813" s="267" t="s">
        <v>761</v>
      </c>
      <c r="T813" s="158" t="s">
        <v>86</v>
      </c>
      <c r="U813" s="158" t="s">
        <v>116</v>
      </c>
      <c r="V813" s="32"/>
      <c r="W813" s="257"/>
      <c r="X813" s="261"/>
      <c r="Y813" s="261"/>
      <c r="Z813" s="261"/>
      <c r="AA813" s="261"/>
      <c r="AB813" s="262"/>
      <c r="AC813" s="263"/>
      <c r="AD813" s="261"/>
      <c r="AE813" s="261"/>
      <c r="AF813" s="261"/>
      <c r="AG813" s="261"/>
      <c r="AH813" s="263"/>
      <c r="AI813" s="266"/>
      <c r="AJ813" s="39"/>
      <c r="AK813" s="39"/>
      <c r="AL813" s="39"/>
      <c r="AM813" s="39"/>
      <c r="AN813" s="40"/>
      <c r="AO813" s="39"/>
      <c r="AP813" s="39"/>
      <c r="AQ813" s="40"/>
      <c r="AR813" s="39"/>
      <c r="AS813" s="39"/>
      <c r="AT813" s="39"/>
      <c r="AU813" s="39"/>
      <c r="AV813" s="39"/>
      <c r="AW813" s="39"/>
      <c r="AX813" s="40"/>
      <c r="AY813" s="39"/>
      <c r="AZ813" s="39"/>
      <c r="BA813" s="39"/>
      <c r="BB813" s="39"/>
      <c r="BC813" s="39"/>
      <c r="BD813" s="39"/>
      <c r="BE813" s="39"/>
      <c r="BF813" s="39"/>
      <c r="BG813" s="39"/>
      <c r="BH813" s="39"/>
      <c r="BI813" s="39"/>
      <c r="BJ813" s="39"/>
      <c r="BK813" s="257"/>
      <c r="BL813" s="257"/>
      <c r="BM813" s="257"/>
      <c r="BN813" s="257"/>
      <c r="BO813" s="257"/>
      <c r="BP813" s="257"/>
      <c r="BQ813" s="38"/>
      <c r="BR813" s="257"/>
      <c r="BS813" s="257" t="s">
        <v>6388</v>
      </c>
      <c r="BT813" s="257"/>
      <c r="BU813" s="257"/>
      <c r="BV813" s="257" t="s">
        <v>6535</v>
      </c>
      <c r="BW813" s="38"/>
      <c r="BX813" s="257" t="s">
        <v>6536</v>
      </c>
      <c r="BY813" s="266"/>
      <c r="BZ813" s="219"/>
    </row>
    <row r="814" spans="1:78" s="217" customFormat="1" ht="332.25" customHeight="1">
      <c r="A814" s="257">
        <v>810</v>
      </c>
      <c r="B814" s="10" t="s">
        <v>6537</v>
      </c>
      <c r="C814" s="257" t="s">
        <v>106</v>
      </c>
      <c r="D814" s="257" t="s">
        <v>77</v>
      </c>
      <c r="E814" s="257" t="s">
        <v>428</v>
      </c>
      <c r="F814" s="257" t="s">
        <v>6538</v>
      </c>
      <c r="G814" s="257" t="s">
        <v>4055</v>
      </c>
      <c r="H814" s="257" t="s">
        <v>81</v>
      </c>
      <c r="I814" s="32" t="s">
        <v>6539</v>
      </c>
      <c r="J814" s="158" t="s">
        <v>96</v>
      </c>
      <c r="K814" s="69" t="s">
        <v>8797</v>
      </c>
      <c r="L814" s="69" t="s">
        <v>8798</v>
      </c>
      <c r="M814" s="258">
        <v>41386</v>
      </c>
      <c r="N814" s="259">
        <v>41386</v>
      </c>
      <c r="O814" s="260"/>
      <c r="P814" s="260"/>
      <c r="Q814" s="257" t="s">
        <v>8100</v>
      </c>
      <c r="R814" s="257" t="s">
        <v>5355</v>
      </c>
      <c r="S814" s="267" t="s">
        <v>359</v>
      </c>
      <c r="T814" s="158" t="s">
        <v>86</v>
      </c>
      <c r="U814" s="158" t="s">
        <v>116</v>
      </c>
      <c r="V814" s="32"/>
      <c r="W814" s="257"/>
      <c r="X814" s="261"/>
      <c r="Y814" s="261"/>
      <c r="Z814" s="261"/>
      <c r="AA814" s="261"/>
      <c r="AB814" s="262"/>
      <c r="AC814" s="263"/>
      <c r="AD814" s="261"/>
      <c r="AE814" s="261"/>
      <c r="AF814" s="261"/>
      <c r="AG814" s="261"/>
      <c r="AH814" s="263"/>
      <c r="AI814" s="266"/>
      <c r="AJ814" s="39"/>
      <c r="AK814" s="39"/>
      <c r="AL814" s="39"/>
      <c r="AM814" s="39"/>
      <c r="AN814" s="40"/>
      <c r="AO814" s="39"/>
      <c r="AP814" s="39"/>
      <c r="AQ814" s="40"/>
      <c r="AR814" s="39"/>
      <c r="AS814" s="39"/>
      <c r="AT814" s="39"/>
      <c r="AU814" s="39"/>
      <c r="AV814" s="39"/>
      <c r="AW814" s="39"/>
      <c r="AX814" s="40"/>
      <c r="AY814" s="39"/>
      <c r="AZ814" s="39"/>
      <c r="BA814" s="39"/>
      <c r="BB814" s="39"/>
      <c r="BC814" s="39"/>
      <c r="BD814" s="39"/>
      <c r="BE814" s="39"/>
      <c r="BF814" s="39"/>
      <c r="BG814" s="39"/>
      <c r="BH814" s="39"/>
      <c r="BI814" s="39"/>
      <c r="BJ814" s="39"/>
      <c r="BK814" s="257" t="s">
        <v>6540</v>
      </c>
      <c r="BL814" s="257"/>
      <c r="BM814" s="257" t="s">
        <v>118</v>
      </c>
      <c r="BN814" s="257"/>
      <c r="BO814" s="257"/>
      <c r="BP814" s="257" t="s">
        <v>6541</v>
      </c>
      <c r="BQ814" s="69" t="s">
        <v>8799</v>
      </c>
      <c r="BR814" s="257" t="s">
        <v>6542</v>
      </c>
      <c r="BS814" s="257" t="s">
        <v>3868</v>
      </c>
      <c r="BT814" s="257"/>
      <c r="BU814" s="257"/>
      <c r="BV814" s="257"/>
      <c r="BW814" s="38"/>
      <c r="BX814" s="257" t="s">
        <v>6543</v>
      </c>
      <c r="BY814" s="266" t="s">
        <v>3888</v>
      </c>
      <c r="BZ814" s="219"/>
    </row>
    <row r="815" spans="1:78" s="217" customFormat="1" ht="99.75" customHeight="1">
      <c r="A815" s="257">
        <v>811</v>
      </c>
      <c r="B815" s="10" t="s">
        <v>6544</v>
      </c>
      <c r="C815" s="257" t="s">
        <v>106</v>
      </c>
      <c r="D815" s="257" t="s">
        <v>436</v>
      </c>
      <c r="E815" s="257" t="s">
        <v>6386</v>
      </c>
      <c r="F815" s="257"/>
      <c r="G815" s="257" t="s">
        <v>6545</v>
      </c>
      <c r="H815" s="257" t="s">
        <v>81</v>
      </c>
      <c r="I815" s="10"/>
      <c r="J815" s="158" t="s">
        <v>96</v>
      </c>
      <c r="K815" s="257" t="s">
        <v>6546</v>
      </c>
      <c r="L815" s="257" t="s">
        <v>6547</v>
      </c>
      <c r="M815" s="258">
        <v>39814</v>
      </c>
      <c r="N815" s="259">
        <v>39814</v>
      </c>
      <c r="O815" s="260"/>
      <c r="P815" s="260"/>
      <c r="Q815" s="257" t="s">
        <v>114</v>
      </c>
      <c r="R815" s="257" t="s">
        <v>6548</v>
      </c>
      <c r="S815" s="267" t="s">
        <v>132</v>
      </c>
      <c r="T815" s="158" t="s">
        <v>86</v>
      </c>
      <c r="U815" s="158" t="s">
        <v>116</v>
      </c>
      <c r="V815" s="32"/>
      <c r="W815" s="257"/>
      <c r="X815" s="261"/>
      <c r="Y815" s="261"/>
      <c r="Z815" s="261"/>
      <c r="AA815" s="261"/>
      <c r="AB815" s="262"/>
      <c r="AC815" s="263"/>
      <c r="AD815" s="261"/>
      <c r="AE815" s="261"/>
      <c r="AF815" s="261"/>
      <c r="AG815" s="261"/>
      <c r="AH815" s="263"/>
      <c r="AI815" s="266"/>
      <c r="AJ815" s="39"/>
      <c r="AK815" s="39"/>
      <c r="AL815" s="39"/>
      <c r="AM815" s="39"/>
      <c r="AN815" s="40"/>
      <c r="AO815" s="39"/>
      <c r="AP815" s="39"/>
      <c r="AQ815" s="40"/>
      <c r="AR815" s="39"/>
      <c r="AS815" s="39"/>
      <c r="AT815" s="39"/>
      <c r="AU815" s="39"/>
      <c r="AV815" s="39"/>
      <c r="AW815" s="39"/>
      <c r="AX815" s="40"/>
      <c r="AY815" s="39"/>
      <c r="AZ815" s="39"/>
      <c r="BA815" s="39"/>
      <c r="BB815" s="39"/>
      <c r="BC815" s="39"/>
      <c r="BD815" s="39"/>
      <c r="BE815" s="39"/>
      <c r="BF815" s="39"/>
      <c r="BG815" s="39"/>
      <c r="BH815" s="39"/>
      <c r="BI815" s="39"/>
      <c r="BJ815" s="39"/>
      <c r="BK815" s="257"/>
      <c r="BL815" s="257"/>
      <c r="BM815" s="257"/>
      <c r="BN815" s="257"/>
      <c r="BO815" s="257"/>
      <c r="BP815" s="257"/>
      <c r="BQ815" s="38"/>
      <c r="BR815" s="257"/>
      <c r="BS815" s="257" t="s">
        <v>88</v>
      </c>
      <c r="BT815" s="257"/>
      <c r="BU815" s="257"/>
      <c r="BV815" s="257" t="s">
        <v>6549</v>
      </c>
      <c r="BW815" s="38"/>
      <c r="BX815" s="257" t="s">
        <v>6550</v>
      </c>
      <c r="BY815" s="266"/>
      <c r="BZ815" s="219"/>
    </row>
    <row r="816" spans="1:78" s="217" customFormat="1" ht="99.75" customHeight="1">
      <c r="A816" s="257">
        <v>812</v>
      </c>
      <c r="B816" s="10" t="s">
        <v>6551</v>
      </c>
      <c r="C816" s="257" t="s">
        <v>106</v>
      </c>
      <c r="D816" s="257" t="s">
        <v>125</v>
      </c>
      <c r="E816" s="257" t="s">
        <v>126</v>
      </c>
      <c r="F816" s="266"/>
      <c r="G816" s="257" t="s">
        <v>3573</v>
      </c>
      <c r="H816" s="257" t="s">
        <v>189</v>
      </c>
      <c r="I816" s="10"/>
      <c r="J816" s="158" t="s">
        <v>96</v>
      </c>
      <c r="K816" s="257" t="s">
        <v>6552</v>
      </c>
      <c r="L816" s="257" t="s">
        <v>6553</v>
      </c>
      <c r="M816" s="266"/>
      <c r="N816" s="47">
        <v>41609</v>
      </c>
      <c r="O816" s="48"/>
      <c r="P816" s="48"/>
      <c r="Q816" s="257" t="s">
        <v>114</v>
      </c>
      <c r="R816" s="266" t="s">
        <v>628</v>
      </c>
      <c r="S816" s="267" t="s">
        <v>330</v>
      </c>
      <c r="T816" s="158" t="s">
        <v>86</v>
      </c>
      <c r="U816" s="158" t="s">
        <v>116</v>
      </c>
      <c r="V816" s="32"/>
      <c r="W816" s="266"/>
      <c r="X816" s="261"/>
      <c r="Y816" s="261"/>
      <c r="Z816" s="261"/>
      <c r="AA816" s="261"/>
      <c r="AB816" s="262"/>
      <c r="AC816" s="263"/>
      <c r="AD816" s="263"/>
      <c r="AE816" s="263"/>
      <c r="AF816" s="263"/>
      <c r="AG816" s="263"/>
      <c r="AH816" s="263"/>
      <c r="AI816" s="266"/>
      <c r="AJ816" s="49"/>
      <c r="AK816" s="49"/>
      <c r="AL816" s="49"/>
      <c r="AM816" s="49"/>
      <c r="AN816" s="50"/>
      <c r="AO816" s="49"/>
      <c r="AP816" s="49"/>
      <c r="AQ816" s="50"/>
      <c r="AR816" s="49"/>
      <c r="AS816" s="49"/>
      <c r="AT816" s="49"/>
      <c r="AU816" s="49"/>
      <c r="AV816" s="49"/>
      <c r="AW816" s="49"/>
      <c r="AX816" s="50"/>
      <c r="AY816" s="49"/>
      <c r="AZ816" s="49"/>
      <c r="BA816" s="49"/>
      <c r="BB816" s="49"/>
      <c r="BC816" s="49"/>
      <c r="BD816" s="49"/>
      <c r="BE816" s="49"/>
      <c r="BF816" s="49"/>
      <c r="BG816" s="49"/>
      <c r="BH816" s="49"/>
      <c r="BI816" s="49"/>
      <c r="BJ816" s="49"/>
      <c r="BK816" s="257" t="s">
        <v>6554</v>
      </c>
      <c r="BL816" s="266"/>
      <c r="BM816" s="266" t="s">
        <v>118</v>
      </c>
      <c r="BN816" s="257"/>
      <c r="BO816" s="257" t="s">
        <v>118</v>
      </c>
      <c r="BP816" s="257" t="s">
        <v>6555</v>
      </c>
      <c r="BQ816" s="257"/>
      <c r="BR816" s="257" t="s">
        <v>6556</v>
      </c>
      <c r="BS816" s="257" t="s">
        <v>119</v>
      </c>
      <c r="BT816" s="266"/>
      <c r="BU816" s="257"/>
      <c r="BV816" s="266" t="s">
        <v>6557</v>
      </c>
      <c r="BW816" s="34"/>
      <c r="BX816" s="257" t="s">
        <v>6558</v>
      </c>
      <c r="BY816" s="266"/>
      <c r="BZ816" s="219"/>
    </row>
    <row r="817" spans="1:78" s="217" customFormat="1" ht="99.75" customHeight="1">
      <c r="A817" s="257">
        <v>813</v>
      </c>
      <c r="B817" s="10" t="s">
        <v>6559</v>
      </c>
      <c r="C817" s="257" t="s">
        <v>92</v>
      </c>
      <c r="D817" s="257" t="s">
        <v>274</v>
      </c>
      <c r="E817" s="257" t="s">
        <v>6560</v>
      </c>
      <c r="F817" s="257"/>
      <c r="G817" s="257" t="s">
        <v>6561</v>
      </c>
      <c r="H817" s="257" t="s">
        <v>81</v>
      </c>
      <c r="I817" s="32"/>
      <c r="J817" s="158" t="s">
        <v>96</v>
      </c>
      <c r="K817" s="257" t="s">
        <v>96</v>
      </c>
      <c r="L817" s="257" t="s">
        <v>6562</v>
      </c>
      <c r="M817" s="258"/>
      <c r="N817" s="257"/>
      <c r="O817" s="260"/>
      <c r="P817" s="260"/>
      <c r="Q817" s="257" t="s">
        <v>114</v>
      </c>
      <c r="R817" s="257" t="s">
        <v>6563</v>
      </c>
      <c r="S817" s="267" t="s">
        <v>330</v>
      </c>
      <c r="T817" s="158" t="s">
        <v>553</v>
      </c>
      <c r="U817" s="158" t="s">
        <v>101</v>
      </c>
      <c r="V817" s="266"/>
      <c r="W817" s="266"/>
      <c r="X817" s="263"/>
      <c r="Y817" s="263"/>
      <c r="Z817" s="263"/>
      <c r="AA817" s="263"/>
      <c r="AB817" s="266"/>
      <c r="AC817" s="263"/>
      <c r="AD817" s="263"/>
      <c r="AE817" s="263"/>
      <c r="AF817" s="263"/>
      <c r="AG817" s="263"/>
      <c r="AH817" s="263"/>
      <c r="AI817" s="266"/>
      <c r="AJ817" s="263"/>
      <c r="AK817" s="263"/>
      <c r="AL817" s="263"/>
      <c r="AM817" s="263"/>
      <c r="AN817" s="266"/>
      <c r="AO817" s="263"/>
      <c r="AP817" s="261"/>
      <c r="AQ817" s="266"/>
      <c r="AR817" s="45"/>
      <c r="AS817" s="4"/>
      <c r="AT817" s="4"/>
      <c r="AU817" s="4"/>
      <c r="AV817" s="4"/>
      <c r="AW817" s="4"/>
      <c r="AX817" s="34"/>
      <c r="AY817" s="4"/>
      <c r="AZ817" s="4"/>
      <c r="BA817" s="261"/>
      <c r="BB817" s="261"/>
      <c r="BC817" s="4"/>
      <c r="BD817" s="4"/>
      <c r="BE817" s="261"/>
      <c r="BF817" s="261"/>
      <c r="BG817" s="4"/>
      <c r="BH817" s="4"/>
      <c r="BI817" s="261"/>
      <c r="BJ817" s="261"/>
      <c r="BK817" s="257"/>
      <c r="BL817" s="266"/>
      <c r="BM817" s="266"/>
      <c r="BN817" s="266"/>
      <c r="BO817" s="266"/>
      <c r="BP817" s="266"/>
      <c r="BQ817" s="34"/>
      <c r="BR817" s="266"/>
      <c r="BS817" s="257" t="s">
        <v>553</v>
      </c>
      <c r="BT817" s="266"/>
      <c r="BU817" s="257" t="s">
        <v>103</v>
      </c>
      <c r="BV817" s="266"/>
      <c r="BW817" s="34"/>
      <c r="BX817" s="257" t="s">
        <v>6564</v>
      </c>
      <c r="BY817" s="34"/>
      <c r="BZ817" s="219"/>
    </row>
    <row r="818" spans="1:78" s="217" customFormat="1" ht="99.75" customHeight="1">
      <c r="A818" s="257">
        <v>814</v>
      </c>
      <c r="B818" s="10" t="s">
        <v>8251</v>
      </c>
      <c r="C818" s="257" t="s">
        <v>106</v>
      </c>
      <c r="D818" s="257" t="s">
        <v>125</v>
      </c>
      <c r="E818" s="257" t="s">
        <v>6565</v>
      </c>
      <c r="F818" s="266"/>
      <c r="G818" s="257" t="s">
        <v>6566</v>
      </c>
      <c r="H818" s="257" t="s">
        <v>81</v>
      </c>
      <c r="I818" s="10"/>
      <c r="J818" s="158" t="s">
        <v>96</v>
      </c>
      <c r="K818" s="257" t="s">
        <v>6567</v>
      </c>
      <c r="L818" s="88" t="s">
        <v>6568</v>
      </c>
      <c r="M818" s="266"/>
      <c r="N818" s="47">
        <v>39509</v>
      </c>
      <c r="O818" s="48"/>
      <c r="P818" s="48"/>
      <c r="Q818" s="257" t="s">
        <v>114</v>
      </c>
      <c r="R818" s="266" t="s">
        <v>4164</v>
      </c>
      <c r="S818" s="267" t="s">
        <v>761</v>
      </c>
      <c r="T818" s="158" t="s">
        <v>962</v>
      </c>
      <c r="U818" s="158" t="s">
        <v>101</v>
      </c>
      <c r="V818" s="32"/>
      <c r="W818" s="266"/>
      <c r="X818" s="261"/>
      <c r="Y818" s="261"/>
      <c r="Z818" s="261"/>
      <c r="AA818" s="261"/>
      <c r="AB818" s="262"/>
      <c r="AC818" s="263"/>
      <c r="AD818" s="263"/>
      <c r="AE818" s="263"/>
      <c r="AF818" s="263"/>
      <c r="AG818" s="263"/>
      <c r="AH818" s="263"/>
      <c r="AI818" s="266"/>
      <c r="AJ818" s="49"/>
      <c r="AK818" s="49"/>
      <c r="AL818" s="49"/>
      <c r="AM818" s="49"/>
      <c r="AN818" s="50"/>
      <c r="AO818" s="49"/>
      <c r="AP818" s="49"/>
      <c r="AQ818" s="50"/>
      <c r="AR818" s="49"/>
      <c r="AS818" s="49"/>
      <c r="AT818" s="49"/>
      <c r="AU818" s="49"/>
      <c r="AV818" s="49"/>
      <c r="AW818" s="49"/>
      <c r="AX818" s="50"/>
      <c r="AY818" s="49"/>
      <c r="AZ818" s="49"/>
      <c r="BA818" s="49"/>
      <c r="BB818" s="49"/>
      <c r="BC818" s="49"/>
      <c r="BD818" s="49"/>
      <c r="BE818" s="49"/>
      <c r="BF818" s="49"/>
      <c r="BG818" s="49"/>
      <c r="BH818" s="49"/>
      <c r="BI818" s="49"/>
      <c r="BJ818" s="49"/>
      <c r="BK818" s="257"/>
      <c r="BL818" s="266"/>
      <c r="BM818" s="266"/>
      <c r="BN818" s="257"/>
      <c r="BO818" s="257"/>
      <c r="BP818" s="266"/>
      <c r="BQ818" s="34"/>
      <c r="BR818" s="266"/>
      <c r="BS818" s="257" t="s">
        <v>962</v>
      </c>
      <c r="BT818" s="266"/>
      <c r="BU818" s="257" t="s">
        <v>1463</v>
      </c>
      <c r="BV818" s="266"/>
      <c r="BW818" s="34"/>
      <c r="BX818" s="257" t="s">
        <v>6569</v>
      </c>
      <c r="BY818" s="266"/>
      <c r="BZ818" s="219"/>
    </row>
    <row r="819" spans="1:78" s="217" customFormat="1" ht="183.75" customHeight="1">
      <c r="A819" s="257">
        <v>815</v>
      </c>
      <c r="B819" s="10" t="s">
        <v>6570</v>
      </c>
      <c r="C819" s="257" t="s">
        <v>106</v>
      </c>
      <c r="D819" s="257" t="s">
        <v>125</v>
      </c>
      <c r="E819" s="257" t="s">
        <v>707</v>
      </c>
      <c r="F819" s="257" t="s">
        <v>6571</v>
      </c>
      <c r="G819" s="257" t="s">
        <v>6572</v>
      </c>
      <c r="H819" s="257" t="s">
        <v>81</v>
      </c>
      <c r="I819" s="32" t="s">
        <v>6573</v>
      </c>
      <c r="J819" s="158" t="s">
        <v>96</v>
      </c>
      <c r="K819" s="257" t="s">
        <v>96</v>
      </c>
      <c r="L819" s="88" t="s">
        <v>6574</v>
      </c>
      <c r="M819" s="258">
        <v>42285</v>
      </c>
      <c r="N819" s="257">
        <v>2015</v>
      </c>
      <c r="O819" s="48">
        <v>2048</v>
      </c>
      <c r="P819" s="48">
        <v>40763</v>
      </c>
      <c r="Q819" s="257" t="s">
        <v>8100</v>
      </c>
      <c r="R819" s="257" t="s">
        <v>396</v>
      </c>
      <c r="S819" s="267" t="s">
        <v>397</v>
      </c>
      <c r="T819" s="158" t="s">
        <v>211</v>
      </c>
      <c r="U819" s="158" t="s">
        <v>116</v>
      </c>
      <c r="V819" s="32"/>
      <c r="W819" s="266"/>
      <c r="X819" s="261"/>
      <c r="Y819" s="261"/>
      <c r="Z819" s="261"/>
      <c r="AA819" s="261"/>
      <c r="AB819" s="260"/>
      <c r="AC819" s="49"/>
      <c r="AD819" s="49"/>
      <c r="AE819" s="49"/>
      <c r="AF819" s="263"/>
      <c r="AG819" s="263"/>
      <c r="AH819" s="49"/>
      <c r="AI819" s="48"/>
      <c r="AJ819" s="49">
        <v>97500</v>
      </c>
      <c r="AK819" s="57">
        <v>7035804.5599999996</v>
      </c>
      <c r="AL819" s="49">
        <v>7133304.5599999996</v>
      </c>
      <c r="AM819" s="49">
        <v>146775.81399176954</v>
      </c>
      <c r="AN819" s="122">
        <v>399</v>
      </c>
      <c r="AO819" s="57">
        <v>620441286</v>
      </c>
      <c r="AP819" s="39">
        <v>1883569245.5799999</v>
      </c>
      <c r="AQ819" s="122">
        <v>430</v>
      </c>
      <c r="AR819" s="57"/>
      <c r="AS819" s="57"/>
      <c r="AT819" s="57">
        <v>25613528514.790001</v>
      </c>
      <c r="AU819" s="57">
        <v>30783.439999999999</v>
      </c>
      <c r="AV819" s="39">
        <f>AR819+AT819</f>
        <v>25613528514.790001</v>
      </c>
      <c r="AW819" s="39">
        <f>AS819+AU819</f>
        <v>30783.439999999999</v>
      </c>
      <c r="AX819" s="142"/>
      <c r="AY819" s="57"/>
      <c r="AZ819" s="57"/>
      <c r="BA819" s="39">
        <v>1883569245.5799999</v>
      </c>
      <c r="BB819" s="39">
        <v>1883569245.5799999</v>
      </c>
      <c r="BC819" s="57"/>
      <c r="BD819" s="57"/>
      <c r="BE819" s="39">
        <v>1883569245.5799999</v>
      </c>
      <c r="BF819" s="39">
        <v>1883569245.5799999</v>
      </c>
      <c r="BG819" s="57"/>
      <c r="BH819" s="57"/>
      <c r="BI819" s="39">
        <v>1883569245.5799999</v>
      </c>
      <c r="BJ819" s="39">
        <v>1883569245.5799999</v>
      </c>
      <c r="BK819" s="265" t="s">
        <v>8527</v>
      </c>
      <c r="BL819" s="265"/>
      <c r="BM819" s="265" t="s">
        <v>118</v>
      </c>
      <c r="BN819" s="265"/>
      <c r="BO819" s="265" t="s">
        <v>118</v>
      </c>
      <c r="BP819" s="265" t="s">
        <v>8528</v>
      </c>
      <c r="BQ819" s="257" t="s">
        <v>6575</v>
      </c>
      <c r="BR819" s="265"/>
      <c r="BS819" s="257" t="s">
        <v>1020</v>
      </c>
      <c r="BT819" s="265"/>
      <c r="BU819" s="257" t="s">
        <v>1021</v>
      </c>
      <c r="BV819" s="265" t="s">
        <v>6576</v>
      </c>
      <c r="BW819" s="84"/>
      <c r="BX819" s="257" t="s">
        <v>6577</v>
      </c>
      <c r="BY819" s="257" t="s">
        <v>806</v>
      </c>
      <c r="BZ819" s="219"/>
    </row>
    <row r="820" spans="1:78" s="217" customFormat="1" ht="99.75" customHeight="1">
      <c r="A820" s="257">
        <v>816</v>
      </c>
      <c r="B820" s="10" t="s">
        <v>8252</v>
      </c>
      <c r="C820" s="257" t="s">
        <v>92</v>
      </c>
      <c r="D820" s="69" t="s">
        <v>2425</v>
      </c>
      <c r="E820" s="257" t="s">
        <v>1679</v>
      </c>
      <c r="F820" s="257"/>
      <c r="G820" s="257" t="s">
        <v>1680</v>
      </c>
      <c r="H820" s="257" t="s">
        <v>81</v>
      </c>
      <c r="I820" s="32" t="s">
        <v>6578</v>
      </c>
      <c r="J820" s="158" t="s">
        <v>96</v>
      </c>
      <c r="K820" s="257" t="s">
        <v>96</v>
      </c>
      <c r="L820" s="257" t="s">
        <v>6579</v>
      </c>
      <c r="M820" s="266"/>
      <c r="N820" s="266"/>
      <c r="O820" s="48"/>
      <c r="P820" s="48"/>
      <c r="Q820" s="257" t="s">
        <v>114</v>
      </c>
      <c r="R820" s="257" t="s">
        <v>1245</v>
      </c>
      <c r="S820" s="267" t="s">
        <v>761</v>
      </c>
      <c r="T820" s="158" t="s">
        <v>2638</v>
      </c>
      <c r="U820" s="158" t="s">
        <v>101</v>
      </c>
      <c r="V820" s="266"/>
      <c r="W820" s="266"/>
      <c r="X820" s="263"/>
      <c r="Y820" s="263"/>
      <c r="Z820" s="263"/>
      <c r="AA820" s="263"/>
      <c r="AB820" s="266"/>
      <c r="AC820" s="263"/>
      <c r="AD820" s="263"/>
      <c r="AE820" s="263"/>
      <c r="AF820" s="263"/>
      <c r="AG820" s="263"/>
      <c r="AH820" s="263"/>
      <c r="AI820" s="266"/>
      <c r="AJ820" s="263"/>
      <c r="AK820" s="263"/>
      <c r="AL820" s="263"/>
      <c r="AM820" s="263"/>
      <c r="AN820" s="266"/>
      <c r="AO820" s="263"/>
      <c r="AP820" s="261"/>
      <c r="AQ820" s="266"/>
      <c r="AR820" s="45"/>
      <c r="AS820" s="4"/>
      <c r="AT820" s="4"/>
      <c r="AU820" s="4"/>
      <c r="AV820" s="4"/>
      <c r="AW820" s="4"/>
      <c r="AX820" s="34"/>
      <c r="AY820" s="4"/>
      <c r="AZ820" s="4"/>
      <c r="BA820" s="261"/>
      <c r="BB820" s="261"/>
      <c r="BC820" s="4"/>
      <c r="BD820" s="4"/>
      <c r="BE820" s="261"/>
      <c r="BF820" s="261"/>
      <c r="BG820" s="4"/>
      <c r="BH820" s="4"/>
      <c r="BI820" s="261"/>
      <c r="BJ820" s="261"/>
      <c r="BK820" s="257"/>
      <c r="BL820" s="266"/>
      <c r="BM820" s="266"/>
      <c r="BN820" s="266"/>
      <c r="BO820" s="266"/>
      <c r="BP820" s="266"/>
      <c r="BQ820" s="34"/>
      <c r="BR820" s="266"/>
      <c r="BS820" s="257" t="s">
        <v>2638</v>
      </c>
      <c r="BT820" s="266"/>
      <c r="BU820" s="257" t="s">
        <v>2642</v>
      </c>
      <c r="BV820" s="266"/>
      <c r="BW820" s="34"/>
      <c r="BX820" s="257" t="s">
        <v>6580</v>
      </c>
      <c r="BY820" s="34"/>
      <c r="BZ820" s="219"/>
    </row>
    <row r="821" spans="1:78" s="217" customFormat="1" ht="99.75" customHeight="1">
      <c r="A821" s="257">
        <v>817</v>
      </c>
      <c r="B821" s="42" t="s">
        <v>6581</v>
      </c>
      <c r="C821" s="257" t="s">
        <v>106</v>
      </c>
      <c r="D821" s="257" t="s">
        <v>125</v>
      </c>
      <c r="E821" s="257" t="s">
        <v>4350</v>
      </c>
      <c r="F821" s="265" t="s">
        <v>6582</v>
      </c>
      <c r="G821" s="265" t="s">
        <v>6583</v>
      </c>
      <c r="H821" s="257" t="s">
        <v>81</v>
      </c>
      <c r="I821" s="32" t="s">
        <v>6584</v>
      </c>
      <c r="J821" s="158" t="s">
        <v>96</v>
      </c>
      <c r="K821" s="257" t="s">
        <v>6585</v>
      </c>
      <c r="L821" s="265" t="s">
        <v>6586</v>
      </c>
      <c r="M821" s="77"/>
      <c r="N821" s="78"/>
      <c r="O821" s="53"/>
      <c r="P821" s="53"/>
      <c r="Q821" s="257" t="s">
        <v>114</v>
      </c>
      <c r="R821" s="265" t="s">
        <v>651</v>
      </c>
      <c r="S821" s="267" t="s">
        <v>415</v>
      </c>
      <c r="T821" s="158" t="s">
        <v>8402</v>
      </c>
      <c r="U821" s="158" t="s">
        <v>101</v>
      </c>
      <c r="V821" s="32"/>
      <c r="W821" s="80">
        <v>171975700</v>
      </c>
      <c r="X821" s="261"/>
      <c r="Y821" s="261"/>
      <c r="Z821" s="261"/>
      <c r="AA821" s="261"/>
      <c r="AB821" s="262"/>
      <c r="AC821" s="263"/>
      <c r="AD821" s="263"/>
      <c r="AE821" s="263"/>
      <c r="AF821" s="263"/>
      <c r="AG821" s="263"/>
      <c r="AH821" s="263"/>
      <c r="AI821" s="266"/>
      <c r="AJ821" s="49"/>
      <c r="AK821" s="49"/>
      <c r="AL821" s="49"/>
      <c r="AM821" s="49"/>
      <c r="AN821" s="64"/>
      <c r="AO821" s="49"/>
      <c r="AP821" s="49"/>
      <c r="AQ821" s="64"/>
      <c r="AR821" s="49"/>
      <c r="AS821" s="49"/>
      <c r="AT821" s="49"/>
      <c r="AU821" s="49"/>
      <c r="AV821" s="49"/>
      <c r="AW821" s="49"/>
      <c r="AX821" s="91"/>
      <c r="AY821" s="49"/>
      <c r="AZ821" s="49"/>
      <c r="BA821" s="49"/>
      <c r="BB821" s="49"/>
      <c r="BC821" s="49"/>
      <c r="BD821" s="49"/>
      <c r="BE821" s="49"/>
      <c r="BF821" s="49"/>
      <c r="BG821" s="49"/>
      <c r="BH821" s="49"/>
      <c r="BI821" s="49"/>
      <c r="BJ821" s="49"/>
      <c r="BK821" s="265"/>
      <c r="BL821" s="265"/>
      <c r="BM821" s="265"/>
      <c r="BN821" s="257"/>
      <c r="BO821" s="257"/>
      <c r="BP821" s="265"/>
      <c r="BQ821" s="257" t="s">
        <v>6587</v>
      </c>
      <c r="BR821" s="265"/>
      <c r="BS821" s="257" t="s">
        <v>8415</v>
      </c>
      <c r="BT821" s="265"/>
      <c r="BU821" s="257"/>
      <c r="BV821" s="265"/>
      <c r="BW821" s="84"/>
      <c r="BX821" s="257" t="s">
        <v>6588</v>
      </c>
      <c r="BY821" s="257" t="s">
        <v>3260</v>
      </c>
      <c r="BZ821" s="219"/>
    </row>
    <row r="822" spans="1:78" s="217" customFormat="1" ht="116.25" customHeight="1">
      <c r="A822" s="257">
        <v>818</v>
      </c>
      <c r="B822" s="10" t="s">
        <v>6589</v>
      </c>
      <c r="C822" s="257" t="s">
        <v>106</v>
      </c>
      <c r="D822" s="257" t="s">
        <v>125</v>
      </c>
      <c r="E822" s="257" t="s">
        <v>6590</v>
      </c>
      <c r="F822" s="266" t="s">
        <v>6591</v>
      </c>
      <c r="G822" s="257" t="s">
        <v>6590</v>
      </c>
      <c r="H822" s="257" t="s">
        <v>189</v>
      </c>
      <c r="I822" s="32" t="s">
        <v>6592</v>
      </c>
      <c r="J822" s="158" t="s">
        <v>96</v>
      </c>
      <c r="K822" s="257" t="s">
        <v>572</v>
      </c>
      <c r="L822" s="266" t="s">
        <v>6593</v>
      </c>
      <c r="M822" s="266"/>
      <c r="N822" s="47"/>
      <c r="O822" s="48"/>
      <c r="P822" s="48"/>
      <c r="Q822" s="257" t="s">
        <v>114</v>
      </c>
      <c r="R822" s="266" t="s">
        <v>4164</v>
      </c>
      <c r="S822" s="267" t="s">
        <v>761</v>
      </c>
      <c r="T822" s="158" t="s">
        <v>86</v>
      </c>
      <c r="U822" s="158" t="s">
        <v>101</v>
      </c>
      <c r="V822" s="32"/>
      <c r="W822" s="266"/>
      <c r="X822" s="49"/>
      <c r="Y822" s="49"/>
      <c r="Z822" s="49"/>
      <c r="AA822" s="49"/>
      <c r="AB822" s="64"/>
      <c r="AC822" s="49"/>
      <c r="AD822" s="263"/>
      <c r="AE822" s="263"/>
      <c r="AF822" s="263"/>
      <c r="AG822" s="263"/>
      <c r="AH822" s="263"/>
      <c r="AI822" s="266"/>
      <c r="AJ822" s="49"/>
      <c r="AK822" s="49"/>
      <c r="AL822" s="49"/>
      <c r="AM822" s="49"/>
      <c r="AN822" s="64"/>
      <c r="AO822" s="49"/>
      <c r="AP822" s="49"/>
      <c r="AQ822" s="64"/>
      <c r="AR822" s="49"/>
      <c r="AS822" s="49"/>
      <c r="AT822" s="49"/>
      <c r="AU822" s="49"/>
      <c r="AV822" s="49"/>
      <c r="AW822" s="49"/>
      <c r="AX822" s="64"/>
      <c r="AY822" s="49"/>
      <c r="AZ822" s="49"/>
      <c r="BA822" s="49"/>
      <c r="BB822" s="49"/>
      <c r="BC822" s="49"/>
      <c r="BD822" s="49"/>
      <c r="BE822" s="49"/>
      <c r="BF822" s="49"/>
      <c r="BG822" s="49"/>
      <c r="BH822" s="49"/>
      <c r="BI822" s="49"/>
      <c r="BJ822" s="49"/>
      <c r="BK822" s="257"/>
      <c r="BL822" s="266"/>
      <c r="BM822" s="266"/>
      <c r="BN822" s="257"/>
      <c r="BO822" s="257"/>
      <c r="BP822" s="266"/>
      <c r="BQ822" s="257" t="s">
        <v>102</v>
      </c>
      <c r="BR822" s="266"/>
      <c r="BS822" s="257" t="s">
        <v>119</v>
      </c>
      <c r="BT822" s="266"/>
      <c r="BU822" s="257"/>
      <c r="BV822" s="257" t="s">
        <v>6594</v>
      </c>
      <c r="BW822" s="34"/>
      <c r="BX822" s="257" t="s">
        <v>6595</v>
      </c>
      <c r="BY822" s="257"/>
      <c r="BZ822" s="219"/>
    </row>
    <row r="823" spans="1:78" s="217" customFormat="1" ht="200.25" customHeight="1">
      <c r="A823" s="257">
        <v>819</v>
      </c>
      <c r="B823" s="10" t="s">
        <v>6596</v>
      </c>
      <c r="C823" s="257" t="s">
        <v>106</v>
      </c>
      <c r="D823" s="257" t="s">
        <v>125</v>
      </c>
      <c r="E823" s="266" t="s">
        <v>126</v>
      </c>
      <c r="F823" s="257" t="s">
        <v>6597</v>
      </c>
      <c r="G823" s="257" t="s">
        <v>6598</v>
      </c>
      <c r="H823" s="257" t="s">
        <v>189</v>
      </c>
      <c r="I823" s="32" t="s">
        <v>6599</v>
      </c>
      <c r="J823" s="158" t="s">
        <v>96</v>
      </c>
      <c r="K823" s="257" t="s">
        <v>6600</v>
      </c>
      <c r="L823" s="257" t="s">
        <v>6601</v>
      </c>
      <c r="M823" s="257">
        <v>1975</v>
      </c>
      <c r="N823" s="257">
        <v>2009</v>
      </c>
      <c r="O823" s="260"/>
      <c r="P823" s="260"/>
      <c r="Q823" s="257" t="s">
        <v>114</v>
      </c>
      <c r="R823" s="257" t="s">
        <v>1226</v>
      </c>
      <c r="S823" s="267" t="s">
        <v>359</v>
      </c>
      <c r="T823" s="158" t="s">
        <v>375</v>
      </c>
      <c r="U823" s="158" t="s">
        <v>116</v>
      </c>
      <c r="V823" s="266"/>
      <c r="W823" s="266"/>
      <c r="X823" s="263"/>
      <c r="Y823" s="263"/>
      <c r="Z823" s="263"/>
      <c r="AA823" s="263"/>
      <c r="AB823" s="266"/>
      <c r="AC823" s="263"/>
      <c r="AD823" s="263"/>
      <c r="AE823" s="263"/>
      <c r="AF823" s="263"/>
      <c r="AG823" s="263"/>
      <c r="AH823" s="263"/>
      <c r="AI823" s="266"/>
      <c r="AJ823" s="263"/>
      <c r="AK823" s="263"/>
      <c r="AL823" s="263"/>
      <c r="AM823" s="261"/>
      <c r="AN823" s="266"/>
      <c r="AO823" s="143"/>
      <c r="AP823" s="263"/>
      <c r="AQ823" s="266"/>
      <c r="AR823" s="96"/>
      <c r="AS823" s="4"/>
      <c r="AT823" s="4"/>
      <c r="AU823" s="4"/>
      <c r="AV823" s="4"/>
      <c r="AW823" s="4"/>
      <c r="AX823" s="34"/>
      <c r="AY823" s="4"/>
      <c r="AZ823" s="4"/>
      <c r="BA823" s="263"/>
      <c r="BB823" s="263"/>
      <c r="BC823" s="4"/>
      <c r="BD823" s="4"/>
      <c r="BE823" s="263"/>
      <c r="BF823" s="263"/>
      <c r="BG823" s="4"/>
      <c r="BH823" s="4"/>
      <c r="BI823" s="263"/>
      <c r="BJ823" s="263"/>
      <c r="BK823" s="69" t="s">
        <v>8041</v>
      </c>
      <c r="BL823" s="266"/>
      <c r="BM823" s="266"/>
      <c r="BN823" s="266" t="s">
        <v>180</v>
      </c>
      <c r="BO823" s="266" t="s">
        <v>180</v>
      </c>
      <c r="BP823" s="265" t="s">
        <v>6602</v>
      </c>
      <c r="BQ823" s="34"/>
      <c r="BR823" s="257" t="s">
        <v>6603</v>
      </c>
      <c r="BS823" s="257" t="s">
        <v>6604</v>
      </c>
      <c r="BT823" s="257"/>
      <c r="BU823" s="257"/>
      <c r="BV823" s="257" t="s">
        <v>6605</v>
      </c>
      <c r="BW823" s="34"/>
      <c r="BX823" s="257" t="s">
        <v>6606</v>
      </c>
      <c r="BY823" s="34"/>
      <c r="BZ823" s="219"/>
    </row>
    <row r="824" spans="1:78" s="217" customFormat="1" ht="99.75" customHeight="1">
      <c r="A824" s="257">
        <v>820</v>
      </c>
      <c r="B824" s="10" t="s">
        <v>8253</v>
      </c>
      <c r="C824" s="257" t="s">
        <v>92</v>
      </c>
      <c r="D824" s="257" t="s">
        <v>274</v>
      </c>
      <c r="E824" s="266" t="s">
        <v>3639</v>
      </c>
      <c r="F824" s="257"/>
      <c r="G824" s="257" t="s">
        <v>6607</v>
      </c>
      <c r="H824" s="257" t="s">
        <v>81</v>
      </c>
      <c r="I824" s="32"/>
      <c r="J824" s="158" t="s">
        <v>96</v>
      </c>
      <c r="K824" s="257" t="s">
        <v>6608</v>
      </c>
      <c r="L824" s="257" t="s">
        <v>6609</v>
      </c>
      <c r="M824" s="258"/>
      <c r="N824" s="257"/>
      <c r="O824" s="260"/>
      <c r="P824" s="260"/>
      <c r="Q824" s="257" t="s">
        <v>114</v>
      </c>
      <c r="R824" s="257" t="s">
        <v>6610</v>
      </c>
      <c r="S824" s="267" t="s">
        <v>311</v>
      </c>
      <c r="T824" s="158" t="s">
        <v>974</v>
      </c>
      <c r="U824" s="158" t="s">
        <v>116</v>
      </c>
      <c r="V824" s="266"/>
      <c r="W824" s="266"/>
      <c r="X824" s="263"/>
      <c r="Y824" s="263"/>
      <c r="Z824" s="263"/>
      <c r="AA824" s="263"/>
      <c r="AB824" s="266"/>
      <c r="AC824" s="263"/>
      <c r="AD824" s="263"/>
      <c r="AE824" s="263"/>
      <c r="AF824" s="263"/>
      <c r="AG824" s="263"/>
      <c r="AH824" s="263"/>
      <c r="AI824" s="266"/>
      <c r="AJ824" s="263"/>
      <c r="AK824" s="263"/>
      <c r="AL824" s="263"/>
      <c r="AM824" s="261"/>
      <c r="AN824" s="266"/>
      <c r="AO824" s="143"/>
      <c r="AP824" s="263"/>
      <c r="AQ824" s="266"/>
      <c r="AR824" s="96"/>
      <c r="AS824" s="4"/>
      <c r="AT824" s="4"/>
      <c r="AU824" s="4"/>
      <c r="AV824" s="4"/>
      <c r="AW824" s="4"/>
      <c r="AX824" s="34"/>
      <c r="AY824" s="4"/>
      <c r="AZ824" s="4"/>
      <c r="BA824" s="263"/>
      <c r="BB824" s="263"/>
      <c r="BC824" s="4"/>
      <c r="BD824" s="4"/>
      <c r="BE824" s="263"/>
      <c r="BF824" s="263"/>
      <c r="BG824" s="4"/>
      <c r="BH824" s="4"/>
      <c r="BI824" s="263"/>
      <c r="BJ824" s="263"/>
      <c r="BK824" s="257"/>
      <c r="BL824" s="266"/>
      <c r="BM824" s="266"/>
      <c r="BN824" s="266"/>
      <c r="BO824" s="266"/>
      <c r="BP824" s="266"/>
      <c r="BQ824" s="34"/>
      <c r="BR824" s="266"/>
      <c r="BS824" s="257" t="s">
        <v>974</v>
      </c>
      <c r="BT824" s="257" t="s">
        <v>6611</v>
      </c>
      <c r="BU824" s="257"/>
      <c r="BV824" s="266"/>
      <c r="BW824" s="34"/>
      <c r="BX824" s="257" t="s">
        <v>6612</v>
      </c>
      <c r="BY824" s="34"/>
      <c r="BZ824" s="219"/>
    </row>
    <row r="825" spans="1:78" s="217" customFormat="1" ht="99.75" customHeight="1">
      <c r="A825" s="257">
        <v>821</v>
      </c>
      <c r="B825" s="10" t="s">
        <v>8254</v>
      </c>
      <c r="C825" s="257" t="s">
        <v>106</v>
      </c>
      <c r="D825" s="257" t="s">
        <v>125</v>
      </c>
      <c r="E825" s="257" t="s">
        <v>6613</v>
      </c>
      <c r="F825" s="266" t="s">
        <v>6614</v>
      </c>
      <c r="G825" s="257" t="s">
        <v>6615</v>
      </c>
      <c r="H825" s="257" t="s">
        <v>81</v>
      </c>
      <c r="I825" s="32" t="s">
        <v>6616</v>
      </c>
      <c r="J825" s="158" t="s">
        <v>1028</v>
      </c>
      <c r="K825" s="257" t="s">
        <v>6617</v>
      </c>
      <c r="L825" s="88" t="s">
        <v>6618</v>
      </c>
      <c r="M825" s="46">
        <v>41176</v>
      </c>
      <c r="N825" s="259">
        <v>41176</v>
      </c>
      <c r="O825" s="48"/>
      <c r="P825" s="48"/>
      <c r="Q825" s="257" t="s">
        <v>114</v>
      </c>
      <c r="R825" s="266" t="s">
        <v>820</v>
      </c>
      <c r="S825" s="267" t="s">
        <v>638</v>
      </c>
      <c r="T825" s="158" t="s">
        <v>8402</v>
      </c>
      <c r="U825" s="158" t="s">
        <v>116</v>
      </c>
      <c r="V825" s="32"/>
      <c r="W825" s="266"/>
      <c r="X825" s="261"/>
      <c r="Y825" s="261"/>
      <c r="Z825" s="261"/>
      <c r="AA825" s="261"/>
      <c r="AB825" s="262"/>
      <c r="AC825" s="263"/>
      <c r="AD825" s="263"/>
      <c r="AE825" s="263"/>
      <c r="AF825" s="263"/>
      <c r="AG825" s="263"/>
      <c r="AH825" s="263"/>
      <c r="AI825" s="266"/>
      <c r="AJ825" s="49"/>
      <c r="AK825" s="49"/>
      <c r="AL825" s="49"/>
      <c r="AM825" s="49"/>
      <c r="AN825" s="50"/>
      <c r="AO825" s="49"/>
      <c r="AP825" s="49"/>
      <c r="AQ825" s="50"/>
      <c r="AR825" s="49"/>
      <c r="AS825" s="49"/>
      <c r="AT825" s="49"/>
      <c r="AU825" s="49"/>
      <c r="AV825" s="49"/>
      <c r="AW825" s="49"/>
      <c r="AX825" s="91"/>
      <c r="AY825" s="49"/>
      <c r="AZ825" s="49"/>
      <c r="BA825" s="49"/>
      <c r="BB825" s="49"/>
      <c r="BC825" s="49"/>
      <c r="BD825" s="49"/>
      <c r="BE825" s="49"/>
      <c r="BF825" s="49"/>
      <c r="BG825" s="49"/>
      <c r="BH825" s="49"/>
      <c r="BI825" s="49"/>
      <c r="BJ825" s="49"/>
      <c r="BK825" s="257"/>
      <c r="BL825" s="266"/>
      <c r="BM825" s="266"/>
      <c r="BN825" s="257"/>
      <c r="BO825" s="257"/>
      <c r="BP825" s="266"/>
      <c r="BQ825" s="34"/>
      <c r="BR825" s="266"/>
      <c r="BS825" s="257" t="s">
        <v>4843</v>
      </c>
      <c r="BT825" s="266"/>
      <c r="BU825" s="257" t="s">
        <v>1033</v>
      </c>
      <c r="BV825" s="257" t="s">
        <v>6619</v>
      </c>
      <c r="BW825" s="34"/>
      <c r="BX825" s="257" t="s">
        <v>6620</v>
      </c>
      <c r="BY825" s="266" t="s">
        <v>790</v>
      </c>
      <c r="BZ825" s="219"/>
    </row>
    <row r="826" spans="1:78" s="217" customFormat="1" ht="99.75" customHeight="1">
      <c r="A826" s="257">
        <v>822</v>
      </c>
      <c r="B826" s="10" t="s">
        <v>8255</v>
      </c>
      <c r="C826" s="257" t="s">
        <v>106</v>
      </c>
      <c r="D826" s="257" t="s">
        <v>125</v>
      </c>
      <c r="E826" s="257" t="s">
        <v>6621</v>
      </c>
      <c r="F826" s="266"/>
      <c r="G826" s="257" t="s">
        <v>6621</v>
      </c>
      <c r="H826" s="257" t="s">
        <v>189</v>
      </c>
      <c r="I826" s="32" t="s">
        <v>6622</v>
      </c>
      <c r="J826" s="158" t="s">
        <v>96</v>
      </c>
      <c r="K826" s="257" t="s">
        <v>6623</v>
      </c>
      <c r="L826" s="266" t="s">
        <v>6624</v>
      </c>
      <c r="M826" s="46">
        <v>20455</v>
      </c>
      <c r="N826" s="47">
        <v>39814</v>
      </c>
      <c r="O826" s="48"/>
      <c r="P826" s="48"/>
      <c r="Q826" s="257" t="s">
        <v>114</v>
      </c>
      <c r="R826" s="266" t="s">
        <v>6625</v>
      </c>
      <c r="S826" s="267" t="s">
        <v>1536</v>
      </c>
      <c r="T826" s="158" t="s">
        <v>86</v>
      </c>
      <c r="U826" s="158" t="s">
        <v>101</v>
      </c>
      <c r="V826" s="32"/>
      <c r="W826" s="266"/>
      <c r="X826" s="261"/>
      <c r="Y826" s="261"/>
      <c r="Z826" s="261"/>
      <c r="AA826" s="261"/>
      <c r="AB826" s="262"/>
      <c r="AC826" s="263"/>
      <c r="AD826" s="263"/>
      <c r="AE826" s="263"/>
      <c r="AF826" s="263"/>
      <c r="AG826" s="263"/>
      <c r="AH826" s="263"/>
      <c r="AI826" s="266"/>
      <c r="AJ826" s="49"/>
      <c r="AK826" s="49"/>
      <c r="AL826" s="49"/>
      <c r="AM826" s="49"/>
      <c r="AN826" s="50"/>
      <c r="AO826" s="49"/>
      <c r="AP826" s="49"/>
      <c r="AQ826" s="50"/>
      <c r="AR826" s="49"/>
      <c r="AS826" s="49"/>
      <c r="AT826" s="49"/>
      <c r="AU826" s="49"/>
      <c r="AV826" s="49"/>
      <c r="AW826" s="49"/>
      <c r="AX826" s="50"/>
      <c r="AY826" s="49"/>
      <c r="AZ826" s="49"/>
      <c r="BA826" s="49"/>
      <c r="BB826" s="49"/>
      <c r="BC826" s="49"/>
      <c r="BD826" s="49"/>
      <c r="BE826" s="49"/>
      <c r="BF826" s="49"/>
      <c r="BG826" s="49"/>
      <c r="BH826" s="49"/>
      <c r="BI826" s="49"/>
      <c r="BJ826" s="49"/>
      <c r="BK826" s="257"/>
      <c r="BL826" s="266"/>
      <c r="BM826" s="266"/>
      <c r="BN826" s="257"/>
      <c r="BO826" s="257"/>
      <c r="BP826" s="266"/>
      <c r="BQ826" s="34"/>
      <c r="BR826" s="266"/>
      <c r="BS826" s="257" t="s">
        <v>119</v>
      </c>
      <c r="BT826" s="266"/>
      <c r="BU826" s="257"/>
      <c r="BV826" s="266"/>
      <c r="BW826" s="34"/>
      <c r="BX826" s="257" t="s">
        <v>6626</v>
      </c>
      <c r="BY826" s="266"/>
      <c r="BZ826" s="219"/>
    </row>
    <row r="827" spans="1:78" s="217" customFormat="1" ht="99.75" customHeight="1">
      <c r="A827" s="257">
        <v>823</v>
      </c>
      <c r="B827" s="10" t="s">
        <v>8256</v>
      </c>
      <c r="C827" s="257" t="s">
        <v>92</v>
      </c>
      <c r="D827" s="257" t="s">
        <v>274</v>
      </c>
      <c r="E827" s="257" t="s">
        <v>6627</v>
      </c>
      <c r="F827" s="266"/>
      <c r="G827" s="257" t="s">
        <v>6627</v>
      </c>
      <c r="H827" s="257" t="s">
        <v>81</v>
      </c>
      <c r="I827" s="32"/>
      <c r="J827" s="158" t="s">
        <v>96</v>
      </c>
      <c r="K827" s="257" t="s">
        <v>6628</v>
      </c>
      <c r="L827" s="257" t="s">
        <v>6629</v>
      </c>
      <c r="M827" s="46">
        <v>42736</v>
      </c>
      <c r="N827" s="266"/>
      <c r="O827" s="48"/>
      <c r="P827" s="260"/>
      <c r="Q827" s="257" t="s">
        <v>8100</v>
      </c>
      <c r="R827" s="257" t="s">
        <v>6630</v>
      </c>
      <c r="S827" s="267" t="s">
        <v>638</v>
      </c>
      <c r="T827" s="158" t="s">
        <v>725</v>
      </c>
      <c r="U827" s="158" t="s">
        <v>116</v>
      </c>
      <c r="V827" s="266"/>
      <c r="W827" s="266"/>
      <c r="X827" s="263"/>
      <c r="Y827" s="263"/>
      <c r="Z827" s="263"/>
      <c r="AA827" s="263"/>
      <c r="AB827" s="266"/>
      <c r="AC827" s="263"/>
      <c r="AD827" s="263"/>
      <c r="AE827" s="263"/>
      <c r="AF827" s="263"/>
      <c r="AG827" s="263"/>
      <c r="AH827" s="263"/>
      <c r="AI827" s="266"/>
      <c r="AJ827" s="263"/>
      <c r="AK827" s="263"/>
      <c r="AL827" s="263"/>
      <c r="AM827" s="261"/>
      <c r="AN827" s="266"/>
      <c r="AO827" s="263"/>
      <c r="AP827" s="263"/>
      <c r="AQ827" s="257"/>
      <c r="AR827" s="45"/>
      <c r="AS827" s="4"/>
      <c r="AT827" s="4"/>
      <c r="AU827" s="4"/>
      <c r="AV827" s="4"/>
      <c r="AW827" s="4"/>
      <c r="AX827" s="34"/>
      <c r="AY827" s="4"/>
      <c r="AZ827" s="4"/>
      <c r="BA827" s="263"/>
      <c r="BB827" s="263"/>
      <c r="BC827" s="4"/>
      <c r="BD827" s="4"/>
      <c r="BE827" s="263"/>
      <c r="BF827" s="263"/>
      <c r="BG827" s="4"/>
      <c r="BH827" s="4"/>
      <c r="BI827" s="263"/>
      <c r="BJ827" s="263"/>
      <c r="BK827" s="257" t="s">
        <v>6631</v>
      </c>
      <c r="BL827" s="266"/>
      <c r="BM827" s="266"/>
      <c r="BN827" s="266"/>
      <c r="BO827" s="266"/>
      <c r="BP827" s="266" t="s">
        <v>6632</v>
      </c>
      <c r="BQ827" s="34"/>
      <c r="BR827" s="266"/>
      <c r="BS827" s="266"/>
      <c r="BT827" s="266"/>
      <c r="BU827" s="257"/>
      <c r="BV827" s="266" t="s">
        <v>5274</v>
      </c>
      <c r="BW827" s="34"/>
      <c r="BX827" s="257" t="s">
        <v>6633</v>
      </c>
      <c r="BY827" s="34"/>
      <c r="BZ827" s="219"/>
    </row>
    <row r="828" spans="1:78" s="217" customFormat="1" ht="99.75" customHeight="1">
      <c r="A828" s="257">
        <v>824</v>
      </c>
      <c r="B828" s="10" t="s">
        <v>6634</v>
      </c>
      <c r="C828" s="257" t="s">
        <v>92</v>
      </c>
      <c r="D828" s="257" t="s">
        <v>274</v>
      </c>
      <c r="E828" s="266" t="s">
        <v>3593</v>
      </c>
      <c r="F828" s="257"/>
      <c r="G828" s="257" t="s">
        <v>6635</v>
      </c>
      <c r="H828" s="69" t="s">
        <v>8070</v>
      </c>
      <c r="I828" s="32"/>
      <c r="J828" s="158" t="s">
        <v>96</v>
      </c>
      <c r="K828" s="257" t="s">
        <v>6636</v>
      </c>
      <c r="L828" s="257" t="s">
        <v>6637</v>
      </c>
      <c r="M828" s="258"/>
      <c r="N828" s="257"/>
      <c r="O828" s="260"/>
      <c r="P828" s="260"/>
      <c r="Q828" s="257" t="s">
        <v>114</v>
      </c>
      <c r="R828" s="257" t="s">
        <v>311</v>
      </c>
      <c r="S828" s="267" t="s">
        <v>311</v>
      </c>
      <c r="T828" s="158" t="s">
        <v>974</v>
      </c>
      <c r="U828" s="158" t="s">
        <v>116</v>
      </c>
      <c r="V828" s="266"/>
      <c r="W828" s="266"/>
      <c r="X828" s="263"/>
      <c r="Y828" s="263"/>
      <c r="Z828" s="263"/>
      <c r="AA828" s="263"/>
      <c r="AB828" s="266"/>
      <c r="AC828" s="263"/>
      <c r="AD828" s="263"/>
      <c r="AE828" s="263"/>
      <c r="AF828" s="263"/>
      <c r="AG828" s="263"/>
      <c r="AH828" s="263"/>
      <c r="AI828" s="266"/>
      <c r="AJ828" s="263"/>
      <c r="AK828" s="263"/>
      <c r="AL828" s="263"/>
      <c r="AM828" s="261"/>
      <c r="AN828" s="266"/>
      <c r="AO828" s="263"/>
      <c r="AP828" s="263"/>
      <c r="AQ828" s="266"/>
      <c r="AR828" s="45"/>
      <c r="AS828" s="103"/>
      <c r="AT828" s="4"/>
      <c r="AU828" s="4"/>
      <c r="AV828" s="103"/>
      <c r="AW828" s="103"/>
      <c r="AX828" s="104"/>
      <c r="AY828" s="103"/>
      <c r="AZ828" s="103"/>
      <c r="BA828" s="263"/>
      <c r="BB828" s="263"/>
      <c r="BC828" s="103"/>
      <c r="BD828" s="103"/>
      <c r="BE828" s="263"/>
      <c r="BF828" s="263"/>
      <c r="BG828" s="103"/>
      <c r="BH828" s="103"/>
      <c r="BI828" s="263"/>
      <c r="BJ828" s="263"/>
      <c r="BK828" s="257"/>
      <c r="BL828" s="266"/>
      <c r="BM828" s="266"/>
      <c r="BN828" s="266"/>
      <c r="BO828" s="266"/>
      <c r="BP828" s="266"/>
      <c r="BQ828" s="104"/>
      <c r="BR828" s="104"/>
      <c r="BS828" s="257" t="s">
        <v>974</v>
      </c>
      <c r="BT828" s="104"/>
      <c r="BU828" s="257"/>
      <c r="BV828" s="104"/>
      <c r="BW828" s="104"/>
      <c r="BX828" s="257" t="s">
        <v>6638</v>
      </c>
      <c r="BY828" s="104"/>
      <c r="BZ828" s="219"/>
    </row>
    <row r="829" spans="1:78" s="217" customFormat="1" ht="99.75" customHeight="1">
      <c r="A829" s="257">
        <v>825</v>
      </c>
      <c r="B829" s="10" t="s">
        <v>6639</v>
      </c>
      <c r="C829" s="257" t="s">
        <v>92</v>
      </c>
      <c r="D829" s="257" t="s">
        <v>274</v>
      </c>
      <c r="E829" s="257" t="s">
        <v>1751</v>
      </c>
      <c r="F829" s="257"/>
      <c r="G829" s="257" t="s">
        <v>6640</v>
      </c>
      <c r="H829" s="257" t="s">
        <v>81</v>
      </c>
      <c r="I829" s="32"/>
      <c r="J829" s="158" t="s">
        <v>96</v>
      </c>
      <c r="K829" s="257" t="s">
        <v>6636</v>
      </c>
      <c r="L829" s="257" t="s">
        <v>6641</v>
      </c>
      <c r="M829" s="258"/>
      <c r="N829" s="257"/>
      <c r="O829" s="260"/>
      <c r="P829" s="260"/>
      <c r="Q829" s="257" t="s">
        <v>114</v>
      </c>
      <c r="R829" s="257" t="s">
        <v>2303</v>
      </c>
      <c r="S829" s="267" t="s">
        <v>693</v>
      </c>
      <c r="T829" s="158" t="s">
        <v>2304</v>
      </c>
      <c r="U829" s="158" t="s">
        <v>116</v>
      </c>
      <c r="V829" s="266"/>
      <c r="W829" s="266"/>
      <c r="X829" s="263"/>
      <c r="Y829" s="263"/>
      <c r="Z829" s="263"/>
      <c r="AA829" s="263"/>
      <c r="AB829" s="266"/>
      <c r="AC829" s="263"/>
      <c r="AD829" s="263"/>
      <c r="AE829" s="263"/>
      <c r="AF829" s="263"/>
      <c r="AG829" s="263"/>
      <c r="AH829" s="263"/>
      <c r="AI829" s="266"/>
      <c r="AJ829" s="263"/>
      <c r="AK829" s="263"/>
      <c r="AL829" s="263"/>
      <c r="AM829" s="263"/>
      <c r="AN829" s="266"/>
      <c r="AO829" s="263"/>
      <c r="AP829" s="261"/>
      <c r="AQ829" s="266"/>
      <c r="AR829" s="45"/>
      <c r="AS829" s="103"/>
      <c r="AT829" s="4"/>
      <c r="AU829" s="4"/>
      <c r="AV829" s="103"/>
      <c r="AW829" s="103"/>
      <c r="AX829" s="104"/>
      <c r="AY829" s="103"/>
      <c r="AZ829" s="103"/>
      <c r="BA829" s="261"/>
      <c r="BB829" s="261"/>
      <c r="BC829" s="103"/>
      <c r="BD829" s="103"/>
      <c r="BE829" s="261"/>
      <c r="BF829" s="261"/>
      <c r="BG829" s="103"/>
      <c r="BH829" s="103"/>
      <c r="BI829" s="261"/>
      <c r="BJ829" s="261"/>
      <c r="BK829" s="257"/>
      <c r="BL829" s="266"/>
      <c r="BM829" s="266"/>
      <c r="BN829" s="266"/>
      <c r="BO829" s="266"/>
      <c r="BP829" s="266"/>
      <c r="BQ829" s="104"/>
      <c r="BR829" s="104"/>
      <c r="BS829" s="257" t="s">
        <v>2304</v>
      </c>
      <c r="BT829" s="104"/>
      <c r="BU829" s="257" t="s">
        <v>103</v>
      </c>
      <c r="BV829" s="104"/>
      <c r="BW829" s="104"/>
      <c r="BX829" s="257" t="s">
        <v>6642</v>
      </c>
      <c r="BY829" s="104"/>
      <c r="BZ829" s="219"/>
    </row>
    <row r="830" spans="1:78" s="217" customFormat="1" ht="99.75" customHeight="1">
      <c r="A830" s="257">
        <v>826</v>
      </c>
      <c r="B830" s="10" t="s">
        <v>6643</v>
      </c>
      <c r="C830" s="257" t="s">
        <v>92</v>
      </c>
      <c r="D830" s="257" t="s">
        <v>274</v>
      </c>
      <c r="E830" s="257" t="s">
        <v>1751</v>
      </c>
      <c r="F830" s="257"/>
      <c r="G830" s="257" t="s">
        <v>6640</v>
      </c>
      <c r="H830" s="69" t="s">
        <v>8070</v>
      </c>
      <c r="I830" s="35"/>
      <c r="J830" s="158" t="s">
        <v>96</v>
      </c>
      <c r="K830" s="257" t="s">
        <v>6636</v>
      </c>
      <c r="L830" s="257" t="s">
        <v>6644</v>
      </c>
      <c r="M830" s="46"/>
      <c r="N830" s="266"/>
      <c r="O830" s="48"/>
      <c r="P830" s="48"/>
      <c r="Q830" s="257" t="s">
        <v>114</v>
      </c>
      <c r="R830" s="257" t="s">
        <v>1752</v>
      </c>
      <c r="S830" s="144" t="s">
        <v>177</v>
      </c>
      <c r="T830" s="158" t="s">
        <v>1518</v>
      </c>
      <c r="U830" s="158" t="s">
        <v>116</v>
      </c>
      <c r="V830" s="266"/>
      <c r="W830" s="266"/>
      <c r="X830" s="263"/>
      <c r="Y830" s="263"/>
      <c r="Z830" s="263"/>
      <c r="AA830" s="263"/>
      <c r="AB830" s="266"/>
      <c r="AC830" s="263"/>
      <c r="AD830" s="263"/>
      <c r="AE830" s="263"/>
      <c r="AF830" s="263"/>
      <c r="AG830" s="263"/>
      <c r="AH830" s="263"/>
      <c r="AI830" s="266"/>
      <c r="AJ830" s="263"/>
      <c r="AK830" s="263"/>
      <c r="AL830" s="263"/>
      <c r="AM830" s="263"/>
      <c r="AN830" s="266"/>
      <c r="AO830" s="263"/>
      <c r="AP830" s="263"/>
      <c r="AQ830" s="266"/>
      <c r="AR830" s="261"/>
      <c r="AS830" s="103"/>
      <c r="AT830" s="4"/>
      <c r="AU830" s="4"/>
      <c r="AV830" s="103"/>
      <c r="AW830" s="103"/>
      <c r="AX830" s="104"/>
      <c r="AY830" s="103"/>
      <c r="AZ830" s="103"/>
      <c r="BA830" s="263"/>
      <c r="BB830" s="263"/>
      <c r="BC830" s="103"/>
      <c r="BD830" s="103"/>
      <c r="BE830" s="263"/>
      <c r="BF830" s="263"/>
      <c r="BG830" s="103"/>
      <c r="BH830" s="103"/>
      <c r="BI830" s="263"/>
      <c r="BJ830" s="263"/>
      <c r="BK830" s="257"/>
      <c r="BL830" s="266"/>
      <c r="BM830" s="266"/>
      <c r="BN830" s="266"/>
      <c r="BO830" s="266"/>
      <c r="BP830" s="266"/>
      <c r="BQ830" s="104"/>
      <c r="BR830" s="104"/>
      <c r="BS830" s="257" t="s">
        <v>1518</v>
      </c>
      <c r="BT830" s="104"/>
      <c r="BU830" s="257"/>
      <c r="BV830" s="104"/>
      <c r="BW830" s="104"/>
      <c r="BX830" s="257" t="s">
        <v>6645</v>
      </c>
      <c r="BY830" s="104"/>
      <c r="BZ830" s="219"/>
    </row>
    <row r="831" spans="1:78" s="217" customFormat="1" ht="99.75" customHeight="1">
      <c r="A831" s="257">
        <v>827</v>
      </c>
      <c r="B831" s="10" t="s">
        <v>6646</v>
      </c>
      <c r="C831" s="257" t="s">
        <v>92</v>
      </c>
      <c r="D831" s="257" t="s">
        <v>274</v>
      </c>
      <c r="E831" s="257" t="s">
        <v>274</v>
      </c>
      <c r="F831" s="257" t="s">
        <v>6647</v>
      </c>
      <c r="G831" s="257" t="s">
        <v>6648</v>
      </c>
      <c r="H831" s="69" t="s">
        <v>8070</v>
      </c>
      <c r="I831" s="32" t="s">
        <v>6649</v>
      </c>
      <c r="J831" s="158" t="s">
        <v>96</v>
      </c>
      <c r="K831" s="257" t="s">
        <v>6636</v>
      </c>
      <c r="L831" s="257" t="s">
        <v>6650</v>
      </c>
      <c r="M831" s="258">
        <v>39686</v>
      </c>
      <c r="N831" s="259">
        <v>39686</v>
      </c>
      <c r="O831" s="260">
        <v>6361</v>
      </c>
      <c r="P831" s="260">
        <v>39002</v>
      </c>
      <c r="Q831" s="257" t="s">
        <v>114</v>
      </c>
      <c r="R831" s="257" t="s">
        <v>6651</v>
      </c>
      <c r="S831" s="144" t="s">
        <v>177</v>
      </c>
      <c r="T831" s="158" t="s">
        <v>1518</v>
      </c>
      <c r="U831" s="158" t="s">
        <v>116</v>
      </c>
      <c r="V831" s="32"/>
      <c r="W831" s="261">
        <v>16152200</v>
      </c>
      <c r="X831" s="261">
        <v>996845780</v>
      </c>
      <c r="Y831" s="39">
        <f>X831/10</f>
        <v>99684578</v>
      </c>
      <c r="Z831" s="39">
        <f>X831/13.5</f>
        <v>73840428.148148149</v>
      </c>
      <c r="AA831" s="39">
        <v>2019214.4304002593</v>
      </c>
      <c r="AB831" s="260">
        <v>567</v>
      </c>
      <c r="AC831" s="49">
        <v>2183261360</v>
      </c>
      <c r="AD831" s="49">
        <f>AC831/10</f>
        <v>218326136</v>
      </c>
      <c r="AE831" s="49">
        <f>AC831/13.5</f>
        <v>161723063.7037037</v>
      </c>
      <c r="AF831" s="49">
        <v>1043284.8596058644</v>
      </c>
      <c r="AG831" s="263">
        <v>236272499</v>
      </c>
      <c r="AH831" s="49">
        <v>197019754</v>
      </c>
      <c r="AI831" s="48">
        <v>72</v>
      </c>
      <c r="AJ831" s="39">
        <v>67274</v>
      </c>
      <c r="AK831" s="52">
        <v>2355102.2599999998</v>
      </c>
      <c r="AL831" s="39">
        <v>2422376.2599999998</v>
      </c>
      <c r="AM831" s="51">
        <v>49843.132921810691</v>
      </c>
      <c r="AN831" s="260">
        <v>89</v>
      </c>
      <c r="AO831" s="52">
        <v>57249044</v>
      </c>
      <c r="AP831" s="39">
        <v>403889019.44</v>
      </c>
      <c r="AQ831" s="53">
        <v>71</v>
      </c>
      <c r="AR831" s="52"/>
      <c r="AS831" s="52"/>
      <c r="AT831" s="57">
        <v>2414967920</v>
      </c>
      <c r="AU831" s="57">
        <v>10860.62</v>
      </c>
      <c r="AV831" s="39">
        <f>AR831+AT831</f>
        <v>2414967920</v>
      </c>
      <c r="AW831" s="39">
        <f>AS831+AU831</f>
        <v>10860.62</v>
      </c>
      <c r="AX831" s="54"/>
      <c r="AY831" s="52"/>
      <c r="AZ831" s="52"/>
      <c r="BA831" s="39">
        <v>403889019.44</v>
      </c>
      <c r="BB831" s="39">
        <v>403889019.44</v>
      </c>
      <c r="BC831" s="52"/>
      <c r="BD831" s="52"/>
      <c r="BE831" s="39">
        <v>403889019.44</v>
      </c>
      <c r="BF831" s="39">
        <v>403889019.44</v>
      </c>
      <c r="BG831" s="52"/>
      <c r="BH831" s="52"/>
      <c r="BI831" s="39">
        <v>403889019.44</v>
      </c>
      <c r="BJ831" s="39">
        <v>403889019.44</v>
      </c>
      <c r="BK831" s="257" t="s">
        <v>6652</v>
      </c>
      <c r="BL831" s="257" t="s">
        <v>118</v>
      </c>
      <c r="BM831" s="257" t="s">
        <v>118</v>
      </c>
      <c r="BN831" s="265" t="s">
        <v>180</v>
      </c>
      <c r="BO831" s="265" t="s">
        <v>180</v>
      </c>
      <c r="BP831" s="257"/>
      <c r="BQ831" s="38" t="s">
        <v>6653</v>
      </c>
      <c r="BR831" s="257"/>
      <c r="BS831" s="257" t="s">
        <v>1518</v>
      </c>
      <c r="BT831" s="257"/>
      <c r="BU831" s="257"/>
      <c r="BV831" s="257"/>
      <c r="BW831" s="38"/>
      <c r="BX831" s="257" t="s">
        <v>6654</v>
      </c>
      <c r="BY831" s="266"/>
      <c r="BZ831" s="219"/>
    </row>
    <row r="832" spans="1:78" s="217" customFormat="1" ht="99.75" customHeight="1">
      <c r="A832" s="257">
        <v>828</v>
      </c>
      <c r="B832" s="10" t="s">
        <v>6655</v>
      </c>
      <c r="C832" s="257" t="s">
        <v>106</v>
      </c>
      <c r="D832" s="257" t="s">
        <v>274</v>
      </c>
      <c r="E832" s="257" t="s">
        <v>274</v>
      </c>
      <c r="F832" s="257"/>
      <c r="G832" s="257" t="s">
        <v>6656</v>
      </c>
      <c r="H832" s="257" t="s">
        <v>189</v>
      </c>
      <c r="I832" s="32" t="s">
        <v>6657</v>
      </c>
      <c r="J832" s="158" t="s">
        <v>96</v>
      </c>
      <c r="K832" s="257" t="s">
        <v>5161</v>
      </c>
      <c r="L832" s="257"/>
      <c r="M832" s="258">
        <v>39479</v>
      </c>
      <c r="N832" s="259">
        <v>39479</v>
      </c>
      <c r="O832" s="260"/>
      <c r="P832" s="260"/>
      <c r="Q832" s="257" t="s">
        <v>114</v>
      </c>
      <c r="R832" s="257" t="s">
        <v>3565</v>
      </c>
      <c r="S832" s="267" t="s">
        <v>145</v>
      </c>
      <c r="T832" s="158" t="s">
        <v>1060</v>
      </c>
      <c r="U832" s="158" t="s">
        <v>116</v>
      </c>
      <c r="V832" s="32"/>
      <c r="W832" s="257"/>
      <c r="X832" s="261"/>
      <c r="Y832" s="261"/>
      <c r="Z832" s="261"/>
      <c r="AA832" s="261"/>
      <c r="AB832" s="262"/>
      <c r="AC832" s="263"/>
      <c r="AD832" s="261"/>
      <c r="AE832" s="261"/>
      <c r="AF832" s="261"/>
      <c r="AG832" s="261"/>
      <c r="AH832" s="263"/>
      <c r="AI832" s="266"/>
      <c r="AJ832" s="39"/>
      <c r="AK832" s="39"/>
      <c r="AL832" s="39"/>
      <c r="AM832" s="39"/>
      <c r="AN832" s="40"/>
      <c r="AO832" s="39"/>
      <c r="AP832" s="39"/>
      <c r="AQ832" s="40"/>
      <c r="AR832" s="39"/>
      <c r="AS832" s="39"/>
      <c r="AT832" s="39"/>
      <c r="AU832" s="39"/>
      <c r="AV832" s="39"/>
      <c r="AW832" s="39"/>
      <c r="AX832" s="40"/>
      <c r="AY832" s="39"/>
      <c r="AZ832" s="39"/>
      <c r="BA832" s="39"/>
      <c r="BB832" s="39"/>
      <c r="BC832" s="39"/>
      <c r="BD832" s="39"/>
      <c r="BE832" s="39"/>
      <c r="BF832" s="39"/>
      <c r="BG832" s="39"/>
      <c r="BH832" s="39"/>
      <c r="BI832" s="39"/>
      <c r="BJ832" s="39"/>
      <c r="BK832" s="257"/>
      <c r="BL832" s="257"/>
      <c r="BM832" s="257"/>
      <c r="BN832" s="266"/>
      <c r="BO832" s="266"/>
      <c r="BP832" s="257"/>
      <c r="BQ832" s="38"/>
      <c r="BR832" s="257"/>
      <c r="BS832" s="257" t="s">
        <v>6658</v>
      </c>
      <c r="BT832" s="257"/>
      <c r="BU832" s="257"/>
      <c r="BV832" s="257" t="s">
        <v>6659</v>
      </c>
      <c r="BW832" s="38"/>
      <c r="BX832" s="257" t="s">
        <v>6660</v>
      </c>
      <c r="BY832" s="266"/>
      <c r="BZ832" s="219"/>
    </row>
    <row r="833" spans="1:78" s="217" customFormat="1" ht="99.75" customHeight="1">
      <c r="A833" s="257">
        <v>829</v>
      </c>
      <c r="B833" s="10" t="s">
        <v>6661</v>
      </c>
      <c r="C833" s="257" t="s">
        <v>92</v>
      </c>
      <c r="D833" s="257" t="s">
        <v>274</v>
      </c>
      <c r="E833" s="257" t="s">
        <v>6662</v>
      </c>
      <c r="F833" s="257"/>
      <c r="G833" s="257" t="s">
        <v>6663</v>
      </c>
      <c r="H833" s="69" t="s">
        <v>8070</v>
      </c>
      <c r="I833" s="32"/>
      <c r="J833" s="158" t="s">
        <v>96</v>
      </c>
      <c r="K833" s="257" t="s">
        <v>6664</v>
      </c>
      <c r="L833" s="257" t="s">
        <v>6665</v>
      </c>
      <c r="M833" s="46"/>
      <c r="N833" s="266"/>
      <c r="O833" s="48"/>
      <c r="P833" s="48"/>
      <c r="Q833" s="257" t="s">
        <v>114</v>
      </c>
      <c r="R833" s="257" t="s">
        <v>3596</v>
      </c>
      <c r="S833" s="144" t="s">
        <v>177</v>
      </c>
      <c r="T833" s="158" t="s">
        <v>1518</v>
      </c>
      <c r="U833" s="158" t="s">
        <v>116</v>
      </c>
      <c r="V833" s="266"/>
      <c r="W833" s="266"/>
      <c r="X833" s="263"/>
      <c r="Y833" s="263"/>
      <c r="Z833" s="263"/>
      <c r="AA833" s="263"/>
      <c r="AB833" s="266"/>
      <c r="AC833" s="263"/>
      <c r="AD833" s="263"/>
      <c r="AE833" s="263"/>
      <c r="AF833" s="263"/>
      <c r="AG833" s="263"/>
      <c r="AH833" s="263"/>
      <c r="AI833" s="266"/>
      <c r="AJ833" s="263"/>
      <c r="AK833" s="263"/>
      <c r="AL833" s="263"/>
      <c r="AM833" s="263"/>
      <c r="AN833" s="266"/>
      <c r="AO833" s="263"/>
      <c r="AP833" s="263"/>
      <c r="AQ833" s="266"/>
      <c r="AR833" s="45"/>
      <c r="AS833" s="103"/>
      <c r="AT833" s="4"/>
      <c r="AU833" s="4"/>
      <c r="AV833" s="103"/>
      <c r="AW833" s="103"/>
      <c r="AX833" s="104"/>
      <c r="AY833" s="103"/>
      <c r="AZ833" s="103"/>
      <c r="BA833" s="263"/>
      <c r="BB833" s="263"/>
      <c r="BC833" s="103"/>
      <c r="BD833" s="103"/>
      <c r="BE833" s="263"/>
      <c r="BF833" s="263"/>
      <c r="BG833" s="103"/>
      <c r="BH833" s="103"/>
      <c r="BI833" s="263"/>
      <c r="BJ833" s="263"/>
      <c r="BK833" s="266"/>
      <c r="BL833" s="266"/>
      <c r="BM833" s="266"/>
      <c r="BN833" s="266"/>
      <c r="BO833" s="266"/>
      <c r="BP833" s="266"/>
      <c r="BQ833" s="104"/>
      <c r="BR833" s="104"/>
      <c r="BS833" s="266"/>
      <c r="BT833" s="104"/>
      <c r="BU833" s="257"/>
      <c r="BV833" s="104"/>
      <c r="BW833" s="104"/>
      <c r="BX833" s="257" t="s">
        <v>6666</v>
      </c>
      <c r="BY833" s="104"/>
      <c r="BZ833" s="219"/>
    </row>
    <row r="834" spans="1:78" s="217" customFormat="1" ht="231" customHeight="1">
      <c r="A834" s="257">
        <v>830</v>
      </c>
      <c r="B834" s="10" t="s">
        <v>6667</v>
      </c>
      <c r="C834" s="257" t="s">
        <v>106</v>
      </c>
      <c r="D834" s="257" t="s">
        <v>125</v>
      </c>
      <c r="E834" s="257" t="s">
        <v>6668</v>
      </c>
      <c r="F834" s="257" t="s">
        <v>6669</v>
      </c>
      <c r="G834" s="257" t="s">
        <v>6670</v>
      </c>
      <c r="H834" s="69" t="s">
        <v>8072</v>
      </c>
      <c r="I834" s="32" t="s">
        <v>6671</v>
      </c>
      <c r="J834" s="158" t="s">
        <v>1028</v>
      </c>
      <c r="K834" s="257" t="s">
        <v>6672</v>
      </c>
      <c r="L834" s="257" t="s">
        <v>6673</v>
      </c>
      <c r="M834" s="258">
        <v>33767</v>
      </c>
      <c r="N834" s="259">
        <v>42562</v>
      </c>
      <c r="O834" s="260"/>
      <c r="P834" s="260"/>
      <c r="Q834" s="257" t="s">
        <v>175</v>
      </c>
      <c r="R834" s="257" t="s">
        <v>6674</v>
      </c>
      <c r="S834" s="267" t="s">
        <v>415</v>
      </c>
      <c r="T834" s="158" t="s">
        <v>536</v>
      </c>
      <c r="U834" s="158" t="s">
        <v>101</v>
      </c>
      <c r="V834" s="32"/>
      <c r="W834" s="257"/>
      <c r="X834" s="261"/>
      <c r="Y834" s="261"/>
      <c r="Z834" s="261"/>
      <c r="AA834" s="261"/>
      <c r="AB834" s="262"/>
      <c r="AC834" s="263"/>
      <c r="AD834" s="261"/>
      <c r="AE834" s="261"/>
      <c r="AF834" s="261"/>
      <c r="AG834" s="261"/>
      <c r="AH834" s="263"/>
      <c r="AI834" s="266"/>
      <c r="AJ834" s="39"/>
      <c r="AK834" s="39"/>
      <c r="AL834" s="39"/>
      <c r="AM834" s="39"/>
      <c r="AN834" s="40"/>
      <c r="AO834" s="39"/>
      <c r="AP834" s="39"/>
      <c r="AQ834" s="40"/>
      <c r="AR834" s="39"/>
      <c r="AS834" s="39"/>
      <c r="AT834" s="39"/>
      <c r="AU834" s="39"/>
      <c r="AV834" s="39"/>
      <c r="AW834" s="39"/>
      <c r="AX834" s="40"/>
      <c r="AY834" s="39"/>
      <c r="AZ834" s="39"/>
      <c r="BA834" s="39"/>
      <c r="BB834" s="39"/>
      <c r="BC834" s="39"/>
      <c r="BD834" s="39"/>
      <c r="BE834" s="39"/>
      <c r="BF834" s="39"/>
      <c r="BG834" s="39"/>
      <c r="BH834" s="39"/>
      <c r="BI834" s="39"/>
      <c r="BJ834" s="39"/>
      <c r="BK834" s="265" t="s">
        <v>8462</v>
      </c>
      <c r="BL834" s="266" t="s">
        <v>180</v>
      </c>
      <c r="BM834" s="257" t="s">
        <v>118</v>
      </c>
      <c r="BN834" s="265" t="s">
        <v>118</v>
      </c>
      <c r="BO834" s="265" t="s">
        <v>118</v>
      </c>
      <c r="BP834" s="257" t="s">
        <v>8463</v>
      </c>
      <c r="BQ834" s="38"/>
      <c r="BR834" s="257" t="s">
        <v>6675</v>
      </c>
      <c r="BS834" s="257" t="s">
        <v>536</v>
      </c>
      <c r="BT834" s="257"/>
      <c r="BU834" s="257" t="s">
        <v>6676</v>
      </c>
      <c r="BV834" s="257" t="s">
        <v>6677</v>
      </c>
      <c r="BW834" s="257" t="s">
        <v>6678</v>
      </c>
      <c r="BX834" s="257" t="s">
        <v>6679</v>
      </c>
      <c r="BY834" s="266"/>
      <c r="BZ834" s="219"/>
    </row>
    <row r="835" spans="1:78" s="217" customFormat="1" ht="228.75" customHeight="1">
      <c r="A835" s="257">
        <v>831</v>
      </c>
      <c r="B835" s="10" t="s">
        <v>8257</v>
      </c>
      <c r="C835" s="257" t="s">
        <v>106</v>
      </c>
      <c r="D835" s="257" t="s">
        <v>125</v>
      </c>
      <c r="E835" s="257" t="s">
        <v>6590</v>
      </c>
      <c r="F835" s="257"/>
      <c r="G835" s="257" t="s">
        <v>6680</v>
      </c>
      <c r="H835" s="257" t="s">
        <v>189</v>
      </c>
      <c r="I835" s="32" t="s">
        <v>6681</v>
      </c>
      <c r="J835" s="158" t="s">
        <v>96</v>
      </c>
      <c r="K835" s="257" t="s">
        <v>6682</v>
      </c>
      <c r="L835" s="265" t="s">
        <v>6683</v>
      </c>
      <c r="M835" s="46">
        <v>18629</v>
      </c>
      <c r="N835" s="47">
        <v>39941</v>
      </c>
      <c r="O835" s="48"/>
      <c r="P835" s="48"/>
      <c r="Q835" s="257" t="s">
        <v>114</v>
      </c>
      <c r="R835" s="266" t="s">
        <v>4164</v>
      </c>
      <c r="S835" s="267" t="s">
        <v>761</v>
      </c>
      <c r="T835" s="158" t="s">
        <v>86</v>
      </c>
      <c r="U835" s="158" t="s">
        <v>101</v>
      </c>
      <c r="V835" s="32"/>
      <c r="W835" s="266"/>
      <c r="X835" s="261"/>
      <c r="Y835" s="261"/>
      <c r="Z835" s="261"/>
      <c r="AA835" s="261"/>
      <c r="AB835" s="262"/>
      <c r="AC835" s="263"/>
      <c r="AD835" s="263"/>
      <c r="AE835" s="263"/>
      <c r="AF835" s="263"/>
      <c r="AG835" s="263"/>
      <c r="AH835" s="263"/>
      <c r="AI835" s="266"/>
      <c r="AJ835" s="49"/>
      <c r="AK835" s="49"/>
      <c r="AL835" s="49"/>
      <c r="AM835" s="49"/>
      <c r="AN835" s="64"/>
      <c r="AO835" s="49"/>
      <c r="AP835" s="49"/>
      <c r="AQ835" s="64"/>
      <c r="AR835" s="49"/>
      <c r="AS835" s="49"/>
      <c r="AT835" s="49"/>
      <c r="AU835" s="49"/>
      <c r="AV835" s="49"/>
      <c r="AW835" s="49"/>
      <c r="AX835" s="64"/>
      <c r="AY835" s="49"/>
      <c r="AZ835" s="49"/>
      <c r="BA835" s="49"/>
      <c r="BB835" s="49"/>
      <c r="BC835" s="49"/>
      <c r="BD835" s="49"/>
      <c r="BE835" s="49"/>
      <c r="BF835" s="49"/>
      <c r="BG835" s="49"/>
      <c r="BH835" s="49"/>
      <c r="BI835" s="49"/>
      <c r="BJ835" s="49"/>
      <c r="BK835" s="257"/>
      <c r="BL835" s="266"/>
      <c r="BM835" s="266"/>
      <c r="BN835" s="265"/>
      <c r="BO835" s="265"/>
      <c r="BP835" s="266"/>
      <c r="BQ835" s="34"/>
      <c r="BR835" s="265" t="s">
        <v>6684</v>
      </c>
      <c r="BS835" s="257" t="s">
        <v>119</v>
      </c>
      <c r="BT835" s="266"/>
      <c r="BU835" s="257"/>
      <c r="BV835" s="266"/>
      <c r="BW835" s="34"/>
      <c r="BX835" s="257" t="s">
        <v>6685</v>
      </c>
      <c r="BY835" s="266"/>
      <c r="BZ835" s="219"/>
    </row>
    <row r="836" spans="1:78" s="217" customFormat="1" ht="148.5" customHeight="1">
      <c r="A836" s="257">
        <v>832</v>
      </c>
      <c r="B836" s="42" t="s">
        <v>6686</v>
      </c>
      <c r="C836" s="257" t="s">
        <v>106</v>
      </c>
      <c r="D836" s="69" t="s">
        <v>2425</v>
      </c>
      <c r="E836" s="257" t="s">
        <v>1129</v>
      </c>
      <c r="F836" s="266"/>
      <c r="G836" s="257" t="s">
        <v>6687</v>
      </c>
      <c r="H836" s="257" t="s">
        <v>81</v>
      </c>
      <c r="I836" s="10"/>
      <c r="J836" s="158" t="s">
        <v>96</v>
      </c>
      <c r="K836" s="257" t="s">
        <v>96</v>
      </c>
      <c r="L836" s="88" t="s">
        <v>6688</v>
      </c>
      <c r="M836" s="46">
        <v>40157</v>
      </c>
      <c r="N836" s="47">
        <v>40157</v>
      </c>
      <c r="O836" s="48"/>
      <c r="P836" s="48"/>
      <c r="Q836" s="257" t="s">
        <v>114</v>
      </c>
      <c r="R836" s="266"/>
      <c r="S836" s="267" t="s">
        <v>359</v>
      </c>
      <c r="T836" s="158" t="s">
        <v>962</v>
      </c>
      <c r="U836" s="158" t="s">
        <v>101</v>
      </c>
      <c r="V836" s="32"/>
      <c r="W836" s="266"/>
      <c r="X836" s="261"/>
      <c r="Y836" s="261"/>
      <c r="Z836" s="261"/>
      <c r="AA836" s="261"/>
      <c r="AB836" s="260"/>
      <c r="AC836" s="49"/>
      <c r="AD836" s="49"/>
      <c r="AE836" s="49"/>
      <c r="AF836" s="263"/>
      <c r="AG836" s="263"/>
      <c r="AH836" s="49"/>
      <c r="AI836" s="48"/>
      <c r="AJ836" s="39">
        <v>8500</v>
      </c>
      <c r="AK836" s="52">
        <v>4282145.91</v>
      </c>
      <c r="AL836" s="39">
        <v>4290645.91</v>
      </c>
      <c r="AM836" s="51">
        <v>88284.895267489715</v>
      </c>
      <c r="AN836" s="260">
        <v>116</v>
      </c>
      <c r="AO836" s="52">
        <v>68909001</v>
      </c>
      <c r="AP836" s="39">
        <v>392719299.87</v>
      </c>
      <c r="AQ836" s="53">
        <v>158</v>
      </c>
      <c r="AR836" s="52"/>
      <c r="AS836" s="52"/>
      <c r="AT836" s="57">
        <v>2738184872.2199998</v>
      </c>
      <c r="AU836" s="57">
        <v>8346.2099999999991</v>
      </c>
      <c r="AV836" s="39">
        <f>AR836+AT836</f>
        <v>2738184872.2199998</v>
      </c>
      <c r="AW836" s="39">
        <f>AS836+AU836</f>
        <v>8346.2099999999991</v>
      </c>
      <c r="AX836" s="54"/>
      <c r="AY836" s="52"/>
      <c r="AZ836" s="52"/>
      <c r="BA836" s="39">
        <v>392719299.87</v>
      </c>
      <c r="BB836" s="39">
        <v>392719299.87</v>
      </c>
      <c r="BC836" s="52"/>
      <c r="BD836" s="52"/>
      <c r="BE836" s="39">
        <v>392719299.87</v>
      </c>
      <c r="BF836" s="39">
        <v>392719299.87</v>
      </c>
      <c r="BG836" s="52"/>
      <c r="BH836" s="52"/>
      <c r="BI836" s="39">
        <v>392719299.87</v>
      </c>
      <c r="BJ836" s="39">
        <v>392719299.87</v>
      </c>
      <c r="BK836" s="257" t="s">
        <v>6689</v>
      </c>
      <c r="BL836" s="266" t="s">
        <v>180</v>
      </c>
      <c r="BM836" s="257" t="s">
        <v>180</v>
      </c>
      <c r="BN836" s="257"/>
      <c r="BO836" s="257"/>
      <c r="BP836" s="266" t="s">
        <v>6690</v>
      </c>
      <c r="BQ836" s="257" t="s">
        <v>6691</v>
      </c>
      <c r="BR836" s="266"/>
      <c r="BS836" s="257" t="s">
        <v>6692</v>
      </c>
      <c r="BT836" s="257"/>
      <c r="BU836" s="257"/>
      <c r="BV836" s="257" t="s">
        <v>6693</v>
      </c>
      <c r="BW836" s="34"/>
      <c r="BX836" s="257" t="s">
        <v>6694</v>
      </c>
      <c r="BY836" s="266" t="s">
        <v>6695</v>
      </c>
      <c r="BZ836" s="219"/>
    </row>
    <row r="837" spans="1:78" s="217" customFormat="1" ht="126.75" customHeight="1">
      <c r="A837" s="257">
        <v>833</v>
      </c>
      <c r="B837" s="10" t="s">
        <v>6696</v>
      </c>
      <c r="C837" s="257" t="s">
        <v>106</v>
      </c>
      <c r="D837" s="257" t="s">
        <v>77</v>
      </c>
      <c r="E837" s="257" t="s">
        <v>2563</v>
      </c>
      <c r="F837" s="257" t="s">
        <v>6697</v>
      </c>
      <c r="G837" s="257" t="s">
        <v>6698</v>
      </c>
      <c r="H837" s="257" t="s">
        <v>81</v>
      </c>
      <c r="I837" s="32" t="s">
        <v>6699</v>
      </c>
      <c r="J837" s="158" t="s">
        <v>96</v>
      </c>
      <c r="K837" s="257" t="s">
        <v>6700</v>
      </c>
      <c r="L837" s="88" t="s">
        <v>6701</v>
      </c>
      <c r="M837" s="258">
        <v>36161</v>
      </c>
      <c r="N837" s="259"/>
      <c r="O837" s="48"/>
      <c r="P837" s="48"/>
      <c r="Q837" s="257" t="s">
        <v>8100</v>
      </c>
      <c r="R837" s="257" t="s">
        <v>177</v>
      </c>
      <c r="S837" s="267" t="s">
        <v>761</v>
      </c>
      <c r="T837" s="158" t="s">
        <v>86</v>
      </c>
      <c r="U837" s="158" t="s">
        <v>101</v>
      </c>
      <c r="V837" s="32"/>
      <c r="W837" s="266"/>
      <c r="X837" s="261"/>
      <c r="Y837" s="261"/>
      <c r="Z837" s="261"/>
      <c r="AA837" s="261"/>
      <c r="AB837" s="262"/>
      <c r="AC837" s="263"/>
      <c r="AD837" s="263"/>
      <c r="AE837" s="263"/>
      <c r="AF837" s="263"/>
      <c r="AG837" s="263"/>
      <c r="AH837" s="263"/>
      <c r="AI837" s="266"/>
      <c r="AJ837" s="49"/>
      <c r="AK837" s="49"/>
      <c r="AL837" s="49"/>
      <c r="AM837" s="49"/>
      <c r="AN837" s="50"/>
      <c r="AO837" s="49"/>
      <c r="AP837" s="49"/>
      <c r="AQ837" s="50"/>
      <c r="AR837" s="49"/>
      <c r="AS837" s="49"/>
      <c r="AT837" s="49"/>
      <c r="AU837" s="49"/>
      <c r="AV837" s="49"/>
      <c r="AW837" s="49"/>
      <c r="AX837" s="50"/>
      <c r="AY837" s="49"/>
      <c r="AZ837" s="49"/>
      <c r="BA837" s="49"/>
      <c r="BB837" s="49"/>
      <c r="BC837" s="49"/>
      <c r="BD837" s="49"/>
      <c r="BE837" s="49"/>
      <c r="BF837" s="49"/>
      <c r="BG837" s="49"/>
      <c r="BH837" s="49"/>
      <c r="BI837" s="49"/>
      <c r="BJ837" s="49"/>
      <c r="BK837" s="257" t="s">
        <v>6702</v>
      </c>
      <c r="BL837" s="266"/>
      <c r="BM837" s="266" t="s">
        <v>118</v>
      </c>
      <c r="BN837" s="257"/>
      <c r="BO837" s="257"/>
      <c r="BP837" s="266"/>
      <c r="BQ837" s="257" t="s">
        <v>6703</v>
      </c>
      <c r="BR837" s="257" t="s">
        <v>6704</v>
      </c>
      <c r="BS837" s="257" t="s">
        <v>2569</v>
      </c>
      <c r="BT837" s="257"/>
      <c r="BU837" s="257"/>
      <c r="BV837" s="265" t="s">
        <v>6705</v>
      </c>
      <c r="BW837" s="34"/>
      <c r="BX837" s="257" t="s">
        <v>6706</v>
      </c>
      <c r="BY837" s="266" t="s">
        <v>1455</v>
      </c>
      <c r="BZ837" s="219"/>
    </row>
    <row r="838" spans="1:78" s="217" customFormat="1" ht="99.75" customHeight="1">
      <c r="A838" s="257">
        <v>834</v>
      </c>
      <c r="B838" s="10" t="s">
        <v>6707</v>
      </c>
      <c r="C838" s="257" t="s">
        <v>106</v>
      </c>
      <c r="D838" s="257" t="s">
        <v>77</v>
      </c>
      <c r="E838" s="257" t="s">
        <v>6708</v>
      </c>
      <c r="F838" s="257" t="s">
        <v>6709</v>
      </c>
      <c r="G838" s="257" t="s">
        <v>6710</v>
      </c>
      <c r="H838" s="257" t="s">
        <v>81</v>
      </c>
      <c r="I838" s="32" t="s">
        <v>6711</v>
      </c>
      <c r="J838" s="158" t="s">
        <v>96</v>
      </c>
      <c r="K838" s="257" t="s">
        <v>6712</v>
      </c>
      <c r="L838" s="257" t="s">
        <v>6713</v>
      </c>
      <c r="M838" s="258" t="s">
        <v>6714</v>
      </c>
      <c r="N838" s="259"/>
      <c r="O838" s="260"/>
      <c r="P838" s="260"/>
      <c r="Q838" s="257" t="s">
        <v>8100</v>
      </c>
      <c r="R838" s="257" t="s">
        <v>177</v>
      </c>
      <c r="S838" s="267" t="s">
        <v>761</v>
      </c>
      <c r="T838" s="158" t="s">
        <v>86</v>
      </c>
      <c r="U838" s="158" t="s">
        <v>116</v>
      </c>
      <c r="V838" s="32"/>
      <c r="W838" s="257"/>
      <c r="X838" s="261"/>
      <c r="Y838" s="261"/>
      <c r="Z838" s="261"/>
      <c r="AA838" s="261"/>
      <c r="AB838" s="262"/>
      <c r="AC838" s="263"/>
      <c r="AD838" s="263"/>
      <c r="AE838" s="263"/>
      <c r="AF838" s="263"/>
      <c r="AG838" s="263"/>
      <c r="AH838" s="263"/>
      <c r="AI838" s="266"/>
      <c r="AJ838" s="49"/>
      <c r="AK838" s="49"/>
      <c r="AL838" s="49"/>
      <c r="AM838" s="49"/>
      <c r="AN838" s="64"/>
      <c r="AO838" s="49"/>
      <c r="AP838" s="49"/>
      <c r="AQ838" s="64"/>
      <c r="AR838" s="49"/>
      <c r="AS838" s="49"/>
      <c r="AT838" s="49"/>
      <c r="AU838" s="49"/>
      <c r="AV838" s="49"/>
      <c r="AW838" s="49"/>
      <c r="AX838" s="64"/>
      <c r="AY838" s="49"/>
      <c r="AZ838" s="49"/>
      <c r="BA838" s="49"/>
      <c r="BB838" s="49"/>
      <c r="BC838" s="49"/>
      <c r="BD838" s="49"/>
      <c r="BE838" s="49"/>
      <c r="BF838" s="49"/>
      <c r="BG838" s="49"/>
      <c r="BH838" s="49"/>
      <c r="BI838" s="49"/>
      <c r="BJ838" s="49"/>
      <c r="BK838" s="257"/>
      <c r="BL838" s="257"/>
      <c r="BM838" s="257"/>
      <c r="BN838" s="257"/>
      <c r="BO838" s="257"/>
      <c r="BP838" s="257"/>
      <c r="BQ838" s="257" t="s">
        <v>6715</v>
      </c>
      <c r="BR838" s="257" t="s">
        <v>6716</v>
      </c>
      <c r="BS838" s="257" t="s">
        <v>2569</v>
      </c>
      <c r="BT838" s="257"/>
      <c r="BU838" s="257"/>
      <c r="BV838" s="257" t="s">
        <v>6717</v>
      </c>
      <c r="BW838" s="38"/>
      <c r="BX838" s="257" t="s">
        <v>6718</v>
      </c>
      <c r="BY838" s="266" t="s">
        <v>1455</v>
      </c>
      <c r="BZ838" s="219"/>
    </row>
    <row r="839" spans="1:78" s="217" customFormat="1" ht="99.75" customHeight="1">
      <c r="A839" s="257">
        <v>835</v>
      </c>
      <c r="B839" s="101" t="s">
        <v>6719</v>
      </c>
      <c r="C839" s="257" t="s">
        <v>106</v>
      </c>
      <c r="D839" s="257" t="s">
        <v>77</v>
      </c>
      <c r="E839" s="257" t="s">
        <v>2563</v>
      </c>
      <c r="F839" s="257" t="s">
        <v>6720</v>
      </c>
      <c r="G839" s="257" t="s">
        <v>6721</v>
      </c>
      <c r="H839" s="257" t="s">
        <v>81</v>
      </c>
      <c r="I839" s="32" t="s">
        <v>6722</v>
      </c>
      <c r="J839" s="158" t="s">
        <v>8076</v>
      </c>
      <c r="K839" s="69" t="s">
        <v>8079</v>
      </c>
      <c r="L839" s="257" t="s">
        <v>6723</v>
      </c>
      <c r="M839" s="258">
        <v>39115</v>
      </c>
      <c r="N839" s="259">
        <v>39115</v>
      </c>
      <c r="O839" s="260"/>
      <c r="P839" s="260"/>
      <c r="Q839" s="257" t="s">
        <v>8098</v>
      </c>
      <c r="R839" s="257" t="s">
        <v>614</v>
      </c>
      <c r="S839" s="267" t="s">
        <v>132</v>
      </c>
      <c r="T839" s="158" t="s">
        <v>86</v>
      </c>
      <c r="U839" s="158" t="s">
        <v>116</v>
      </c>
      <c r="V839" s="32"/>
      <c r="W839" s="257"/>
      <c r="X839" s="261"/>
      <c r="Y839" s="261"/>
      <c r="Z839" s="261"/>
      <c r="AA839" s="261"/>
      <c r="AB839" s="262"/>
      <c r="AC839" s="263"/>
      <c r="AD839" s="263"/>
      <c r="AE839" s="263"/>
      <c r="AF839" s="263"/>
      <c r="AG839" s="263"/>
      <c r="AH839" s="263"/>
      <c r="AI839" s="266"/>
      <c r="AJ839" s="49"/>
      <c r="AK839" s="49"/>
      <c r="AL839" s="49"/>
      <c r="AM839" s="49"/>
      <c r="AN839" s="64"/>
      <c r="AO839" s="49"/>
      <c r="AP839" s="49"/>
      <c r="AQ839" s="64"/>
      <c r="AR839" s="49"/>
      <c r="AS839" s="49"/>
      <c r="AT839" s="49"/>
      <c r="AU839" s="49"/>
      <c r="AV839" s="49"/>
      <c r="AW839" s="49"/>
      <c r="AX839" s="64"/>
      <c r="AY839" s="49"/>
      <c r="AZ839" s="49"/>
      <c r="BA839" s="49"/>
      <c r="BB839" s="49"/>
      <c r="BC839" s="49"/>
      <c r="BD839" s="49"/>
      <c r="BE839" s="49"/>
      <c r="BF839" s="49"/>
      <c r="BG839" s="49"/>
      <c r="BH839" s="49"/>
      <c r="BI839" s="49"/>
      <c r="BJ839" s="49"/>
      <c r="BK839" s="257"/>
      <c r="BL839" s="257"/>
      <c r="BM839" s="257"/>
      <c r="BN839" s="257"/>
      <c r="BO839" s="257"/>
      <c r="BP839" s="257"/>
      <c r="BQ839" s="257" t="s">
        <v>6724</v>
      </c>
      <c r="BR839" s="257"/>
      <c r="BS839" s="257" t="s">
        <v>2569</v>
      </c>
      <c r="BT839" s="257"/>
      <c r="BU839" s="257"/>
      <c r="BV839" s="257"/>
      <c r="BW839" s="38"/>
      <c r="BX839" s="257" t="s">
        <v>6725</v>
      </c>
      <c r="BY839" s="257" t="s">
        <v>247</v>
      </c>
      <c r="BZ839" s="219"/>
    </row>
    <row r="840" spans="1:78" s="217" customFormat="1" ht="99.75" customHeight="1">
      <c r="A840" s="257">
        <v>836</v>
      </c>
      <c r="B840" s="10" t="s">
        <v>8258</v>
      </c>
      <c r="C840" s="257" t="s">
        <v>92</v>
      </c>
      <c r="D840" s="257" t="s">
        <v>77</v>
      </c>
      <c r="E840" s="257" t="s">
        <v>6726</v>
      </c>
      <c r="F840" s="266"/>
      <c r="G840" s="257" t="s">
        <v>6727</v>
      </c>
      <c r="H840" s="257" t="s">
        <v>81</v>
      </c>
      <c r="I840" s="32"/>
      <c r="J840" s="158" t="s">
        <v>96</v>
      </c>
      <c r="K840" s="257" t="s">
        <v>96</v>
      </c>
      <c r="L840" s="257"/>
      <c r="M840" s="46"/>
      <c r="N840" s="266"/>
      <c r="O840" s="48"/>
      <c r="P840" s="260"/>
      <c r="Q840" s="257" t="s">
        <v>114</v>
      </c>
      <c r="R840" s="257" t="s">
        <v>1113</v>
      </c>
      <c r="S840" s="267" t="s">
        <v>638</v>
      </c>
      <c r="T840" s="158" t="s">
        <v>725</v>
      </c>
      <c r="U840" s="158" t="s">
        <v>101</v>
      </c>
      <c r="V840" s="266"/>
      <c r="W840" s="266"/>
      <c r="X840" s="263"/>
      <c r="Y840" s="263"/>
      <c r="Z840" s="263"/>
      <c r="AA840" s="263"/>
      <c r="AB840" s="266"/>
      <c r="AC840" s="263"/>
      <c r="AD840" s="263"/>
      <c r="AE840" s="263"/>
      <c r="AF840" s="263"/>
      <c r="AG840" s="263"/>
      <c r="AH840" s="263"/>
      <c r="AI840" s="266"/>
      <c r="AJ840" s="263"/>
      <c r="AK840" s="263"/>
      <c r="AL840" s="263"/>
      <c r="AM840" s="263"/>
      <c r="AN840" s="266"/>
      <c r="AO840" s="263"/>
      <c r="AP840" s="263"/>
      <c r="AQ840" s="90"/>
      <c r="AR840" s="45"/>
      <c r="AS840" s="103"/>
      <c r="AT840" s="4"/>
      <c r="AU840" s="4"/>
      <c r="AV840" s="103"/>
      <c r="AW840" s="103"/>
      <c r="AX840" s="104"/>
      <c r="AY840" s="103"/>
      <c r="AZ840" s="103"/>
      <c r="BA840" s="263"/>
      <c r="BB840" s="263"/>
      <c r="BC840" s="103"/>
      <c r="BD840" s="103"/>
      <c r="BE840" s="263"/>
      <c r="BF840" s="263"/>
      <c r="BG840" s="103"/>
      <c r="BH840" s="103"/>
      <c r="BI840" s="263"/>
      <c r="BJ840" s="263"/>
      <c r="BK840" s="257" t="s">
        <v>6728</v>
      </c>
      <c r="BL840" s="265"/>
      <c r="BM840" s="265" t="s">
        <v>118</v>
      </c>
      <c r="BN840" s="265"/>
      <c r="BO840" s="265" t="s">
        <v>118</v>
      </c>
      <c r="BP840" s="266"/>
      <c r="BQ840" s="104"/>
      <c r="BR840" s="104"/>
      <c r="BS840" s="257" t="s">
        <v>725</v>
      </c>
      <c r="BT840" s="104"/>
      <c r="BU840" s="257"/>
      <c r="BV840" s="265" t="s">
        <v>6729</v>
      </c>
      <c r="BW840" s="104"/>
      <c r="BX840" s="257" t="s">
        <v>6730</v>
      </c>
      <c r="BY840" s="104"/>
      <c r="BZ840" s="219"/>
    </row>
    <row r="841" spans="1:78" s="217" customFormat="1" ht="99.75" customHeight="1">
      <c r="A841" s="257">
        <v>837</v>
      </c>
      <c r="B841" s="10" t="s">
        <v>6731</v>
      </c>
      <c r="C841" s="257" t="s">
        <v>92</v>
      </c>
      <c r="D841" s="69" t="s">
        <v>2425</v>
      </c>
      <c r="E841" s="257" t="s">
        <v>6732</v>
      </c>
      <c r="F841" s="257" t="s">
        <v>6733</v>
      </c>
      <c r="G841" s="257" t="s">
        <v>6734</v>
      </c>
      <c r="H841" s="257" t="s">
        <v>81</v>
      </c>
      <c r="I841" s="32"/>
      <c r="J841" s="158" t="s">
        <v>96</v>
      </c>
      <c r="K841" s="257" t="s">
        <v>96</v>
      </c>
      <c r="L841" s="257" t="s">
        <v>1575</v>
      </c>
      <c r="M841" s="258">
        <v>43452</v>
      </c>
      <c r="N841" s="257"/>
      <c r="O841" s="260"/>
      <c r="P841" s="260"/>
      <c r="Q841" s="257" t="s">
        <v>114</v>
      </c>
      <c r="R841" s="257" t="s">
        <v>1576</v>
      </c>
      <c r="S841" s="267" t="s">
        <v>330</v>
      </c>
      <c r="T841" s="158" t="s">
        <v>553</v>
      </c>
      <c r="U841" s="158" t="s">
        <v>101</v>
      </c>
      <c r="V841" s="266"/>
      <c r="W841" s="257" t="s">
        <v>6735</v>
      </c>
      <c r="X841" s="263"/>
      <c r="Y841" s="263"/>
      <c r="Z841" s="263"/>
      <c r="AA841" s="263"/>
      <c r="AB841" s="266"/>
      <c r="AC841" s="263"/>
      <c r="AD841" s="263"/>
      <c r="AE841" s="263"/>
      <c r="AF841" s="261"/>
      <c r="AG841" s="263"/>
      <c r="AH841" s="263"/>
      <c r="AI841" s="266"/>
      <c r="AJ841" s="263"/>
      <c r="AK841" s="263"/>
      <c r="AL841" s="263"/>
      <c r="AM841" s="261"/>
      <c r="AN841" s="266"/>
      <c r="AO841" s="263"/>
      <c r="AP841" s="263"/>
      <c r="AQ841" s="266"/>
      <c r="AR841" s="45"/>
      <c r="AS841" s="103"/>
      <c r="AT841" s="4"/>
      <c r="AU841" s="4"/>
      <c r="AV841" s="103"/>
      <c r="AW841" s="103"/>
      <c r="AX841" s="104"/>
      <c r="AY841" s="103"/>
      <c r="AZ841" s="103"/>
      <c r="BA841" s="263"/>
      <c r="BB841" s="263"/>
      <c r="BC841" s="103"/>
      <c r="BD841" s="103"/>
      <c r="BE841" s="263"/>
      <c r="BF841" s="263"/>
      <c r="BG841" s="103"/>
      <c r="BH841" s="103"/>
      <c r="BI841" s="263"/>
      <c r="BJ841" s="263"/>
      <c r="BK841" s="257" t="s">
        <v>6736</v>
      </c>
      <c r="BL841" s="266" t="s">
        <v>180</v>
      </c>
      <c r="BM841" s="257" t="s">
        <v>180</v>
      </c>
      <c r="BN841" s="265"/>
      <c r="BO841" s="265" t="s">
        <v>118</v>
      </c>
      <c r="BP841" s="266"/>
      <c r="BQ841" s="104"/>
      <c r="BR841" s="257" t="s">
        <v>6737</v>
      </c>
      <c r="BS841" s="257" t="s">
        <v>553</v>
      </c>
      <c r="BT841" s="104"/>
      <c r="BU841" s="257"/>
      <c r="BV841" s="104"/>
      <c r="BW841" s="104"/>
      <c r="BX841" s="257" t="s">
        <v>6738</v>
      </c>
      <c r="BY841" s="104"/>
      <c r="BZ841" s="219"/>
    </row>
    <row r="842" spans="1:78" s="217" customFormat="1" ht="99.75" customHeight="1">
      <c r="A842" s="257">
        <v>838</v>
      </c>
      <c r="B842" s="10" t="s">
        <v>6739</v>
      </c>
      <c r="C842" s="257" t="s">
        <v>92</v>
      </c>
      <c r="D842" s="257" t="s">
        <v>125</v>
      </c>
      <c r="E842" s="257" t="s">
        <v>3463</v>
      </c>
      <c r="F842" s="257"/>
      <c r="G842" s="257" t="s">
        <v>6740</v>
      </c>
      <c r="H842" s="257" t="s">
        <v>81</v>
      </c>
      <c r="I842" s="32"/>
      <c r="J842" s="158" t="s">
        <v>96</v>
      </c>
      <c r="K842" s="257" t="s">
        <v>96</v>
      </c>
      <c r="L842" s="257" t="s">
        <v>6741</v>
      </c>
      <c r="M842" s="258">
        <v>43800</v>
      </c>
      <c r="N842" s="262"/>
      <c r="O842" s="260"/>
      <c r="P842" s="260"/>
      <c r="Q842" s="257" t="s">
        <v>114</v>
      </c>
      <c r="R842" s="257" t="s">
        <v>98</v>
      </c>
      <c r="S842" s="267" t="s">
        <v>99</v>
      </c>
      <c r="T842" s="158" t="s">
        <v>100</v>
      </c>
      <c r="U842" s="158" t="s">
        <v>101</v>
      </c>
      <c r="V842" s="266"/>
      <c r="W842" s="266"/>
      <c r="X842" s="263"/>
      <c r="Y842" s="263"/>
      <c r="Z842" s="263"/>
      <c r="AA842" s="263"/>
      <c r="AB842" s="266"/>
      <c r="AC842" s="263"/>
      <c r="AD842" s="263"/>
      <c r="AE842" s="263"/>
      <c r="AF842" s="263"/>
      <c r="AG842" s="263"/>
      <c r="AH842" s="263"/>
      <c r="AI842" s="266"/>
      <c r="AJ842" s="263"/>
      <c r="AK842" s="263"/>
      <c r="AL842" s="263"/>
      <c r="AM842" s="263"/>
      <c r="AN842" s="266"/>
      <c r="AO842" s="263"/>
      <c r="AP842" s="263"/>
      <c r="AQ842" s="266"/>
      <c r="AR842" s="45"/>
      <c r="AS842" s="103"/>
      <c r="AT842" s="4"/>
      <c r="AU842" s="4"/>
      <c r="AV842" s="103"/>
      <c r="AW842" s="103"/>
      <c r="AX842" s="104"/>
      <c r="AY842" s="103"/>
      <c r="AZ842" s="103"/>
      <c r="BA842" s="263"/>
      <c r="BB842" s="263"/>
      <c r="BC842" s="103"/>
      <c r="BD842" s="103"/>
      <c r="BE842" s="263"/>
      <c r="BF842" s="263"/>
      <c r="BG842" s="103"/>
      <c r="BH842" s="103"/>
      <c r="BI842" s="263"/>
      <c r="BJ842" s="263"/>
      <c r="BK842" s="266"/>
      <c r="BL842" s="265"/>
      <c r="BM842" s="265"/>
      <c r="BN842" s="265"/>
      <c r="BO842" s="265"/>
      <c r="BP842" s="266"/>
      <c r="BQ842" s="104"/>
      <c r="BR842" s="104"/>
      <c r="BS842" s="257" t="s">
        <v>100</v>
      </c>
      <c r="BT842" s="104"/>
      <c r="BU842" s="257"/>
      <c r="BV842" s="104"/>
      <c r="BW842" s="104"/>
      <c r="BX842" s="257" t="s">
        <v>6742</v>
      </c>
      <c r="BY842" s="104"/>
      <c r="BZ842" s="219"/>
    </row>
    <row r="843" spans="1:78" s="217" customFormat="1" ht="110.25" customHeight="1">
      <c r="A843" s="257">
        <v>839</v>
      </c>
      <c r="B843" s="10" t="s">
        <v>6743</v>
      </c>
      <c r="C843" s="257" t="s">
        <v>106</v>
      </c>
      <c r="D843" s="257" t="s">
        <v>436</v>
      </c>
      <c r="E843" s="257" t="s">
        <v>6744</v>
      </c>
      <c r="F843" s="257"/>
      <c r="G843" s="257"/>
      <c r="H843" s="257" t="s">
        <v>81</v>
      </c>
      <c r="I843" s="10"/>
      <c r="J843" s="158" t="s">
        <v>96</v>
      </c>
      <c r="K843" s="257" t="s">
        <v>2224</v>
      </c>
      <c r="L843" s="88"/>
      <c r="M843" s="258">
        <v>25236</v>
      </c>
      <c r="N843" s="259"/>
      <c r="O843" s="260"/>
      <c r="P843" s="260"/>
      <c r="Q843" s="257" t="s">
        <v>114</v>
      </c>
      <c r="R843" s="257"/>
      <c r="S843" s="267" t="s">
        <v>761</v>
      </c>
      <c r="T843" s="158" t="s">
        <v>196</v>
      </c>
      <c r="U843" s="158" t="s">
        <v>116</v>
      </c>
      <c r="V843" s="32"/>
      <c r="W843" s="257"/>
      <c r="X843" s="261">
        <v>1276886</v>
      </c>
      <c r="Y843" s="39">
        <f>X843/10</f>
        <v>127688.6</v>
      </c>
      <c r="Z843" s="39">
        <f>X843/13.5</f>
        <v>94584.148148148146</v>
      </c>
      <c r="AA843" s="39">
        <v>2586.4649165451306</v>
      </c>
      <c r="AB843" s="260"/>
      <c r="AC843" s="49">
        <v>167855313</v>
      </c>
      <c r="AD843" s="49">
        <f>AC843/10</f>
        <v>16785531.300000001</v>
      </c>
      <c r="AE843" s="49">
        <f>AC843/13.5</f>
        <v>12433726.888888888</v>
      </c>
      <c r="AF843" s="49">
        <v>80210.692986983209</v>
      </c>
      <c r="AG843" s="263">
        <v>94335910</v>
      </c>
      <c r="AH843" s="49">
        <v>96225910</v>
      </c>
      <c r="AI843" s="48" t="s">
        <v>495</v>
      </c>
      <c r="AJ843" s="39">
        <v>15461.9</v>
      </c>
      <c r="AK843" s="51"/>
      <c r="AL843" s="39">
        <v>15461.9</v>
      </c>
      <c r="AM843" s="51">
        <v>318.14609053497941</v>
      </c>
      <c r="AN843" s="260" t="s">
        <v>198</v>
      </c>
      <c r="AO843" s="52">
        <v>145000004</v>
      </c>
      <c r="AP843" s="51"/>
      <c r="AQ843" s="260" t="s">
        <v>198</v>
      </c>
      <c r="AR843" s="51"/>
      <c r="AS843" s="51"/>
      <c r="AT843" s="51"/>
      <c r="AU843" s="51"/>
      <c r="AV843" s="51"/>
      <c r="AW843" s="51"/>
      <c r="AX843" s="38"/>
      <c r="AY843" s="51"/>
      <c r="AZ843" s="51"/>
      <c r="BA843" s="51"/>
      <c r="BB843" s="51"/>
      <c r="BC843" s="51"/>
      <c r="BD843" s="51"/>
      <c r="BE843" s="51"/>
      <c r="BF843" s="51"/>
      <c r="BG843" s="51"/>
      <c r="BH843" s="51"/>
      <c r="BI843" s="51"/>
      <c r="BJ843" s="51"/>
      <c r="BK843" s="265" t="s">
        <v>6745</v>
      </c>
      <c r="BL843" s="266" t="s">
        <v>180</v>
      </c>
      <c r="BM843" s="257" t="s">
        <v>180</v>
      </c>
      <c r="BN843" s="265"/>
      <c r="BO843" s="265"/>
      <c r="BP843" s="257" t="s">
        <v>2293</v>
      </c>
      <c r="BQ843" s="38"/>
      <c r="BR843" s="257" t="s">
        <v>6746</v>
      </c>
      <c r="BS843" s="257" t="s">
        <v>200</v>
      </c>
      <c r="BT843" s="257"/>
      <c r="BU843" s="257"/>
      <c r="BV843" s="257"/>
      <c r="BW843" s="38"/>
      <c r="BX843" s="257" t="s">
        <v>6747</v>
      </c>
      <c r="BY843" s="266"/>
      <c r="BZ843" s="219"/>
    </row>
    <row r="844" spans="1:78" s="217" customFormat="1" ht="99.75" customHeight="1">
      <c r="A844" s="257">
        <v>840</v>
      </c>
      <c r="B844" s="10" t="s">
        <v>6748</v>
      </c>
      <c r="C844" s="257" t="s">
        <v>106</v>
      </c>
      <c r="D844" s="257" t="s">
        <v>77</v>
      </c>
      <c r="E844" s="257" t="s">
        <v>2563</v>
      </c>
      <c r="F844" s="257" t="s">
        <v>6749</v>
      </c>
      <c r="G844" s="257" t="s">
        <v>6750</v>
      </c>
      <c r="H844" s="257" t="s">
        <v>81</v>
      </c>
      <c r="I844" s="32" t="s">
        <v>6751</v>
      </c>
      <c r="J844" s="158" t="s">
        <v>130</v>
      </c>
      <c r="K844" s="257" t="s">
        <v>6752</v>
      </c>
      <c r="L844" s="257" t="s">
        <v>6753</v>
      </c>
      <c r="M844" s="258">
        <v>26746</v>
      </c>
      <c r="N844" s="259">
        <v>26746</v>
      </c>
      <c r="O844" s="260"/>
      <c r="P844" s="260"/>
      <c r="Q844" s="257" t="s">
        <v>8100</v>
      </c>
      <c r="R844" s="257" t="s">
        <v>6754</v>
      </c>
      <c r="S844" s="267" t="s">
        <v>761</v>
      </c>
      <c r="T844" s="158" t="s">
        <v>86</v>
      </c>
      <c r="U844" s="158" t="s">
        <v>101</v>
      </c>
      <c r="V844" s="32"/>
      <c r="W844" s="257"/>
      <c r="X844" s="261"/>
      <c r="Y844" s="261"/>
      <c r="Z844" s="261"/>
      <c r="AA844" s="261"/>
      <c r="AB844" s="262"/>
      <c r="AC844" s="263"/>
      <c r="AD844" s="261"/>
      <c r="AE844" s="261"/>
      <c r="AF844" s="261"/>
      <c r="AG844" s="261"/>
      <c r="AH844" s="263"/>
      <c r="AI844" s="266"/>
      <c r="AJ844" s="39"/>
      <c r="AK844" s="39"/>
      <c r="AL844" s="39"/>
      <c r="AM844" s="39"/>
      <c r="AN844" s="40"/>
      <c r="AO844" s="39"/>
      <c r="AP844" s="39"/>
      <c r="AQ844" s="40"/>
      <c r="AR844" s="39"/>
      <c r="AS844" s="39"/>
      <c r="AT844" s="39"/>
      <c r="AU844" s="39"/>
      <c r="AV844" s="39"/>
      <c r="AW844" s="39"/>
      <c r="AX844" s="40"/>
      <c r="AY844" s="39"/>
      <c r="AZ844" s="39"/>
      <c r="BA844" s="39"/>
      <c r="BB844" s="39"/>
      <c r="BC844" s="39"/>
      <c r="BD844" s="39"/>
      <c r="BE844" s="39"/>
      <c r="BF844" s="39"/>
      <c r="BG844" s="39"/>
      <c r="BH844" s="39"/>
      <c r="BI844" s="39"/>
      <c r="BJ844" s="39"/>
      <c r="BK844" s="257" t="s">
        <v>6755</v>
      </c>
      <c r="BL844" s="257"/>
      <c r="BM844" s="257" t="s">
        <v>118</v>
      </c>
      <c r="BN844" s="266"/>
      <c r="BO844" s="266"/>
      <c r="BP844" s="257"/>
      <c r="BQ844" s="257" t="s">
        <v>6756</v>
      </c>
      <c r="BR844" s="257" t="s">
        <v>6757</v>
      </c>
      <c r="BS844" s="257" t="s">
        <v>2569</v>
      </c>
      <c r="BT844" s="257"/>
      <c r="BU844" s="257"/>
      <c r="BV844" s="265" t="s">
        <v>6758</v>
      </c>
      <c r="BW844" s="38"/>
      <c r="BX844" s="257" t="s">
        <v>6759</v>
      </c>
      <c r="BY844" s="266"/>
      <c r="BZ844" s="219"/>
    </row>
    <row r="845" spans="1:78" s="217" customFormat="1" ht="99.75" customHeight="1">
      <c r="A845" s="257">
        <v>841</v>
      </c>
      <c r="B845" s="10" t="s">
        <v>6760</v>
      </c>
      <c r="C845" s="257" t="s">
        <v>106</v>
      </c>
      <c r="D845" s="257" t="s">
        <v>125</v>
      </c>
      <c r="E845" s="257" t="s">
        <v>2563</v>
      </c>
      <c r="F845" s="257" t="s">
        <v>6761</v>
      </c>
      <c r="G845" s="257" t="s">
        <v>6762</v>
      </c>
      <c r="H845" s="257" t="s">
        <v>81</v>
      </c>
      <c r="I845" s="32" t="s">
        <v>6763</v>
      </c>
      <c r="J845" s="158" t="s">
        <v>96</v>
      </c>
      <c r="K845" s="257" t="s">
        <v>6764</v>
      </c>
      <c r="L845" s="257" t="s">
        <v>6765</v>
      </c>
      <c r="M845" s="258" t="s">
        <v>6766</v>
      </c>
      <c r="N845" s="259"/>
      <c r="O845" s="260"/>
      <c r="P845" s="260"/>
      <c r="Q845" s="257" t="s">
        <v>8100</v>
      </c>
      <c r="R845" s="257" t="s">
        <v>177</v>
      </c>
      <c r="S845" s="267" t="s">
        <v>761</v>
      </c>
      <c r="T845" s="158" t="s">
        <v>86</v>
      </c>
      <c r="U845" s="158" t="s">
        <v>101</v>
      </c>
      <c r="V845" s="32"/>
      <c r="W845" s="257" t="s">
        <v>6767</v>
      </c>
      <c r="X845" s="261"/>
      <c r="Y845" s="261"/>
      <c r="Z845" s="261"/>
      <c r="AA845" s="261"/>
      <c r="AB845" s="262"/>
      <c r="AC845" s="263"/>
      <c r="AD845" s="263"/>
      <c r="AE845" s="263"/>
      <c r="AF845" s="263"/>
      <c r="AG845" s="263"/>
      <c r="AH845" s="263"/>
      <c r="AI845" s="266"/>
      <c r="AJ845" s="49"/>
      <c r="AK845" s="49"/>
      <c r="AL845" s="49"/>
      <c r="AM845" s="49"/>
      <c r="AN845" s="64"/>
      <c r="AO845" s="49"/>
      <c r="AP845" s="49"/>
      <c r="AQ845" s="64"/>
      <c r="AR845" s="49"/>
      <c r="AS845" s="49"/>
      <c r="AT845" s="49"/>
      <c r="AU845" s="49"/>
      <c r="AV845" s="49"/>
      <c r="AW845" s="49"/>
      <c r="AX845" s="64"/>
      <c r="AY845" s="49"/>
      <c r="AZ845" s="49"/>
      <c r="BA845" s="49"/>
      <c r="BB845" s="49"/>
      <c r="BC845" s="49"/>
      <c r="BD845" s="49"/>
      <c r="BE845" s="49"/>
      <c r="BF845" s="49"/>
      <c r="BG845" s="49"/>
      <c r="BH845" s="49"/>
      <c r="BI845" s="49"/>
      <c r="BJ845" s="49"/>
      <c r="BK845" s="257" t="s">
        <v>6768</v>
      </c>
      <c r="BL845" s="257"/>
      <c r="BM845" s="257" t="s">
        <v>118</v>
      </c>
      <c r="BN845" s="257"/>
      <c r="BO845" s="257"/>
      <c r="BP845" s="257"/>
      <c r="BQ845" s="257" t="s">
        <v>6769</v>
      </c>
      <c r="BR845" s="257" t="s">
        <v>6770</v>
      </c>
      <c r="BS845" s="257" t="s">
        <v>2569</v>
      </c>
      <c r="BT845" s="257"/>
      <c r="BU845" s="257" t="s">
        <v>6771</v>
      </c>
      <c r="BV845" s="257" t="s">
        <v>6772</v>
      </c>
      <c r="BW845" s="38"/>
      <c r="BX845" s="257" t="s">
        <v>6773</v>
      </c>
      <c r="BY845" s="266"/>
      <c r="BZ845" s="219"/>
    </row>
    <row r="846" spans="1:78" s="217" customFormat="1" ht="409.5" customHeight="1">
      <c r="A846" s="257">
        <v>842</v>
      </c>
      <c r="B846" s="10" t="s">
        <v>6774</v>
      </c>
      <c r="C846" s="257" t="s">
        <v>106</v>
      </c>
      <c r="D846" s="257" t="s">
        <v>274</v>
      </c>
      <c r="E846" s="257" t="s">
        <v>419</v>
      </c>
      <c r="F846" s="257" t="s">
        <v>6775</v>
      </c>
      <c r="G846" s="257" t="s">
        <v>6776</v>
      </c>
      <c r="H846" s="257" t="s">
        <v>81</v>
      </c>
      <c r="I846" s="32" t="s">
        <v>6777</v>
      </c>
      <c r="J846" s="158" t="s">
        <v>96</v>
      </c>
      <c r="K846" s="257" t="s">
        <v>96</v>
      </c>
      <c r="L846" s="257" t="s">
        <v>6778</v>
      </c>
      <c r="M846" s="258">
        <v>39453</v>
      </c>
      <c r="N846" s="259">
        <v>39453</v>
      </c>
      <c r="O846" s="260">
        <v>1285</v>
      </c>
      <c r="P846" s="260">
        <v>40513</v>
      </c>
      <c r="Q846" s="257" t="s">
        <v>114</v>
      </c>
      <c r="R846" s="257" t="s">
        <v>144</v>
      </c>
      <c r="S846" s="267" t="s">
        <v>195</v>
      </c>
      <c r="T846" s="158" t="s">
        <v>1060</v>
      </c>
      <c r="U846" s="158" t="s">
        <v>116</v>
      </c>
      <c r="V846" s="32"/>
      <c r="W846" s="257"/>
      <c r="X846" s="261">
        <v>134381042957</v>
      </c>
      <c r="Y846" s="39">
        <f>X846/10</f>
        <v>13438104295.700001</v>
      </c>
      <c r="Z846" s="39">
        <f>X846/13.5</f>
        <v>9954151330.1481476</v>
      </c>
      <c r="AA846" s="39">
        <v>272202728.40098852</v>
      </c>
      <c r="AB846" s="260">
        <v>10600</v>
      </c>
      <c r="AC846" s="49">
        <v>473479886316</v>
      </c>
      <c r="AD846" s="49">
        <f>AC846/10</f>
        <v>47347988631.599998</v>
      </c>
      <c r="AE846" s="49">
        <f>AC846/13.5</f>
        <v>35072584171.555557</v>
      </c>
      <c r="AF846" s="49">
        <v>226255273.77143186</v>
      </c>
      <c r="AG846" s="263">
        <v>29360900532</v>
      </c>
      <c r="AH846" s="49">
        <v>24071300142</v>
      </c>
      <c r="AI846" s="48">
        <v>7081</v>
      </c>
      <c r="AJ846" s="39">
        <v>7671983.7800000003</v>
      </c>
      <c r="AK846" s="52">
        <v>248877786.96000001</v>
      </c>
      <c r="AL846" s="39">
        <v>256549770.74000001</v>
      </c>
      <c r="AM846" s="51">
        <v>5278801.8670781897</v>
      </c>
      <c r="AN846" s="260">
        <v>6699</v>
      </c>
      <c r="AO846" s="52">
        <v>13348368768</v>
      </c>
      <c r="AP846" s="39">
        <v>28424735333.559998</v>
      </c>
      <c r="AQ846" s="53">
        <v>5048</v>
      </c>
      <c r="AR846" s="52"/>
      <c r="AS846" s="52"/>
      <c r="AT846" s="57">
        <v>215919647785</v>
      </c>
      <c r="AU846" s="57">
        <v>972162.82</v>
      </c>
      <c r="AV846" s="39">
        <f t="shared" ref="AV846:AW849" si="33">AR846+AT846</f>
        <v>215919647785</v>
      </c>
      <c r="AW846" s="39">
        <f t="shared" si="33"/>
        <v>972162.82</v>
      </c>
      <c r="AX846" s="54"/>
      <c r="AY846" s="52"/>
      <c r="AZ846" s="52"/>
      <c r="BA846" s="39">
        <v>28424735333.559998</v>
      </c>
      <c r="BB846" s="39">
        <v>28424735333.559998</v>
      </c>
      <c r="BC846" s="52"/>
      <c r="BD846" s="52"/>
      <c r="BE846" s="39">
        <v>28424735333.559998</v>
      </c>
      <c r="BF846" s="39">
        <v>28424735333.559998</v>
      </c>
      <c r="BG846" s="52"/>
      <c r="BH846" s="52"/>
      <c r="BI846" s="39">
        <v>28424735333.559998</v>
      </c>
      <c r="BJ846" s="39">
        <v>28424735333.559998</v>
      </c>
      <c r="BK846" s="69" t="s">
        <v>7952</v>
      </c>
      <c r="BL846" s="266" t="s">
        <v>180</v>
      </c>
      <c r="BM846" s="257" t="s">
        <v>118</v>
      </c>
      <c r="BN846" s="257"/>
      <c r="BO846" s="257" t="s">
        <v>118</v>
      </c>
      <c r="BP846" s="257" t="s">
        <v>6779</v>
      </c>
      <c r="BQ846" s="257" t="s">
        <v>240</v>
      </c>
      <c r="BR846" s="69" t="s">
        <v>7911</v>
      </c>
      <c r="BS846" s="257" t="s">
        <v>5664</v>
      </c>
      <c r="BT846" s="257"/>
      <c r="BU846" s="257"/>
      <c r="BV846" s="69" t="s">
        <v>7912</v>
      </c>
      <c r="BW846" s="38"/>
      <c r="BX846" s="69" t="s">
        <v>7913</v>
      </c>
      <c r="BY846" s="266"/>
      <c r="BZ846" s="219"/>
    </row>
    <row r="847" spans="1:78" s="217" customFormat="1" ht="135" customHeight="1">
      <c r="A847" s="257">
        <v>843</v>
      </c>
      <c r="B847" s="10" t="s">
        <v>6780</v>
      </c>
      <c r="C847" s="257" t="s">
        <v>106</v>
      </c>
      <c r="D847" s="257" t="s">
        <v>2025</v>
      </c>
      <c r="E847" s="257" t="s">
        <v>2026</v>
      </c>
      <c r="F847" s="257" t="s">
        <v>6781</v>
      </c>
      <c r="G847" s="257" t="s">
        <v>4670</v>
      </c>
      <c r="H847" s="257" t="s">
        <v>848</v>
      </c>
      <c r="I847" s="32" t="s">
        <v>6782</v>
      </c>
      <c r="J847" s="158" t="s">
        <v>96</v>
      </c>
      <c r="K847" s="257" t="s">
        <v>96</v>
      </c>
      <c r="L847" s="257" t="s">
        <v>6783</v>
      </c>
      <c r="M847" s="258">
        <v>33616</v>
      </c>
      <c r="N847" s="259">
        <v>40539</v>
      </c>
      <c r="O847" s="260"/>
      <c r="P847" s="260"/>
      <c r="Q847" s="257" t="s">
        <v>114</v>
      </c>
      <c r="R847" s="257" t="s">
        <v>828</v>
      </c>
      <c r="S847" s="267" t="s">
        <v>294</v>
      </c>
      <c r="T847" s="158" t="s">
        <v>2032</v>
      </c>
      <c r="U847" s="158" t="s">
        <v>101</v>
      </c>
      <c r="V847" s="32" t="s">
        <v>6784</v>
      </c>
      <c r="W847" s="257"/>
      <c r="X847" s="261">
        <v>252916421</v>
      </c>
      <c r="Y847" s="39">
        <f>X847/10</f>
        <v>25291642.100000001</v>
      </c>
      <c r="Z847" s="39">
        <f>X847/13.5</f>
        <v>18734549.703703705</v>
      </c>
      <c r="AA847" s="39">
        <v>512308.42043428944</v>
      </c>
      <c r="AB847" s="260">
        <v>138</v>
      </c>
      <c r="AC847" s="49">
        <v>942120397</v>
      </c>
      <c r="AD847" s="49">
        <f>AC847/10</f>
        <v>94212039.700000003</v>
      </c>
      <c r="AE847" s="49">
        <f>AC847/13.5</f>
        <v>69786696.074074075</v>
      </c>
      <c r="AF847" s="49">
        <v>450198.02215341094</v>
      </c>
      <c r="AG847" s="263">
        <v>239084962</v>
      </c>
      <c r="AH847" s="49">
        <v>0</v>
      </c>
      <c r="AI847" s="48">
        <v>152</v>
      </c>
      <c r="AJ847" s="39">
        <v>31336.85</v>
      </c>
      <c r="AK847" s="52">
        <v>10347683.890000001</v>
      </c>
      <c r="AL847" s="39">
        <v>10379020.74</v>
      </c>
      <c r="AM847" s="51">
        <v>213560.09753086421</v>
      </c>
      <c r="AN847" s="260">
        <v>152</v>
      </c>
      <c r="AO847" s="52">
        <v>27591208</v>
      </c>
      <c r="AP847" s="39">
        <v>2124884385.0999999</v>
      </c>
      <c r="AQ847" s="53">
        <v>190</v>
      </c>
      <c r="AR847" s="52"/>
      <c r="AS847" s="52"/>
      <c r="AT847" s="57">
        <v>9757926527.9200001</v>
      </c>
      <c r="AU847" s="57">
        <v>31756.83</v>
      </c>
      <c r="AV847" s="39">
        <f t="shared" si="33"/>
        <v>9757926527.9200001</v>
      </c>
      <c r="AW847" s="39">
        <f t="shared" si="33"/>
        <v>31756.83</v>
      </c>
      <c r="AX847" s="54"/>
      <c r="AY847" s="52"/>
      <c r="AZ847" s="52"/>
      <c r="BA847" s="39">
        <v>2124884385.0999999</v>
      </c>
      <c r="BB847" s="39">
        <v>2124884385.0999999</v>
      </c>
      <c r="BC847" s="52"/>
      <c r="BD847" s="52"/>
      <c r="BE847" s="39">
        <v>2124884385.0999999</v>
      </c>
      <c r="BF847" s="39">
        <v>2124884385.0999999</v>
      </c>
      <c r="BG847" s="52"/>
      <c r="BH847" s="52"/>
      <c r="BI847" s="39">
        <v>2124884385.0999999</v>
      </c>
      <c r="BJ847" s="39">
        <v>2124884385.0999999</v>
      </c>
      <c r="BK847" s="257" t="s">
        <v>6785</v>
      </c>
      <c r="BL847" s="266" t="s">
        <v>180</v>
      </c>
      <c r="BM847" s="265" t="s">
        <v>118</v>
      </c>
      <c r="BN847" s="266"/>
      <c r="BO847" s="266"/>
      <c r="BP847" s="257" t="s">
        <v>6786</v>
      </c>
      <c r="BQ847" s="257" t="s">
        <v>6787</v>
      </c>
      <c r="BR847" s="257" t="s">
        <v>6788</v>
      </c>
      <c r="BS847" s="257" t="s">
        <v>2032</v>
      </c>
      <c r="BT847" s="257" t="s">
        <v>6789</v>
      </c>
      <c r="BU847" s="257" t="s">
        <v>6790</v>
      </c>
      <c r="BV847" s="257" t="s">
        <v>6791</v>
      </c>
      <c r="BW847" s="38"/>
      <c r="BX847" s="257" t="s">
        <v>6792</v>
      </c>
      <c r="BY847" s="266"/>
      <c r="BZ847" s="219"/>
    </row>
    <row r="848" spans="1:78" s="217" customFormat="1" ht="304.5" customHeight="1">
      <c r="A848" s="257">
        <v>844</v>
      </c>
      <c r="B848" s="10" t="s">
        <v>6793</v>
      </c>
      <c r="C848" s="257" t="s">
        <v>106</v>
      </c>
      <c r="D848" s="257" t="s">
        <v>274</v>
      </c>
      <c r="E848" s="257" t="s">
        <v>274</v>
      </c>
      <c r="F848" s="257" t="s">
        <v>6794</v>
      </c>
      <c r="G848" s="257" t="s">
        <v>6795</v>
      </c>
      <c r="H848" s="266" t="s">
        <v>110</v>
      </c>
      <c r="I848" s="32" t="s">
        <v>6796</v>
      </c>
      <c r="J848" s="158" t="s">
        <v>1028</v>
      </c>
      <c r="K848" s="257" t="s">
        <v>6797</v>
      </c>
      <c r="L848" s="257" t="s">
        <v>6798</v>
      </c>
      <c r="M848" s="258"/>
      <c r="N848" s="257">
        <v>2003</v>
      </c>
      <c r="O848" s="260"/>
      <c r="P848" s="260"/>
      <c r="Q848" s="257" t="s">
        <v>114</v>
      </c>
      <c r="R848" s="257" t="s">
        <v>3501</v>
      </c>
      <c r="S848" s="267" t="s">
        <v>133</v>
      </c>
      <c r="T848" s="158" t="s">
        <v>1060</v>
      </c>
      <c r="U848" s="158" t="s">
        <v>101</v>
      </c>
      <c r="V848" s="32"/>
      <c r="W848" s="257"/>
      <c r="X848" s="261"/>
      <c r="Y848" s="261"/>
      <c r="Z848" s="261"/>
      <c r="AA848" s="261"/>
      <c r="AB848" s="260"/>
      <c r="AC848" s="49">
        <v>48265663237</v>
      </c>
      <c r="AD848" s="49">
        <f>AC848/10</f>
        <v>4826566323.6999998</v>
      </c>
      <c r="AE848" s="49">
        <f>AC848/13.5</f>
        <v>3575234313.8518519</v>
      </c>
      <c r="AF848" s="49">
        <v>23064043.827532161</v>
      </c>
      <c r="AG848" s="263">
        <v>1395192467</v>
      </c>
      <c r="AH848" s="49">
        <v>0</v>
      </c>
      <c r="AI848" s="48">
        <v>234</v>
      </c>
      <c r="AJ848" s="39">
        <v>4219683.2</v>
      </c>
      <c r="AK848" s="52">
        <v>10023275.74</v>
      </c>
      <c r="AL848" s="39">
        <v>14242958.940000001</v>
      </c>
      <c r="AM848" s="51">
        <v>293064.9987654321</v>
      </c>
      <c r="AN848" s="260">
        <v>250</v>
      </c>
      <c r="AO848" s="52">
        <v>94378579472</v>
      </c>
      <c r="AP848" s="39">
        <v>1132971870.45</v>
      </c>
      <c r="AQ848" s="53">
        <v>250</v>
      </c>
      <c r="AR848" s="52"/>
      <c r="AS848" s="52"/>
      <c r="AT848" s="57">
        <v>12648849678</v>
      </c>
      <c r="AU848" s="57">
        <v>48096.69</v>
      </c>
      <c r="AV848" s="39">
        <f t="shared" si="33"/>
        <v>12648849678</v>
      </c>
      <c r="AW848" s="39">
        <f t="shared" si="33"/>
        <v>48096.69</v>
      </c>
      <c r="AX848" s="54"/>
      <c r="AY848" s="52"/>
      <c r="AZ848" s="52"/>
      <c r="BA848" s="39">
        <v>1132971870.45</v>
      </c>
      <c r="BB848" s="39">
        <v>1132971870.45</v>
      </c>
      <c r="BC848" s="52"/>
      <c r="BD848" s="52"/>
      <c r="BE848" s="39">
        <v>1132971870.45</v>
      </c>
      <c r="BF848" s="39">
        <v>1132971870.45</v>
      </c>
      <c r="BG848" s="52"/>
      <c r="BH848" s="52"/>
      <c r="BI848" s="39">
        <v>1132971870.45</v>
      </c>
      <c r="BJ848" s="39">
        <v>1132971870.45</v>
      </c>
      <c r="BK848" s="264" t="s">
        <v>7942</v>
      </c>
      <c r="BL848" s="257"/>
      <c r="BM848" s="257" t="s">
        <v>118</v>
      </c>
      <c r="BN848" s="265" t="s">
        <v>180</v>
      </c>
      <c r="BO848" s="265" t="s">
        <v>180</v>
      </c>
      <c r="BP848" s="69" t="s">
        <v>7926</v>
      </c>
      <c r="BQ848" s="38"/>
      <c r="BR848" s="257"/>
      <c r="BS848" s="257" t="s">
        <v>1060</v>
      </c>
      <c r="BT848" s="257"/>
      <c r="BU848" s="257"/>
      <c r="BV848" s="257" t="s">
        <v>6799</v>
      </c>
      <c r="BW848" s="38"/>
      <c r="BX848" s="257" t="s">
        <v>6800</v>
      </c>
      <c r="BY848" s="266"/>
      <c r="BZ848" s="219"/>
    </row>
    <row r="849" spans="1:78" s="217" customFormat="1" ht="99.75" customHeight="1">
      <c r="A849" s="257">
        <v>845</v>
      </c>
      <c r="B849" s="10" t="s">
        <v>6801</v>
      </c>
      <c r="C849" s="257" t="s">
        <v>106</v>
      </c>
      <c r="D849" s="69" t="s">
        <v>2425</v>
      </c>
      <c r="E849" s="257" t="s">
        <v>1129</v>
      </c>
      <c r="F849" s="257" t="s">
        <v>6802</v>
      </c>
      <c r="G849" s="257"/>
      <c r="H849" s="257" t="s">
        <v>81</v>
      </c>
      <c r="I849" s="32" t="s">
        <v>6803</v>
      </c>
      <c r="J849" s="158" t="s">
        <v>96</v>
      </c>
      <c r="K849" s="257" t="s">
        <v>96</v>
      </c>
      <c r="L849" s="257" t="s">
        <v>770</v>
      </c>
      <c r="M849" s="258">
        <v>29234</v>
      </c>
      <c r="N849" s="259">
        <v>29234</v>
      </c>
      <c r="O849" s="260">
        <v>478</v>
      </c>
      <c r="P849" s="260">
        <v>2545</v>
      </c>
      <c r="Q849" s="257" t="s">
        <v>114</v>
      </c>
      <c r="R849" s="257" t="s">
        <v>6804</v>
      </c>
      <c r="S849" s="267" t="s">
        <v>761</v>
      </c>
      <c r="T849" s="158" t="s">
        <v>1105</v>
      </c>
      <c r="U849" s="158" t="s">
        <v>101</v>
      </c>
      <c r="V849" s="32"/>
      <c r="W849" s="257"/>
      <c r="X849" s="261">
        <v>77476272</v>
      </c>
      <c r="Y849" s="39">
        <f>X849/10</f>
        <v>7747627.2000000002</v>
      </c>
      <c r="Z849" s="39">
        <f>X849/13.5</f>
        <v>5738983.111111111</v>
      </c>
      <c r="AA849" s="39">
        <v>156936.21779290229</v>
      </c>
      <c r="AB849" s="260">
        <v>55</v>
      </c>
      <c r="AC849" s="49">
        <v>281380930</v>
      </c>
      <c r="AD849" s="49">
        <f>AC849/10</f>
        <v>28138093</v>
      </c>
      <c r="AE849" s="49">
        <f>AC849/13.5</f>
        <v>20843031.851851851</v>
      </c>
      <c r="AF849" s="49">
        <v>134459.60681996294</v>
      </c>
      <c r="AG849" s="263">
        <v>-55635</v>
      </c>
      <c r="AH849" s="49">
        <v>0</v>
      </c>
      <c r="AI849" s="48">
        <v>44</v>
      </c>
      <c r="AJ849" s="39">
        <v>5603.39</v>
      </c>
      <c r="AK849" s="52">
        <v>2571252.92</v>
      </c>
      <c r="AL849" s="39">
        <v>2576856.31</v>
      </c>
      <c r="AM849" s="51">
        <v>53021.734773662552</v>
      </c>
      <c r="AN849" s="260">
        <v>55</v>
      </c>
      <c r="AO849" s="52">
        <v>31988445</v>
      </c>
      <c r="AP849" s="39">
        <v>228118199.42000002</v>
      </c>
      <c r="AQ849" s="53">
        <v>47</v>
      </c>
      <c r="AR849" s="52"/>
      <c r="AS849" s="52"/>
      <c r="AT849" s="57">
        <v>3063987823.73</v>
      </c>
      <c r="AU849" s="57">
        <v>11682.2</v>
      </c>
      <c r="AV849" s="39">
        <f t="shared" si="33"/>
        <v>3063987823.73</v>
      </c>
      <c r="AW849" s="39">
        <f t="shared" si="33"/>
        <v>11682.2</v>
      </c>
      <c r="AX849" s="54"/>
      <c r="AY849" s="52"/>
      <c r="AZ849" s="52"/>
      <c r="BA849" s="39">
        <v>228118199.42000002</v>
      </c>
      <c r="BB849" s="39">
        <v>228118199.42000002</v>
      </c>
      <c r="BC849" s="52"/>
      <c r="BD849" s="52"/>
      <c r="BE849" s="39">
        <v>228118199.42000002</v>
      </c>
      <c r="BF849" s="39">
        <v>228118199.42000002</v>
      </c>
      <c r="BG849" s="52"/>
      <c r="BH849" s="52"/>
      <c r="BI849" s="39">
        <v>228118199.42000002</v>
      </c>
      <c r="BJ849" s="39">
        <v>228118199.42000002</v>
      </c>
      <c r="BK849" s="257"/>
      <c r="BL849" s="257"/>
      <c r="BM849" s="257"/>
      <c r="BN849" s="257"/>
      <c r="BO849" s="257"/>
      <c r="BP849" s="257"/>
      <c r="BQ849" s="38"/>
      <c r="BR849" s="257" t="s">
        <v>6805</v>
      </c>
      <c r="BS849" s="257" t="s">
        <v>6806</v>
      </c>
      <c r="BT849" s="257"/>
      <c r="BU849" s="257"/>
      <c r="BV849" s="257" t="s">
        <v>6807</v>
      </c>
      <c r="BW849" s="38"/>
      <c r="BX849" s="257" t="s">
        <v>6808</v>
      </c>
      <c r="BY849" s="266"/>
      <c r="BZ849" s="219"/>
    </row>
    <row r="850" spans="1:78" s="217" customFormat="1" ht="194.25" customHeight="1">
      <c r="A850" s="257">
        <v>846</v>
      </c>
      <c r="B850" s="101" t="s">
        <v>8274</v>
      </c>
      <c r="C850" s="257" t="s">
        <v>76</v>
      </c>
      <c r="D850" s="257" t="s">
        <v>77</v>
      </c>
      <c r="E850" s="257" t="s">
        <v>6809</v>
      </c>
      <c r="F850" s="257" t="s">
        <v>6810</v>
      </c>
      <c r="G850" s="257" t="s">
        <v>6811</v>
      </c>
      <c r="H850" s="257" t="s">
        <v>81</v>
      </c>
      <c r="I850" s="32" t="s">
        <v>6812</v>
      </c>
      <c r="J850" s="158" t="s">
        <v>475</v>
      </c>
      <c r="K850" s="69" t="s">
        <v>8077</v>
      </c>
      <c r="L850" s="257" t="s">
        <v>6082</v>
      </c>
      <c r="M850" s="257">
        <v>1994</v>
      </c>
      <c r="N850" s="257">
        <v>1994</v>
      </c>
      <c r="O850" s="260"/>
      <c r="P850" s="260"/>
      <c r="Q850" s="257" t="s">
        <v>114</v>
      </c>
      <c r="R850" s="257"/>
      <c r="S850" s="267" t="s">
        <v>3412</v>
      </c>
      <c r="T850" s="158" t="s">
        <v>86</v>
      </c>
      <c r="U850" s="158" t="s">
        <v>6083</v>
      </c>
      <c r="V850" s="257" t="s">
        <v>6813</v>
      </c>
      <c r="W850" s="257"/>
      <c r="X850" s="261"/>
      <c r="Y850" s="261"/>
      <c r="Z850" s="261"/>
      <c r="AA850" s="261"/>
      <c r="AB850" s="257"/>
      <c r="AC850" s="261"/>
      <c r="AD850" s="261"/>
      <c r="AE850" s="261"/>
      <c r="AF850" s="261"/>
      <c r="AG850" s="261"/>
      <c r="AH850" s="261"/>
      <c r="AI850" s="257"/>
      <c r="AJ850" s="261"/>
      <c r="AK850" s="261"/>
      <c r="AL850" s="261"/>
      <c r="AM850" s="261"/>
      <c r="AN850" s="257"/>
      <c r="AO850" s="261"/>
      <c r="AP850" s="261"/>
      <c r="AQ850" s="257"/>
      <c r="AR850" s="261"/>
      <c r="AS850" s="261"/>
      <c r="AT850" s="261"/>
      <c r="AU850" s="261"/>
      <c r="AV850" s="261"/>
      <c r="AW850" s="261"/>
      <c r="AX850" s="257"/>
      <c r="AY850" s="261"/>
      <c r="AZ850" s="261"/>
      <c r="BA850" s="261"/>
      <c r="BB850" s="261"/>
      <c r="BC850" s="261"/>
      <c r="BD850" s="261"/>
      <c r="BE850" s="261"/>
      <c r="BF850" s="261"/>
      <c r="BG850" s="261"/>
      <c r="BH850" s="261"/>
      <c r="BI850" s="261"/>
      <c r="BJ850" s="261"/>
      <c r="BK850" s="257"/>
      <c r="BL850" s="257"/>
      <c r="BM850" s="257"/>
      <c r="BN850" s="257"/>
      <c r="BO850" s="257"/>
      <c r="BP850" s="257" t="s">
        <v>6814</v>
      </c>
      <c r="BQ850" s="257"/>
      <c r="BR850" s="257"/>
      <c r="BS850" s="257" t="s">
        <v>88</v>
      </c>
      <c r="BT850" s="257"/>
      <c r="BU850" s="257"/>
      <c r="BV850" s="257" t="s">
        <v>89</v>
      </c>
      <c r="BW850" s="257"/>
      <c r="BX850" s="257" t="s">
        <v>6815</v>
      </c>
      <c r="BY850" s="257" t="s">
        <v>3412</v>
      </c>
      <c r="BZ850" s="219"/>
    </row>
    <row r="851" spans="1:78" s="217" customFormat="1" ht="147.75" customHeight="1">
      <c r="A851" s="257">
        <v>847</v>
      </c>
      <c r="B851" s="10" t="s">
        <v>6816</v>
      </c>
      <c r="C851" s="257" t="s">
        <v>106</v>
      </c>
      <c r="D851" s="257" t="s">
        <v>77</v>
      </c>
      <c r="E851" s="257" t="s">
        <v>2563</v>
      </c>
      <c r="F851" s="257" t="s">
        <v>6817</v>
      </c>
      <c r="G851" s="257" t="s">
        <v>6818</v>
      </c>
      <c r="H851" s="257" t="s">
        <v>81</v>
      </c>
      <c r="I851" s="32" t="s">
        <v>6819</v>
      </c>
      <c r="J851" s="158" t="s">
        <v>96</v>
      </c>
      <c r="K851" s="257" t="s">
        <v>6820</v>
      </c>
      <c r="L851" s="257" t="s">
        <v>6821</v>
      </c>
      <c r="M851" s="258" t="s">
        <v>6822</v>
      </c>
      <c r="N851" s="259">
        <v>35433</v>
      </c>
      <c r="O851" s="260"/>
      <c r="P851" s="260"/>
      <c r="Q851" s="257" t="s">
        <v>8100</v>
      </c>
      <c r="R851" s="257" t="s">
        <v>614</v>
      </c>
      <c r="S851" s="267" t="s">
        <v>132</v>
      </c>
      <c r="T851" s="158" t="s">
        <v>86</v>
      </c>
      <c r="U851" s="158" t="s">
        <v>101</v>
      </c>
      <c r="V851" s="32"/>
      <c r="W851" s="257" t="s">
        <v>6823</v>
      </c>
      <c r="X851" s="261"/>
      <c r="Y851" s="261"/>
      <c r="Z851" s="261"/>
      <c r="AA851" s="261"/>
      <c r="AB851" s="262"/>
      <c r="AC851" s="263"/>
      <c r="AD851" s="263"/>
      <c r="AE851" s="263"/>
      <c r="AF851" s="263"/>
      <c r="AG851" s="263"/>
      <c r="AH851" s="263"/>
      <c r="AI851" s="266"/>
      <c r="AJ851" s="49"/>
      <c r="AK851" s="49"/>
      <c r="AL851" s="49"/>
      <c r="AM851" s="49"/>
      <c r="AN851" s="64"/>
      <c r="AO851" s="49"/>
      <c r="AP851" s="49"/>
      <c r="AQ851" s="64"/>
      <c r="AR851" s="49"/>
      <c r="AS851" s="49"/>
      <c r="AT851" s="49"/>
      <c r="AU851" s="49"/>
      <c r="AV851" s="49"/>
      <c r="AW851" s="49"/>
      <c r="AX851" s="64"/>
      <c r="AY851" s="49"/>
      <c r="AZ851" s="49"/>
      <c r="BA851" s="49"/>
      <c r="BB851" s="49"/>
      <c r="BC851" s="49"/>
      <c r="BD851" s="49"/>
      <c r="BE851" s="49"/>
      <c r="BF851" s="49"/>
      <c r="BG851" s="49"/>
      <c r="BH851" s="49"/>
      <c r="BI851" s="49"/>
      <c r="BJ851" s="49"/>
      <c r="BK851" s="257" t="s">
        <v>6824</v>
      </c>
      <c r="BL851" s="257"/>
      <c r="BM851" s="257" t="s">
        <v>118</v>
      </c>
      <c r="BN851" s="257"/>
      <c r="BO851" s="257"/>
      <c r="BP851" s="257"/>
      <c r="BQ851" s="257" t="s">
        <v>6825</v>
      </c>
      <c r="BR851" s="257" t="s">
        <v>6826</v>
      </c>
      <c r="BS851" s="257" t="s">
        <v>2569</v>
      </c>
      <c r="BT851" s="257"/>
      <c r="BU851" s="257"/>
      <c r="BV851" s="257" t="s">
        <v>6827</v>
      </c>
      <c r="BW851" s="38"/>
      <c r="BX851" s="257" t="s">
        <v>6828</v>
      </c>
      <c r="BY851" s="266"/>
      <c r="BZ851" s="219"/>
    </row>
    <row r="852" spans="1:78" s="217" customFormat="1" ht="99.75" customHeight="1">
      <c r="A852" s="257">
        <v>848</v>
      </c>
      <c r="B852" s="10" t="s">
        <v>8259</v>
      </c>
      <c r="C852" s="257" t="s">
        <v>92</v>
      </c>
      <c r="D852" s="257" t="s">
        <v>274</v>
      </c>
      <c r="E852" s="257" t="s">
        <v>283</v>
      </c>
      <c r="F852" s="257"/>
      <c r="G852" s="257" t="s">
        <v>6829</v>
      </c>
      <c r="H852" s="257" t="s">
        <v>81</v>
      </c>
      <c r="I852" s="32"/>
      <c r="J852" s="158" t="s">
        <v>96</v>
      </c>
      <c r="K852" s="257" t="s">
        <v>96</v>
      </c>
      <c r="L852" s="257" t="s">
        <v>6830</v>
      </c>
      <c r="M852" s="258"/>
      <c r="N852" s="257"/>
      <c r="O852" s="260"/>
      <c r="P852" s="260"/>
      <c r="Q852" s="257" t="s">
        <v>114</v>
      </c>
      <c r="R852" s="257" t="s">
        <v>3501</v>
      </c>
      <c r="S852" s="267" t="s">
        <v>133</v>
      </c>
      <c r="T852" s="158" t="s">
        <v>368</v>
      </c>
      <c r="U852" s="158" t="s">
        <v>101</v>
      </c>
      <c r="V852" s="266"/>
      <c r="W852" s="266"/>
      <c r="X852" s="263"/>
      <c r="Y852" s="263"/>
      <c r="Z852" s="263"/>
      <c r="AA852" s="263"/>
      <c r="AB852" s="266"/>
      <c r="AC852" s="263"/>
      <c r="AD852" s="263"/>
      <c r="AE852" s="263"/>
      <c r="AF852" s="263"/>
      <c r="AG852" s="263"/>
      <c r="AH852" s="263"/>
      <c r="AI852" s="266"/>
      <c r="AJ852" s="263"/>
      <c r="AK852" s="263"/>
      <c r="AL852" s="263"/>
      <c r="AM852" s="263"/>
      <c r="AN852" s="266"/>
      <c r="AO852" s="263"/>
      <c r="AP852" s="261"/>
      <c r="AQ852" s="266"/>
      <c r="AR852" s="45"/>
      <c r="AS852" s="103"/>
      <c r="AT852" s="4"/>
      <c r="AU852" s="4"/>
      <c r="AV852" s="103"/>
      <c r="AW852" s="103"/>
      <c r="AX852" s="104"/>
      <c r="AY852" s="103"/>
      <c r="AZ852" s="103"/>
      <c r="BA852" s="261"/>
      <c r="BB852" s="261"/>
      <c r="BC852" s="103"/>
      <c r="BD852" s="103"/>
      <c r="BE852" s="261"/>
      <c r="BF852" s="261"/>
      <c r="BG852" s="103"/>
      <c r="BH852" s="103"/>
      <c r="BI852" s="261"/>
      <c r="BJ852" s="261"/>
      <c r="BK852" s="257" t="s">
        <v>6831</v>
      </c>
      <c r="BL852" s="266"/>
      <c r="BM852" s="266"/>
      <c r="BN852" s="266"/>
      <c r="BO852" s="266"/>
      <c r="BP852" s="266"/>
      <c r="BQ852" s="104"/>
      <c r="BR852" s="104"/>
      <c r="BS852" s="257" t="s">
        <v>368</v>
      </c>
      <c r="BT852" s="104"/>
      <c r="BU852" s="257" t="s">
        <v>103</v>
      </c>
      <c r="BV852" s="257"/>
      <c r="BW852" s="104"/>
      <c r="BX852" s="257" t="s">
        <v>6832</v>
      </c>
      <c r="BY852" s="104"/>
      <c r="BZ852" s="219"/>
    </row>
    <row r="853" spans="1:78" s="217" customFormat="1" ht="99.75" customHeight="1">
      <c r="A853" s="257">
        <v>849</v>
      </c>
      <c r="B853" s="101" t="s">
        <v>6833</v>
      </c>
      <c r="C853" s="69" t="s">
        <v>92</v>
      </c>
      <c r="D853" s="69" t="s">
        <v>93</v>
      </c>
      <c r="E853" s="69" t="s">
        <v>707</v>
      </c>
      <c r="F853" s="69" t="s">
        <v>6834</v>
      </c>
      <c r="G853" s="69" t="s">
        <v>6835</v>
      </c>
      <c r="H853" s="257" t="s">
        <v>81</v>
      </c>
      <c r="I853" s="130" t="s">
        <v>6836</v>
      </c>
      <c r="J853" s="158" t="s">
        <v>96</v>
      </c>
      <c r="K853" s="69" t="s">
        <v>96</v>
      </c>
      <c r="L853" s="69" t="s">
        <v>6837</v>
      </c>
      <c r="M853" s="258">
        <v>41407</v>
      </c>
      <c r="N853" s="257">
        <v>2013</v>
      </c>
      <c r="O853" s="260">
        <v>2387</v>
      </c>
      <c r="P853" s="260">
        <v>2767</v>
      </c>
      <c r="Q853" s="257" t="s">
        <v>114</v>
      </c>
      <c r="R853" s="69" t="s">
        <v>6838</v>
      </c>
      <c r="S853" s="267" t="s">
        <v>415</v>
      </c>
      <c r="T853" s="158" t="s">
        <v>416</v>
      </c>
      <c r="U853" s="158" t="s">
        <v>116</v>
      </c>
      <c r="V853" s="266"/>
      <c r="W853" s="266"/>
      <c r="X853" s="263"/>
      <c r="Y853" s="263"/>
      <c r="Z853" s="263"/>
      <c r="AA853" s="263"/>
      <c r="AB853" s="266"/>
      <c r="AC853" s="263"/>
      <c r="AD853" s="263"/>
      <c r="AE853" s="263"/>
      <c r="AF853" s="263"/>
      <c r="AG853" s="263"/>
      <c r="AH853" s="263"/>
      <c r="AI853" s="266"/>
      <c r="AJ853" s="263"/>
      <c r="AK853" s="263"/>
      <c r="AL853" s="263"/>
      <c r="AM853" s="263"/>
      <c r="AN853" s="266"/>
      <c r="AO853" s="263"/>
      <c r="AP853" s="261"/>
      <c r="AQ853" s="266"/>
      <c r="AR853" s="45"/>
      <c r="AS853" s="103"/>
      <c r="AT853" s="4"/>
      <c r="AU853" s="4"/>
      <c r="AV853" s="103"/>
      <c r="AW853" s="103"/>
      <c r="AX853" s="104"/>
      <c r="AY853" s="103"/>
      <c r="AZ853" s="103"/>
      <c r="BA853" s="261"/>
      <c r="BB853" s="261"/>
      <c r="BC853" s="103"/>
      <c r="BD853" s="103"/>
      <c r="BE853" s="261"/>
      <c r="BF853" s="261"/>
      <c r="BG853" s="103"/>
      <c r="BH853" s="103"/>
      <c r="BI853" s="261"/>
      <c r="BJ853" s="261"/>
      <c r="BK853" s="69" t="s">
        <v>6839</v>
      </c>
      <c r="BL853" s="266"/>
      <c r="BM853" s="266"/>
      <c r="BN853" s="266"/>
      <c r="BO853" s="144" t="s">
        <v>118</v>
      </c>
      <c r="BP853" s="266"/>
      <c r="BQ853" s="257" t="s">
        <v>6840</v>
      </c>
      <c r="BR853" s="69" t="s">
        <v>6841</v>
      </c>
      <c r="BS853" s="69" t="s">
        <v>699</v>
      </c>
      <c r="BT853" s="104"/>
      <c r="BU853" s="257"/>
      <c r="BV853" s="257"/>
      <c r="BW853" s="104"/>
      <c r="BX853" s="257" t="s">
        <v>6842</v>
      </c>
      <c r="BY853" s="104"/>
      <c r="BZ853" s="219"/>
    </row>
    <row r="854" spans="1:78" s="217" customFormat="1" ht="230.25" customHeight="1">
      <c r="A854" s="257">
        <v>850</v>
      </c>
      <c r="B854" s="10" t="s">
        <v>6843</v>
      </c>
      <c r="C854" s="257" t="s">
        <v>92</v>
      </c>
      <c r="D854" s="257" t="s">
        <v>204</v>
      </c>
      <c r="E854" s="257" t="s">
        <v>6844</v>
      </c>
      <c r="F854" s="257" t="s">
        <v>6845</v>
      </c>
      <c r="G854" s="257" t="s">
        <v>6846</v>
      </c>
      <c r="H854" s="257" t="s">
        <v>81</v>
      </c>
      <c r="I854" s="32" t="s">
        <v>6847</v>
      </c>
      <c r="J854" s="158" t="s">
        <v>96</v>
      </c>
      <c r="K854" s="257" t="s">
        <v>6848</v>
      </c>
      <c r="L854" s="257" t="s">
        <v>6849</v>
      </c>
      <c r="M854" s="46">
        <v>34383</v>
      </c>
      <c r="N854" s="46">
        <v>34383</v>
      </c>
      <c r="O854" s="48"/>
      <c r="P854" s="48"/>
      <c r="Q854" s="257" t="s">
        <v>114</v>
      </c>
      <c r="R854" s="257" t="s">
        <v>4236</v>
      </c>
      <c r="S854" s="267" t="s">
        <v>828</v>
      </c>
      <c r="T854" s="158" t="s">
        <v>1690</v>
      </c>
      <c r="U854" s="158" t="s">
        <v>116</v>
      </c>
      <c r="V854" s="32" t="s">
        <v>6850</v>
      </c>
      <c r="W854" s="266"/>
      <c r="X854" s="263"/>
      <c r="Y854" s="263"/>
      <c r="Z854" s="263"/>
      <c r="AA854" s="263"/>
      <c r="AB854" s="266"/>
      <c r="AC854" s="263"/>
      <c r="AD854" s="263"/>
      <c r="AE854" s="263"/>
      <c r="AF854" s="263"/>
      <c r="AG854" s="263"/>
      <c r="AH854" s="263"/>
      <c r="AI854" s="266"/>
      <c r="AJ854" s="263"/>
      <c r="AK854" s="72"/>
      <c r="AL854" s="261"/>
      <c r="AM854" s="261"/>
      <c r="AN854" s="266"/>
      <c r="AO854" s="263"/>
      <c r="AP854" s="263"/>
      <c r="AQ854" s="257"/>
      <c r="AR854" s="261"/>
      <c r="AS854" s="103"/>
      <c r="AT854" s="4"/>
      <c r="AU854" s="4"/>
      <c r="AV854" s="103"/>
      <c r="AW854" s="103"/>
      <c r="AX854" s="104"/>
      <c r="AY854" s="103"/>
      <c r="AZ854" s="103"/>
      <c r="BA854" s="263"/>
      <c r="BB854" s="263"/>
      <c r="BC854" s="103"/>
      <c r="BD854" s="103"/>
      <c r="BE854" s="263"/>
      <c r="BF854" s="263"/>
      <c r="BG854" s="103"/>
      <c r="BH854" s="103"/>
      <c r="BI854" s="263"/>
      <c r="BJ854" s="263"/>
      <c r="BK854" s="257" t="s">
        <v>6851</v>
      </c>
      <c r="BL854" s="266"/>
      <c r="BM854" s="257" t="s">
        <v>118</v>
      </c>
      <c r="BN854" s="257"/>
      <c r="BO854" s="257" t="s">
        <v>118</v>
      </c>
      <c r="BP854" s="257" t="s">
        <v>6852</v>
      </c>
      <c r="BQ854" s="257" t="s">
        <v>6853</v>
      </c>
      <c r="BR854" s="257" t="s">
        <v>6854</v>
      </c>
      <c r="BS854" s="257" t="s">
        <v>2957</v>
      </c>
      <c r="BT854" s="104"/>
      <c r="BU854" s="257"/>
      <c r="BV854" s="257" t="s">
        <v>6855</v>
      </c>
      <c r="BW854" s="104"/>
      <c r="BX854" s="257" t="s">
        <v>6856</v>
      </c>
      <c r="BY854" s="104"/>
      <c r="BZ854" s="219"/>
    </row>
    <row r="855" spans="1:78" s="217" customFormat="1" ht="99.75" customHeight="1">
      <c r="A855" s="257">
        <v>851</v>
      </c>
      <c r="B855" s="10" t="s">
        <v>6857</v>
      </c>
      <c r="C855" s="257" t="s">
        <v>106</v>
      </c>
      <c r="D855" s="69" t="s">
        <v>2425</v>
      </c>
      <c r="E855" s="257" t="s">
        <v>6858</v>
      </c>
      <c r="F855" s="257" t="s">
        <v>6859</v>
      </c>
      <c r="G855" s="257" t="s">
        <v>6860</v>
      </c>
      <c r="H855" s="257" t="s">
        <v>81</v>
      </c>
      <c r="I855" s="32" t="s">
        <v>6861</v>
      </c>
      <c r="J855" s="158" t="s">
        <v>96</v>
      </c>
      <c r="K855" s="257" t="s">
        <v>96</v>
      </c>
      <c r="L855" s="257" t="s">
        <v>6862</v>
      </c>
      <c r="M855" s="258">
        <v>40023</v>
      </c>
      <c r="N855" s="259">
        <v>40023</v>
      </c>
      <c r="O855" s="260"/>
      <c r="P855" s="260"/>
      <c r="Q855" s="257" t="s">
        <v>114</v>
      </c>
      <c r="R855" s="257" t="s">
        <v>144</v>
      </c>
      <c r="S855" s="267" t="s">
        <v>195</v>
      </c>
      <c r="T855" s="158" t="s">
        <v>211</v>
      </c>
      <c r="U855" s="158" t="s">
        <v>116</v>
      </c>
      <c r="V855" s="32"/>
      <c r="W855" s="257"/>
      <c r="X855" s="261">
        <v>32369093</v>
      </c>
      <c r="Y855" s="39">
        <f>X855/10</f>
        <v>3236909.3</v>
      </c>
      <c r="Z855" s="39">
        <f>X855/13.5</f>
        <v>2397710.5925925928</v>
      </c>
      <c r="AA855" s="39">
        <v>65566.95227677848</v>
      </c>
      <c r="AB855" s="262">
        <v>57</v>
      </c>
      <c r="AC855" s="263"/>
      <c r="AD855" s="261"/>
      <c r="AE855" s="261"/>
      <c r="AF855" s="261"/>
      <c r="AG855" s="261"/>
      <c r="AH855" s="263">
        <v>-32369093</v>
      </c>
      <c r="AI855" s="266"/>
      <c r="AJ855" s="39"/>
      <c r="AK855" s="39"/>
      <c r="AL855" s="39"/>
      <c r="AM855" s="39"/>
      <c r="AN855" s="40"/>
      <c r="AO855" s="39"/>
      <c r="AP855" s="39"/>
      <c r="AQ855" s="40"/>
      <c r="AR855" s="39"/>
      <c r="AS855" s="39"/>
      <c r="AT855" s="39"/>
      <c r="AU855" s="39"/>
      <c r="AV855" s="39"/>
      <c r="AW855" s="39"/>
      <c r="AX855" s="40"/>
      <c r="AY855" s="39"/>
      <c r="AZ855" s="39"/>
      <c r="BA855" s="39"/>
      <c r="BB855" s="39"/>
      <c r="BC855" s="39"/>
      <c r="BD855" s="39"/>
      <c r="BE855" s="39"/>
      <c r="BF855" s="39"/>
      <c r="BG855" s="39"/>
      <c r="BH855" s="39"/>
      <c r="BI855" s="39"/>
      <c r="BJ855" s="39"/>
      <c r="BK855" s="257" t="s">
        <v>6863</v>
      </c>
      <c r="BL855" s="266" t="s">
        <v>180</v>
      </c>
      <c r="BM855" s="257" t="s">
        <v>118</v>
      </c>
      <c r="BN855" s="257"/>
      <c r="BO855" s="257"/>
      <c r="BP855" s="257"/>
      <c r="BQ855" s="257" t="s">
        <v>6864</v>
      </c>
      <c r="BR855" s="257"/>
      <c r="BS855" s="257" t="s">
        <v>6865</v>
      </c>
      <c r="BT855" s="257"/>
      <c r="BU855" s="257"/>
      <c r="BV855" s="257" t="s">
        <v>6866</v>
      </c>
      <c r="BW855" s="38"/>
      <c r="BX855" s="257" t="s">
        <v>2212</v>
      </c>
      <c r="BY855" s="257" t="s">
        <v>155</v>
      </c>
      <c r="BZ855" s="219"/>
    </row>
    <row r="856" spans="1:78" s="217" customFormat="1" ht="99.75" customHeight="1">
      <c r="A856" s="257">
        <v>852</v>
      </c>
      <c r="B856" s="10" t="s">
        <v>6867</v>
      </c>
      <c r="C856" s="257" t="s">
        <v>106</v>
      </c>
      <c r="D856" s="257" t="s">
        <v>2025</v>
      </c>
      <c r="E856" s="257" t="s">
        <v>2026</v>
      </c>
      <c r="F856" s="257" t="s">
        <v>6868</v>
      </c>
      <c r="G856" s="257" t="s">
        <v>6869</v>
      </c>
      <c r="H856" s="257" t="s">
        <v>81</v>
      </c>
      <c r="I856" s="32" t="s">
        <v>6870</v>
      </c>
      <c r="J856" s="158" t="s">
        <v>96</v>
      </c>
      <c r="K856" s="257" t="s">
        <v>96</v>
      </c>
      <c r="L856" s="257" t="s">
        <v>6871</v>
      </c>
      <c r="M856" s="258">
        <v>32479</v>
      </c>
      <c r="N856" s="257">
        <v>1988</v>
      </c>
      <c r="O856" s="260"/>
      <c r="P856" s="260"/>
      <c r="Q856" s="257" t="s">
        <v>114</v>
      </c>
      <c r="R856" s="257" t="s">
        <v>6028</v>
      </c>
      <c r="S856" s="144" t="s">
        <v>177</v>
      </c>
      <c r="T856" s="158" t="s">
        <v>2032</v>
      </c>
      <c r="U856" s="158" t="s">
        <v>101</v>
      </c>
      <c r="V856" s="32"/>
      <c r="W856" s="257"/>
      <c r="X856" s="261">
        <v>1581946578</v>
      </c>
      <c r="Y856" s="39">
        <f>X856/10</f>
        <v>158194657.80000001</v>
      </c>
      <c r="Z856" s="39">
        <f>X856/13.5</f>
        <v>117181228</v>
      </c>
      <c r="AA856" s="39">
        <v>3204396.7306757411</v>
      </c>
      <c r="AB856" s="260">
        <v>487</v>
      </c>
      <c r="AC856" s="49">
        <v>11024525533</v>
      </c>
      <c r="AD856" s="49">
        <f>AC856/10</f>
        <v>1102452553.3</v>
      </c>
      <c r="AE856" s="49">
        <f>AC856/13.5</f>
        <v>816631520.96296299</v>
      </c>
      <c r="AF856" s="49">
        <v>5268137.2847258067</v>
      </c>
      <c r="AG856" s="263">
        <v>1105689414</v>
      </c>
      <c r="AH856" s="49">
        <v>-350733735</v>
      </c>
      <c r="AI856" s="48">
        <v>484</v>
      </c>
      <c r="AJ856" s="39">
        <v>492881.55</v>
      </c>
      <c r="AK856" s="52">
        <v>27142283.43</v>
      </c>
      <c r="AL856" s="39">
        <v>27635164.98</v>
      </c>
      <c r="AM856" s="51">
        <v>568624.79382716049</v>
      </c>
      <c r="AN856" s="260">
        <v>433</v>
      </c>
      <c r="AO856" s="52">
        <v>3447441836</v>
      </c>
      <c r="AP856" s="39">
        <v>6373863992.1599998</v>
      </c>
      <c r="AQ856" s="53">
        <v>294</v>
      </c>
      <c r="AR856" s="52"/>
      <c r="AS856" s="52"/>
      <c r="AT856" s="57">
        <v>28656483765.099998</v>
      </c>
      <c r="AU856" s="57">
        <v>130816.11</v>
      </c>
      <c r="AV856" s="39">
        <f t="shared" ref="AV856:AW859" si="34">AR856+AT856</f>
        <v>28656483765.099998</v>
      </c>
      <c r="AW856" s="39">
        <f t="shared" si="34"/>
        <v>130816.11</v>
      </c>
      <c r="AX856" s="54"/>
      <c r="AY856" s="52"/>
      <c r="AZ856" s="52"/>
      <c r="BA856" s="39">
        <v>6373863992.1599998</v>
      </c>
      <c r="BB856" s="39">
        <v>6373863992.1599998</v>
      </c>
      <c r="BC856" s="52"/>
      <c r="BD856" s="52"/>
      <c r="BE856" s="39">
        <v>6373863992.1599998</v>
      </c>
      <c r="BF856" s="39">
        <v>6373863992.1599998</v>
      </c>
      <c r="BG856" s="52"/>
      <c r="BH856" s="52"/>
      <c r="BI856" s="39">
        <v>6373863992.1599998</v>
      </c>
      <c r="BJ856" s="39">
        <v>6373863992.1599998</v>
      </c>
      <c r="BK856" s="265" t="s">
        <v>6872</v>
      </c>
      <c r="BL856" s="257"/>
      <c r="BM856" s="265" t="s">
        <v>118</v>
      </c>
      <c r="BN856" s="257"/>
      <c r="BO856" s="257"/>
      <c r="BP856" s="257" t="s">
        <v>6873</v>
      </c>
      <c r="BQ856" s="257" t="s">
        <v>102</v>
      </c>
      <c r="BR856" s="257"/>
      <c r="BS856" s="257" t="s">
        <v>2032</v>
      </c>
      <c r="BT856" s="257"/>
      <c r="BU856" s="257"/>
      <c r="BV856" s="257" t="s">
        <v>6874</v>
      </c>
      <c r="BW856" s="38"/>
      <c r="BX856" s="257" t="s">
        <v>6875</v>
      </c>
      <c r="BY856" s="266"/>
      <c r="BZ856" s="219"/>
    </row>
    <row r="857" spans="1:78" s="217" customFormat="1" ht="99.75" customHeight="1">
      <c r="A857" s="257">
        <v>853</v>
      </c>
      <c r="B857" s="10" t="s">
        <v>6876</v>
      </c>
      <c r="C857" s="257" t="s">
        <v>106</v>
      </c>
      <c r="D857" s="257" t="s">
        <v>252</v>
      </c>
      <c r="E857" s="257" t="s">
        <v>6877</v>
      </c>
      <c r="F857" s="257"/>
      <c r="G857" s="257" t="s">
        <v>6878</v>
      </c>
      <c r="H857" s="257" t="s">
        <v>81</v>
      </c>
      <c r="I857" s="10"/>
      <c r="J857" s="158" t="s">
        <v>96</v>
      </c>
      <c r="K857" s="257" t="s">
        <v>96</v>
      </c>
      <c r="L857" s="257" t="s">
        <v>6879</v>
      </c>
      <c r="M857" s="258"/>
      <c r="N857" s="259">
        <v>39925</v>
      </c>
      <c r="O857" s="260">
        <v>6671</v>
      </c>
      <c r="P857" s="260">
        <v>39163</v>
      </c>
      <c r="Q857" s="257" t="s">
        <v>114</v>
      </c>
      <c r="R857" s="257" t="s">
        <v>2909</v>
      </c>
      <c r="S857" s="267" t="s">
        <v>1104</v>
      </c>
      <c r="T857" s="158" t="s">
        <v>258</v>
      </c>
      <c r="U857" s="158" t="s">
        <v>101</v>
      </c>
      <c r="V857" s="32"/>
      <c r="W857" s="257"/>
      <c r="X857" s="261">
        <v>46333256</v>
      </c>
      <c r="Y857" s="39">
        <f>X857/10</f>
        <v>4633325.5999999996</v>
      </c>
      <c r="Z857" s="39">
        <f>X857/13.5</f>
        <v>3432093.0370370368</v>
      </c>
      <c r="AA857" s="39">
        <v>93852.811537838279</v>
      </c>
      <c r="AB857" s="260">
        <v>39</v>
      </c>
      <c r="AC857" s="49">
        <v>104409014</v>
      </c>
      <c r="AD857" s="49">
        <f>AC857/10</f>
        <v>10440901.4</v>
      </c>
      <c r="AE857" s="49">
        <f>AC857/13.5</f>
        <v>7734001.0370370373</v>
      </c>
      <c r="AF857" s="49">
        <v>49892.489057094259</v>
      </c>
      <c r="AG857" s="263">
        <v>4292132</v>
      </c>
      <c r="AH857" s="49">
        <v>1138480</v>
      </c>
      <c r="AI857" s="48">
        <v>39</v>
      </c>
      <c r="AJ857" s="39">
        <v>3477.25</v>
      </c>
      <c r="AK857" s="52">
        <v>5790204.54</v>
      </c>
      <c r="AL857" s="39">
        <v>5793681.79</v>
      </c>
      <c r="AM857" s="51">
        <v>119211.55946502057</v>
      </c>
      <c r="AN857" s="260">
        <v>41</v>
      </c>
      <c r="AO857" s="52">
        <v>9203572</v>
      </c>
      <c r="AP857" s="39">
        <v>421933302.25</v>
      </c>
      <c r="AQ857" s="53">
        <v>32</v>
      </c>
      <c r="AR857" s="52"/>
      <c r="AS857" s="52"/>
      <c r="AT857" s="57">
        <v>3262193461.0500002</v>
      </c>
      <c r="AU857" s="57">
        <v>16015.68</v>
      </c>
      <c r="AV857" s="39">
        <f t="shared" si="34"/>
        <v>3262193461.0500002</v>
      </c>
      <c r="AW857" s="39">
        <f t="shared" si="34"/>
        <v>16015.68</v>
      </c>
      <c r="AX857" s="54"/>
      <c r="AY857" s="52"/>
      <c r="AZ857" s="52"/>
      <c r="BA857" s="39">
        <v>421933302.25</v>
      </c>
      <c r="BB857" s="39">
        <v>421933302.25</v>
      </c>
      <c r="BC857" s="52"/>
      <c r="BD857" s="52"/>
      <c r="BE857" s="39">
        <v>421933302.25</v>
      </c>
      <c r="BF857" s="39">
        <v>421933302.25</v>
      </c>
      <c r="BG857" s="52"/>
      <c r="BH857" s="52"/>
      <c r="BI857" s="39">
        <v>421933302.25</v>
      </c>
      <c r="BJ857" s="39">
        <v>421933302.25</v>
      </c>
      <c r="BK857" s="257" t="s">
        <v>6880</v>
      </c>
      <c r="BL857" s="257"/>
      <c r="BM857" s="257"/>
      <c r="BN857" s="257"/>
      <c r="BO857" s="257"/>
      <c r="BP857" s="257"/>
      <c r="BQ857" s="257" t="s">
        <v>102</v>
      </c>
      <c r="BR857" s="257"/>
      <c r="BS857" s="257" t="s">
        <v>258</v>
      </c>
      <c r="BT857" s="257"/>
      <c r="BU857" s="257"/>
      <c r="BV857" s="257"/>
      <c r="BW857" s="38"/>
      <c r="BX857" s="257" t="s">
        <v>2212</v>
      </c>
      <c r="BY857" s="266"/>
      <c r="BZ857" s="219"/>
    </row>
    <row r="858" spans="1:78" s="217" customFormat="1" ht="165" customHeight="1">
      <c r="A858" s="257">
        <v>854</v>
      </c>
      <c r="B858" s="10" t="s">
        <v>6881</v>
      </c>
      <c r="C858" s="257" t="s">
        <v>106</v>
      </c>
      <c r="D858" s="257" t="s">
        <v>252</v>
      </c>
      <c r="E858" s="257" t="s">
        <v>6877</v>
      </c>
      <c r="F858" s="257"/>
      <c r="G858" s="257" t="s">
        <v>6878</v>
      </c>
      <c r="H858" s="257" t="s">
        <v>81</v>
      </c>
      <c r="I858" s="10"/>
      <c r="J858" s="158" t="s">
        <v>96</v>
      </c>
      <c r="K858" s="257" t="s">
        <v>96</v>
      </c>
      <c r="L858" s="257" t="s">
        <v>6882</v>
      </c>
      <c r="M858" s="258">
        <v>25827</v>
      </c>
      <c r="N858" s="259">
        <v>25827</v>
      </c>
      <c r="O858" s="260"/>
      <c r="P858" s="260"/>
      <c r="Q858" s="257" t="s">
        <v>114</v>
      </c>
      <c r="R858" s="257" t="s">
        <v>226</v>
      </c>
      <c r="S858" s="144" t="s">
        <v>177</v>
      </c>
      <c r="T858" s="158" t="s">
        <v>258</v>
      </c>
      <c r="U858" s="158" t="s">
        <v>101</v>
      </c>
      <c r="V858" s="32"/>
      <c r="W858" s="257"/>
      <c r="X858" s="261">
        <v>18384269</v>
      </c>
      <c r="Y858" s="39">
        <f>X858/10</f>
        <v>1838426.9</v>
      </c>
      <c r="Z858" s="39">
        <f>X858/13.5</f>
        <v>1361797.7037037036</v>
      </c>
      <c r="AA858" s="39">
        <v>37239.242019121695</v>
      </c>
      <c r="AB858" s="260">
        <v>137</v>
      </c>
      <c r="AC858" s="49">
        <v>387939460</v>
      </c>
      <c r="AD858" s="49">
        <f>AC858/10</f>
        <v>38793946</v>
      </c>
      <c r="AE858" s="49">
        <f>AC858/13.5</f>
        <v>28736256.296296295</v>
      </c>
      <c r="AF858" s="49">
        <v>185379.25530898181</v>
      </c>
      <c r="AG858" s="263">
        <v>16757087</v>
      </c>
      <c r="AH858" s="49">
        <v>1591109</v>
      </c>
      <c r="AI858" s="48">
        <v>120</v>
      </c>
      <c r="AJ858" s="39">
        <v>13228.33</v>
      </c>
      <c r="AK858" s="52">
        <v>18656269.289999999</v>
      </c>
      <c r="AL858" s="39">
        <v>18669497.619999997</v>
      </c>
      <c r="AM858" s="51">
        <v>384146.04156378593</v>
      </c>
      <c r="AN858" s="260">
        <v>145</v>
      </c>
      <c r="AO858" s="52">
        <v>28470598</v>
      </c>
      <c r="AP858" s="39">
        <v>1229805750.6999998</v>
      </c>
      <c r="AQ858" s="53">
        <v>42</v>
      </c>
      <c r="AR858" s="52"/>
      <c r="AS858" s="52"/>
      <c r="AT858" s="57">
        <v>9566488797.1000004</v>
      </c>
      <c r="AU858" s="57">
        <v>46913.27</v>
      </c>
      <c r="AV858" s="39">
        <f t="shared" si="34"/>
        <v>9566488797.1000004</v>
      </c>
      <c r="AW858" s="39">
        <f t="shared" si="34"/>
        <v>46913.27</v>
      </c>
      <c r="AX858" s="54"/>
      <c r="AY858" s="52"/>
      <c r="AZ858" s="52"/>
      <c r="BA858" s="39">
        <v>1229805750.6999998</v>
      </c>
      <c r="BB858" s="39">
        <v>1229805750.6999998</v>
      </c>
      <c r="BC858" s="52"/>
      <c r="BD858" s="52"/>
      <c r="BE858" s="39">
        <v>1229805750.6999998</v>
      </c>
      <c r="BF858" s="39">
        <v>1229805750.6999998</v>
      </c>
      <c r="BG858" s="52"/>
      <c r="BH858" s="52"/>
      <c r="BI858" s="39">
        <v>1229805750.6999998</v>
      </c>
      <c r="BJ858" s="39">
        <v>1229805750.6999998</v>
      </c>
      <c r="BK858" s="257" t="s">
        <v>6883</v>
      </c>
      <c r="BL858" s="257"/>
      <c r="BM858" s="257" t="s">
        <v>118</v>
      </c>
      <c r="BN858" s="257"/>
      <c r="BO858" s="257" t="s">
        <v>118</v>
      </c>
      <c r="BP858" s="257" t="s">
        <v>6884</v>
      </c>
      <c r="BQ858" s="257" t="s">
        <v>102</v>
      </c>
      <c r="BR858" s="257" t="s">
        <v>6885</v>
      </c>
      <c r="BS858" s="257" t="s">
        <v>258</v>
      </c>
      <c r="BT858" s="257"/>
      <c r="BU858" s="257"/>
      <c r="BV858" s="257"/>
      <c r="BW858" s="38"/>
      <c r="BX858" s="257" t="s">
        <v>6886</v>
      </c>
      <c r="BY858" s="266"/>
      <c r="BZ858" s="219"/>
    </row>
    <row r="859" spans="1:78" s="217" customFormat="1" ht="216.75" customHeight="1">
      <c r="A859" s="257">
        <v>855</v>
      </c>
      <c r="B859" s="10" t="s">
        <v>6887</v>
      </c>
      <c r="C859" s="257" t="s">
        <v>106</v>
      </c>
      <c r="D859" s="257" t="s">
        <v>252</v>
      </c>
      <c r="E859" s="257" t="s">
        <v>6877</v>
      </c>
      <c r="F859" s="257"/>
      <c r="G859" s="257" t="s">
        <v>6878</v>
      </c>
      <c r="H859" s="257" t="s">
        <v>81</v>
      </c>
      <c r="I859" s="32" t="s">
        <v>6888</v>
      </c>
      <c r="J859" s="158" t="s">
        <v>96</v>
      </c>
      <c r="K859" s="257" t="s">
        <v>96</v>
      </c>
      <c r="L859" s="257" t="s">
        <v>6889</v>
      </c>
      <c r="M859" s="258">
        <v>13360</v>
      </c>
      <c r="N859" s="259">
        <v>13360</v>
      </c>
      <c r="O859" s="260"/>
      <c r="P859" s="260"/>
      <c r="Q859" s="257" t="s">
        <v>114</v>
      </c>
      <c r="R859" s="257" t="s">
        <v>144</v>
      </c>
      <c r="S859" s="267" t="s">
        <v>195</v>
      </c>
      <c r="T859" s="158" t="s">
        <v>258</v>
      </c>
      <c r="U859" s="158" t="s">
        <v>101</v>
      </c>
      <c r="V859" s="32"/>
      <c r="W859" s="257"/>
      <c r="X859" s="261">
        <v>329438327</v>
      </c>
      <c r="Y859" s="39">
        <f>X859/10</f>
        <v>32943832.699999999</v>
      </c>
      <c r="Z859" s="39">
        <f>X859/13.5</f>
        <v>24402839.037037037</v>
      </c>
      <c r="AA859" s="39">
        <v>667311.47099335596</v>
      </c>
      <c r="AB859" s="260">
        <v>707</v>
      </c>
      <c r="AC859" s="49">
        <v>1695471052</v>
      </c>
      <c r="AD859" s="49">
        <f>AC859/10</f>
        <v>169547105.19999999</v>
      </c>
      <c r="AE859" s="49">
        <f>AC859/13.5</f>
        <v>125590448.2962963</v>
      </c>
      <c r="AF859" s="49">
        <v>810191.26287822321</v>
      </c>
      <c r="AG859" s="263">
        <v>70824375</v>
      </c>
      <c r="AH859" s="49">
        <v>0</v>
      </c>
      <c r="AI859" s="48">
        <v>608</v>
      </c>
      <c r="AJ859" s="39">
        <v>41221.089999999997</v>
      </c>
      <c r="AK859" s="52">
        <v>49459204.399999999</v>
      </c>
      <c r="AL859" s="39">
        <v>49500425.490000002</v>
      </c>
      <c r="AM859" s="51">
        <v>1018527.2734567901</v>
      </c>
      <c r="AN859" s="260">
        <v>563</v>
      </c>
      <c r="AO859" s="52">
        <v>34129425</v>
      </c>
      <c r="AP859" s="39">
        <v>4212763664.4699998</v>
      </c>
      <c r="AQ859" s="53">
        <v>502</v>
      </c>
      <c r="AR859" s="52"/>
      <c r="AS859" s="52"/>
      <c r="AT859" s="57">
        <v>49318822985.160004</v>
      </c>
      <c r="AU859" s="57">
        <v>196414.07999999999</v>
      </c>
      <c r="AV859" s="39">
        <f t="shared" si="34"/>
        <v>49318822985.160004</v>
      </c>
      <c r="AW859" s="39">
        <f t="shared" si="34"/>
        <v>196414.07999999999</v>
      </c>
      <c r="AX859" s="54"/>
      <c r="AY859" s="52"/>
      <c r="AZ859" s="52"/>
      <c r="BA859" s="39">
        <v>4212763664.4699998</v>
      </c>
      <c r="BB859" s="39">
        <v>4212763664.4699998</v>
      </c>
      <c r="BC859" s="52"/>
      <c r="BD859" s="52"/>
      <c r="BE859" s="39">
        <v>4212763664.4699998</v>
      </c>
      <c r="BF859" s="39">
        <v>4212763664.4699998</v>
      </c>
      <c r="BG859" s="52"/>
      <c r="BH859" s="52"/>
      <c r="BI859" s="39">
        <v>4212763664.4699998</v>
      </c>
      <c r="BJ859" s="39">
        <v>4212763664.4699998</v>
      </c>
      <c r="BK859" s="69" t="s">
        <v>7947</v>
      </c>
      <c r="BL859" s="257"/>
      <c r="BM859" s="257"/>
      <c r="BN859" s="257"/>
      <c r="BO859" s="69" t="s">
        <v>118</v>
      </c>
      <c r="BP859" s="69" t="s">
        <v>7948</v>
      </c>
      <c r="BQ859" s="257" t="s">
        <v>102</v>
      </c>
      <c r="BR859" s="257"/>
      <c r="BS859" s="257" t="s">
        <v>258</v>
      </c>
      <c r="BT859" s="257"/>
      <c r="BU859" s="257"/>
      <c r="BV859" s="257" t="s">
        <v>6890</v>
      </c>
      <c r="BW859" s="38"/>
      <c r="BX859" s="257" t="s">
        <v>6891</v>
      </c>
      <c r="BY859" s="266"/>
      <c r="BZ859" s="219"/>
    </row>
    <row r="860" spans="1:78" s="217" customFormat="1" ht="99.75" customHeight="1">
      <c r="A860" s="257">
        <v>856</v>
      </c>
      <c r="B860" s="10" t="s">
        <v>8260</v>
      </c>
      <c r="C860" s="257" t="s">
        <v>106</v>
      </c>
      <c r="D860" s="257" t="s">
        <v>252</v>
      </c>
      <c r="E860" s="257" t="s">
        <v>6877</v>
      </c>
      <c r="F860" s="257"/>
      <c r="G860" s="257" t="s">
        <v>6878</v>
      </c>
      <c r="H860" s="257" t="s">
        <v>81</v>
      </c>
      <c r="I860" s="32" t="s">
        <v>6892</v>
      </c>
      <c r="J860" s="158" t="s">
        <v>96</v>
      </c>
      <c r="K860" s="257" t="s">
        <v>96</v>
      </c>
      <c r="L860" s="257" t="s">
        <v>6893</v>
      </c>
      <c r="M860" s="258"/>
      <c r="N860" s="259"/>
      <c r="O860" s="260"/>
      <c r="P860" s="260"/>
      <c r="Q860" s="257" t="s">
        <v>114</v>
      </c>
      <c r="R860" s="257" t="s">
        <v>144</v>
      </c>
      <c r="S860" s="267" t="s">
        <v>195</v>
      </c>
      <c r="T860" s="158" t="s">
        <v>914</v>
      </c>
      <c r="U860" s="158" t="s">
        <v>101</v>
      </c>
      <c r="V860" s="32"/>
      <c r="W860" s="257"/>
      <c r="X860" s="261"/>
      <c r="Y860" s="39"/>
      <c r="Z860" s="39"/>
      <c r="AA860" s="39"/>
      <c r="AB860" s="262"/>
      <c r="AC860" s="49"/>
      <c r="AD860" s="263"/>
      <c r="AE860" s="263"/>
      <c r="AF860" s="49"/>
      <c r="AG860" s="263"/>
      <c r="AH860" s="263"/>
      <c r="AI860" s="266"/>
      <c r="AJ860" s="39"/>
      <c r="AK860" s="52"/>
      <c r="AL860" s="39"/>
      <c r="AM860" s="51"/>
      <c r="AN860" s="38"/>
      <c r="AO860" s="52"/>
      <c r="AP860" s="39"/>
      <c r="AQ860" s="54"/>
      <c r="AR860" s="52"/>
      <c r="AS860" s="52"/>
      <c r="AT860" s="52"/>
      <c r="AU860" s="52"/>
      <c r="AV860" s="52"/>
      <c r="AW860" s="52"/>
      <c r="AX860" s="54"/>
      <c r="AY860" s="52"/>
      <c r="AZ860" s="52"/>
      <c r="BA860" s="39"/>
      <c r="BB860" s="39"/>
      <c r="BC860" s="52"/>
      <c r="BD860" s="52"/>
      <c r="BE860" s="39"/>
      <c r="BF860" s="39"/>
      <c r="BG860" s="52"/>
      <c r="BH860" s="52"/>
      <c r="BI860" s="39"/>
      <c r="BJ860" s="39"/>
      <c r="BK860" s="257"/>
      <c r="BL860" s="257"/>
      <c r="BM860" s="257"/>
      <c r="BN860" s="257"/>
      <c r="BO860" s="257"/>
      <c r="BP860" s="257"/>
      <c r="BQ860" s="257" t="s">
        <v>102</v>
      </c>
      <c r="BR860" s="257"/>
      <c r="BS860" s="257"/>
      <c r="BT860" s="257"/>
      <c r="BU860" s="257"/>
      <c r="BV860" s="257"/>
      <c r="BW860" s="38"/>
      <c r="BX860" s="257" t="s">
        <v>6894</v>
      </c>
      <c r="BY860" s="266"/>
      <c r="BZ860" s="219"/>
    </row>
    <row r="861" spans="1:78" s="217" customFormat="1" ht="99.75" customHeight="1">
      <c r="A861" s="257">
        <v>857</v>
      </c>
      <c r="B861" s="10" t="s">
        <v>6895</v>
      </c>
      <c r="C861" s="257" t="s">
        <v>106</v>
      </c>
      <c r="D861" s="257" t="s">
        <v>252</v>
      </c>
      <c r="E861" s="257" t="s">
        <v>6877</v>
      </c>
      <c r="F861" s="257"/>
      <c r="G861" s="257" t="s">
        <v>6878</v>
      </c>
      <c r="H861" s="257" t="s">
        <v>81</v>
      </c>
      <c r="I861" s="32"/>
      <c r="J861" s="158" t="s">
        <v>96</v>
      </c>
      <c r="K861" s="257" t="s">
        <v>96</v>
      </c>
      <c r="L861" s="257" t="s">
        <v>6896</v>
      </c>
      <c r="M861" s="258"/>
      <c r="N861" s="259">
        <v>39925</v>
      </c>
      <c r="O861" s="260">
        <v>6671</v>
      </c>
      <c r="P861" s="260">
        <v>39163</v>
      </c>
      <c r="Q861" s="257" t="s">
        <v>114</v>
      </c>
      <c r="R861" s="257" t="s">
        <v>1245</v>
      </c>
      <c r="S861" s="267" t="s">
        <v>761</v>
      </c>
      <c r="T861" s="158" t="s">
        <v>258</v>
      </c>
      <c r="U861" s="158" t="s">
        <v>101</v>
      </c>
      <c r="V861" s="32"/>
      <c r="W861" s="257"/>
      <c r="X861" s="261">
        <v>39735047</v>
      </c>
      <c r="Y861" s="39">
        <f>X861/10</f>
        <v>3973504.7</v>
      </c>
      <c r="Z861" s="39">
        <f>X861/13.5</f>
        <v>2943336.8148148148</v>
      </c>
      <c r="AA861" s="39">
        <v>80487.455436720134</v>
      </c>
      <c r="AB861" s="260">
        <v>48</v>
      </c>
      <c r="AC861" s="49">
        <v>119536070</v>
      </c>
      <c r="AD861" s="49">
        <f>AC861/10</f>
        <v>11953607</v>
      </c>
      <c r="AE861" s="49">
        <f>AC861/13.5</f>
        <v>8854523.7037037034</v>
      </c>
      <c r="AF861" s="49">
        <v>57121.04574039032</v>
      </c>
      <c r="AG861" s="263">
        <v>4360457</v>
      </c>
      <c r="AH861" s="49">
        <v>724850</v>
      </c>
      <c r="AI861" s="48">
        <v>48</v>
      </c>
      <c r="AJ861" s="39">
        <v>4172.88</v>
      </c>
      <c r="AK861" s="52">
        <v>6397507.5700000003</v>
      </c>
      <c r="AL861" s="39">
        <v>6401680.4500000002</v>
      </c>
      <c r="AM861" s="51">
        <v>131721.81995884774</v>
      </c>
      <c r="AN861" s="260">
        <v>55</v>
      </c>
      <c r="AO861" s="52">
        <v>9868155</v>
      </c>
      <c r="AP861" s="39">
        <v>450123154.34000003</v>
      </c>
      <c r="AQ861" s="53">
        <v>18</v>
      </c>
      <c r="AR861" s="52"/>
      <c r="AS861" s="52"/>
      <c r="AT861" s="57">
        <v>3195839522.3699999</v>
      </c>
      <c r="AU861" s="57">
        <v>15508.67</v>
      </c>
      <c r="AV861" s="39">
        <f>AR861+AT861</f>
        <v>3195839522.3699999</v>
      </c>
      <c r="AW861" s="39">
        <f>AS861+AU861</f>
        <v>15508.67</v>
      </c>
      <c r="AX861" s="54"/>
      <c r="AY861" s="52"/>
      <c r="AZ861" s="52"/>
      <c r="BA861" s="39">
        <v>450123154.34000003</v>
      </c>
      <c r="BB861" s="39">
        <v>450123154.34000003</v>
      </c>
      <c r="BC861" s="52"/>
      <c r="BD861" s="52"/>
      <c r="BE861" s="39">
        <v>450123154.34000003</v>
      </c>
      <c r="BF861" s="39">
        <v>450123154.34000003</v>
      </c>
      <c r="BG861" s="52"/>
      <c r="BH861" s="52"/>
      <c r="BI861" s="39">
        <v>450123154.34000003</v>
      </c>
      <c r="BJ861" s="39">
        <v>450123154.34000003</v>
      </c>
      <c r="BK861" s="257" t="s">
        <v>6897</v>
      </c>
      <c r="BL861" s="257"/>
      <c r="BM861" s="257" t="s">
        <v>118</v>
      </c>
      <c r="BN861" s="257"/>
      <c r="BO861" s="257"/>
      <c r="BP861" s="257"/>
      <c r="BQ861" s="257" t="s">
        <v>102</v>
      </c>
      <c r="BR861" s="257"/>
      <c r="BS861" s="257"/>
      <c r="BT861" s="257"/>
      <c r="BU861" s="257"/>
      <c r="BV861" s="257"/>
      <c r="BW861" s="38"/>
      <c r="BX861" s="257" t="s">
        <v>2212</v>
      </c>
      <c r="BY861" s="266"/>
      <c r="BZ861" s="219"/>
    </row>
    <row r="862" spans="1:78" s="217" customFormat="1" ht="99.75" customHeight="1">
      <c r="A862" s="257">
        <v>858</v>
      </c>
      <c r="B862" s="10" t="s">
        <v>6898</v>
      </c>
      <c r="C862" s="257" t="s">
        <v>106</v>
      </c>
      <c r="D862" s="257" t="s">
        <v>252</v>
      </c>
      <c r="E862" s="257" t="s">
        <v>6877</v>
      </c>
      <c r="F862" s="257"/>
      <c r="G862" s="257" t="s">
        <v>6878</v>
      </c>
      <c r="H862" s="257" t="s">
        <v>81</v>
      </c>
      <c r="I862" s="10"/>
      <c r="J862" s="158" t="s">
        <v>96</v>
      </c>
      <c r="K862" s="257" t="s">
        <v>96</v>
      </c>
      <c r="L862" s="257" t="s">
        <v>6899</v>
      </c>
      <c r="M862" s="258"/>
      <c r="N862" s="259">
        <v>39925</v>
      </c>
      <c r="O862" s="260">
        <v>6671</v>
      </c>
      <c r="P862" s="260">
        <v>39163</v>
      </c>
      <c r="Q862" s="257" t="s">
        <v>114</v>
      </c>
      <c r="R862" s="257" t="s">
        <v>144</v>
      </c>
      <c r="S862" s="267" t="s">
        <v>294</v>
      </c>
      <c r="T862" s="158" t="s">
        <v>258</v>
      </c>
      <c r="U862" s="158" t="s">
        <v>101</v>
      </c>
      <c r="V862" s="32"/>
      <c r="W862" s="257"/>
      <c r="X862" s="261">
        <v>43175749</v>
      </c>
      <c r="Y862" s="39">
        <f>X862/10</f>
        <v>4317574.9000000004</v>
      </c>
      <c r="Z862" s="39">
        <f>X862/13.5</f>
        <v>3198203.6296296297</v>
      </c>
      <c r="AA862" s="39">
        <v>87456.953897261381</v>
      </c>
      <c r="AB862" s="260">
        <v>36</v>
      </c>
      <c r="AC862" s="49">
        <v>91730094</v>
      </c>
      <c r="AD862" s="49">
        <f>AC862/10</f>
        <v>9173009.4000000004</v>
      </c>
      <c r="AE862" s="49">
        <f>AC862/13.5</f>
        <v>6794821.777777778</v>
      </c>
      <c r="AF862" s="49">
        <v>43833.789208096801</v>
      </c>
      <c r="AG862" s="263">
        <v>2868855</v>
      </c>
      <c r="AH862" s="49">
        <v>600000</v>
      </c>
      <c r="AI862" s="48">
        <v>37</v>
      </c>
      <c r="AJ862" s="39">
        <v>3954.86</v>
      </c>
      <c r="AK862" s="52">
        <v>5323606.45</v>
      </c>
      <c r="AL862" s="39">
        <v>5327561.3100000005</v>
      </c>
      <c r="AM862" s="51">
        <v>109620.60308641977</v>
      </c>
      <c r="AN862" s="260">
        <v>37</v>
      </c>
      <c r="AO862" s="52">
        <v>9727704</v>
      </c>
      <c r="AP862" s="39">
        <v>442312524.61000001</v>
      </c>
      <c r="AQ862" s="53">
        <v>12</v>
      </c>
      <c r="AR862" s="52"/>
      <c r="AS862" s="52"/>
      <c r="AT862" s="57">
        <v>3153218136.5300002</v>
      </c>
      <c r="AU862" s="57">
        <v>15369.77</v>
      </c>
      <c r="AV862" s="39">
        <f>AR862+AT862</f>
        <v>3153218136.5300002</v>
      </c>
      <c r="AW862" s="39">
        <f>AS862+AU862</f>
        <v>15369.77</v>
      </c>
      <c r="AX862" s="54"/>
      <c r="AY862" s="52"/>
      <c r="AZ862" s="52"/>
      <c r="BA862" s="39">
        <v>442312524.61000001</v>
      </c>
      <c r="BB862" s="39">
        <v>442312524.61000001</v>
      </c>
      <c r="BC862" s="52"/>
      <c r="BD862" s="52"/>
      <c r="BE862" s="39">
        <v>442312524.61000001</v>
      </c>
      <c r="BF862" s="39">
        <v>442312524.61000001</v>
      </c>
      <c r="BG862" s="52"/>
      <c r="BH862" s="52"/>
      <c r="BI862" s="39">
        <v>442312524.61000001</v>
      </c>
      <c r="BJ862" s="39">
        <v>442312524.61000001</v>
      </c>
      <c r="BK862" s="257"/>
      <c r="BL862" s="257"/>
      <c r="BM862" s="257"/>
      <c r="BN862" s="257"/>
      <c r="BO862" s="257"/>
      <c r="BP862" s="257"/>
      <c r="BQ862" s="257" t="s">
        <v>102</v>
      </c>
      <c r="BR862" s="257"/>
      <c r="BS862" s="257"/>
      <c r="BT862" s="257"/>
      <c r="BU862" s="257"/>
      <c r="BV862" s="257" t="s">
        <v>6900</v>
      </c>
      <c r="BW862" s="38"/>
      <c r="BX862" s="257" t="s">
        <v>2212</v>
      </c>
      <c r="BY862" s="266"/>
      <c r="BZ862" s="219"/>
    </row>
    <row r="863" spans="1:78" s="217" customFormat="1" ht="99.75" customHeight="1">
      <c r="A863" s="257">
        <v>859</v>
      </c>
      <c r="B863" s="10" t="s">
        <v>6901</v>
      </c>
      <c r="C863" s="257" t="s">
        <v>106</v>
      </c>
      <c r="D863" s="257" t="s">
        <v>436</v>
      </c>
      <c r="E863" s="257" t="s">
        <v>6902</v>
      </c>
      <c r="F863" s="266" t="s">
        <v>6903</v>
      </c>
      <c r="G863" s="257" t="s">
        <v>6904</v>
      </c>
      <c r="H863" s="257" t="s">
        <v>81</v>
      </c>
      <c r="I863" s="10"/>
      <c r="J863" s="158" t="s">
        <v>96</v>
      </c>
      <c r="K863" s="257" t="s">
        <v>6552</v>
      </c>
      <c r="L863" s="266" t="s">
        <v>8150</v>
      </c>
      <c r="M863" s="46">
        <v>39814</v>
      </c>
      <c r="N863" s="47">
        <v>39814</v>
      </c>
      <c r="O863" s="48"/>
      <c r="P863" s="48"/>
      <c r="Q863" s="257" t="s">
        <v>114</v>
      </c>
      <c r="R863" s="266" t="s">
        <v>144</v>
      </c>
      <c r="S863" s="267" t="s">
        <v>195</v>
      </c>
      <c r="T863" s="158" t="s">
        <v>86</v>
      </c>
      <c r="U863" s="158" t="s">
        <v>116</v>
      </c>
      <c r="V863" s="32"/>
      <c r="W863" s="266"/>
      <c r="X863" s="261"/>
      <c r="Y863" s="261"/>
      <c r="Z863" s="261"/>
      <c r="AA863" s="261"/>
      <c r="AB863" s="262"/>
      <c r="AC863" s="263"/>
      <c r="AD863" s="263"/>
      <c r="AE863" s="263"/>
      <c r="AF863" s="263"/>
      <c r="AG863" s="263"/>
      <c r="AH863" s="263"/>
      <c r="AI863" s="266"/>
      <c r="AJ863" s="49"/>
      <c r="AK863" s="49"/>
      <c r="AL863" s="49"/>
      <c r="AM863" s="49"/>
      <c r="AN863" s="50"/>
      <c r="AO863" s="49"/>
      <c r="AP863" s="49"/>
      <c r="AQ863" s="50"/>
      <c r="AR863" s="49"/>
      <c r="AS863" s="49"/>
      <c r="AT863" s="49"/>
      <c r="AU863" s="49"/>
      <c r="AV863" s="49"/>
      <c r="AW863" s="49"/>
      <c r="AX863" s="50"/>
      <c r="AY863" s="49"/>
      <c r="AZ863" s="49"/>
      <c r="BA863" s="49"/>
      <c r="BB863" s="49"/>
      <c r="BC863" s="49"/>
      <c r="BD863" s="49"/>
      <c r="BE863" s="49"/>
      <c r="BF863" s="49"/>
      <c r="BG863" s="49"/>
      <c r="BH863" s="49"/>
      <c r="BI863" s="49"/>
      <c r="BJ863" s="49"/>
      <c r="BK863" s="257"/>
      <c r="BL863" s="266"/>
      <c r="BM863" s="266"/>
      <c r="BN863" s="257"/>
      <c r="BO863" s="257"/>
      <c r="BP863" s="266"/>
      <c r="BQ863" s="257" t="s">
        <v>6905</v>
      </c>
      <c r="BR863" s="257" t="s">
        <v>6906</v>
      </c>
      <c r="BS863" s="257" t="s">
        <v>119</v>
      </c>
      <c r="BT863" s="266"/>
      <c r="BU863" s="257"/>
      <c r="BV863" s="257" t="s">
        <v>6907</v>
      </c>
      <c r="BW863" s="34"/>
      <c r="BX863" s="257" t="s">
        <v>6908</v>
      </c>
      <c r="BY863" s="257" t="s">
        <v>155</v>
      </c>
      <c r="BZ863" s="219"/>
    </row>
    <row r="864" spans="1:78" s="217" customFormat="1" ht="99.75" customHeight="1">
      <c r="A864" s="257">
        <v>860</v>
      </c>
      <c r="B864" s="10" t="s">
        <v>6909</v>
      </c>
      <c r="C864" s="257" t="s">
        <v>106</v>
      </c>
      <c r="D864" s="257" t="s">
        <v>2056</v>
      </c>
      <c r="E864" s="257" t="s">
        <v>6910</v>
      </c>
      <c r="F864" s="257" t="s">
        <v>6911</v>
      </c>
      <c r="G864" s="257" t="s">
        <v>6912</v>
      </c>
      <c r="H864" s="257" t="s">
        <v>81</v>
      </c>
      <c r="I864" s="32" t="s">
        <v>6913</v>
      </c>
      <c r="J864" s="158" t="s">
        <v>96</v>
      </c>
      <c r="K864" s="257" t="s">
        <v>96</v>
      </c>
      <c r="L864" s="257" t="s">
        <v>6914</v>
      </c>
      <c r="M864" s="260">
        <v>2012</v>
      </c>
      <c r="N864" s="260">
        <v>2012</v>
      </c>
      <c r="O864" s="260"/>
      <c r="P864" s="260"/>
      <c r="Q864" s="257" t="s">
        <v>8100</v>
      </c>
      <c r="R864" s="257" t="s">
        <v>6915</v>
      </c>
      <c r="S864" s="267" t="s">
        <v>415</v>
      </c>
      <c r="T864" s="158" t="s">
        <v>2062</v>
      </c>
      <c r="U864" s="158" t="s">
        <v>116</v>
      </c>
      <c r="V864" s="32"/>
      <c r="W864" s="257"/>
      <c r="X864" s="261"/>
      <c r="Y864" s="261"/>
      <c r="Z864" s="261"/>
      <c r="AA864" s="261"/>
      <c r="AB864" s="262"/>
      <c r="AC864" s="263"/>
      <c r="AD864" s="263"/>
      <c r="AE864" s="263"/>
      <c r="AF864" s="263"/>
      <c r="AG864" s="263"/>
      <c r="AH864" s="263"/>
      <c r="AI864" s="266"/>
      <c r="AJ864" s="49"/>
      <c r="AK864" s="49"/>
      <c r="AL864" s="49"/>
      <c r="AM864" s="49"/>
      <c r="AN864" s="64"/>
      <c r="AO864" s="49"/>
      <c r="AP864" s="49"/>
      <c r="AQ864" s="64"/>
      <c r="AR864" s="49"/>
      <c r="AS864" s="49"/>
      <c r="AT864" s="49"/>
      <c r="AU864" s="49"/>
      <c r="AV864" s="49"/>
      <c r="AW864" s="49"/>
      <c r="AX864" s="64"/>
      <c r="AY864" s="49"/>
      <c r="AZ864" s="49"/>
      <c r="BA864" s="49"/>
      <c r="BB864" s="49"/>
      <c r="BC864" s="49"/>
      <c r="BD864" s="49"/>
      <c r="BE864" s="49"/>
      <c r="BF864" s="49"/>
      <c r="BG864" s="49"/>
      <c r="BH864" s="49"/>
      <c r="BI864" s="49"/>
      <c r="BJ864" s="49"/>
      <c r="BK864" s="257"/>
      <c r="BL864" s="257"/>
      <c r="BM864" s="257"/>
      <c r="BN864" s="257"/>
      <c r="BO864" s="257"/>
      <c r="BP864" s="257"/>
      <c r="BQ864" s="257" t="s">
        <v>6916</v>
      </c>
      <c r="BR864" s="257"/>
      <c r="BS864" s="257" t="s">
        <v>6917</v>
      </c>
      <c r="BT864" s="257"/>
      <c r="BU864" s="257"/>
      <c r="BV864" s="257"/>
      <c r="BW864" s="38"/>
      <c r="BX864" s="257" t="s">
        <v>6918</v>
      </c>
      <c r="BY864" s="266"/>
      <c r="BZ864" s="219"/>
    </row>
    <row r="865" spans="1:78" s="217" customFormat="1" ht="372.75" customHeight="1">
      <c r="A865" s="257">
        <v>861</v>
      </c>
      <c r="B865" s="101" t="s">
        <v>6919</v>
      </c>
      <c r="C865" s="257" t="s">
        <v>106</v>
      </c>
      <c r="D865" s="257" t="s">
        <v>274</v>
      </c>
      <c r="E865" s="257" t="s">
        <v>421</v>
      </c>
      <c r="F865" s="257" t="s">
        <v>6920</v>
      </c>
      <c r="G865" s="257" t="s">
        <v>6921</v>
      </c>
      <c r="H865" s="257" t="s">
        <v>189</v>
      </c>
      <c r="I865" s="32" t="s">
        <v>6922</v>
      </c>
      <c r="J865" s="158" t="s">
        <v>1493</v>
      </c>
      <c r="K865" s="257" t="s">
        <v>6923</v>
      </c>
      <c r="L865" s="257" t="s">
        <v>6924</v>
      </c>
      <c r="M865" s="258">
        <v>30713</v>
      </c>
      <c r="N865" s="259">
        <v>40199</v>
      </c>
      <c r="O865" s="260">
        <v>7185</v>
      </c>
      <c r="P865" s="260">
        <v>39351</v>
      </c>
      <c r="Q865" s="257" t="s">
        <v>114</v>
      </c>
      <c r="R865" s="257" t="s">
        <v>144</v>
      </c>
      <c r="S865" s="267" t="s">
        <v>195</v>
      </c>
      <c r="T865" s="158" t="s">
        <v>1060</v>
      </c>
      <c r="U865" s="158" t="s">
        <v>116</v>
      </c>
      <c r="V865" s="32"/>
      <c r="W865" s="257"/>
      <c r="X865" s="261">
        <v>74735505470</v>
      </c>
      <c r="Y865" s="39">
        <f>X865/10</f>
        <v>7473550547</v>
      </c>
      <c r="Z865" s="39">
        <f>X865/13.5</f>
        <v>5535963368.1481485</v>
      </c>
      <c r="AA865" s="39">
        <v>151384511.16107601</v>
      </c>
      <c r="AB865" s="260">
        <v>10335</v>
      </c>
      <c r="AC865" s="49">
        <v>396437774058</v>
      </c>
      <c r="AD865" s="49">
        <f>AC865/10</f>
        <v>39643777405.800003</v>
      </c>
      <c r="AE865" s="49">
        <f>AC865/13.5</f>
        <v>29365761041.333332</v>
      </c>
      <c r="AF865" s="49">
        <v>189440226.91381389</v>
      </c>
      <c r="AG865" s="263">
        <v>20303740305</v>
      </c>
      <c r="AH865" s="49">
        <v>600000000</v>
      </c>
      <c r="AI865" s="48">
        <v>8784</v>
      </c>
      <c r="AJ865" s="39">
        <v>2509837.4900000002</v>
      </c>
      <c r="AK865" s="52">
        <v>550142329.19000006</v>
      </c>
      <c r="AL865" s="39">
        <v>552652166.68000007</v>
      </c>
      <c r="AM865" s="51">
        <v>11371443.758847738</v>
      </c>
      <c r="AN865" s="260">
        <v>5894</v>
      </c>
      <c r="AO865" s="52">
        <v>91241302847</v>
      </c>
      <c r="AP865" s="39">
        <v>21553418829.84</v>
      </c>
      <c r="AQ865" s="53">
        <v>3406</v>
      </c>
      <c r="AR865" s="52"/>
      <c r="AS865" s="52"/>
      <c r="AT865" s="57">
        <v>168143037254</v>
      </c>
      <c r="AU865" s="57">
        <v>917084.7</v>
      </c>
      <c r="AV865" s="39">
        <f>AR865+AT865</f>
        <v>168143037254</v>
      </c>
      <c r="AW865" s="39">
        <f>AS865+AU865</f>
        <v>917084.7</v>
      </c>
      <c r="AX865" s="54"/>
      <c r="AY865" s="52"/>
      <c r="AZ865" s="52"/>
      <c r="BA865" s="39">
        <v>21553418829.84</v>
      </c>
      <c r="BB865" s="39">
        <v>21553418829.84</v>
      </c>
      <c r="BC865" s="52"/>
      <c r="BD865" s="52"/>
      <c r="BE865" s="39">
        <v>21553418829.84</v>
      </c>
      <c r="BF865" s="39">
        <v>21553418829.84</v>
      </c>
      <c r="BG865" s="52"/>
      <c r="BH865" s="52"/>
      <c r="BI865" s="39">
        <v>21553418829.84</v>
      </c>
      <c r="BJ865" s="39">
        <v>21553418829.84</v>
      </c>
      <c r="BK865" s="69" t="s">
        <v>7954</v>
      </c>
      <c r="BL865" s="266" t="s">
        <v>180</v>
      </c>
      <c r="BM865" s="257" t="s">
        <v>118</v>
      </c>
      <c r="BN865" s="265" t="s">
        <v>180</v>
      </c>
      <c r="BO865" s="265" t="s">
        <v>180</v>
      </c>
      <c r="BP865" s="69" t="s">
        <v>7917</v>
      </c>
      <c r="BQ865" s="257" t="s">
        <v>6925</v>
      </c>
      <c r="BR865" s="257"/>
      <c r="BS865" s="257" t="s">
        <v>5664</v>
      </c>
      <c r="BT865" s="257"/>
      <c r="BU865" s="257" t="s">
        <v>643</v>
      </c>
      <c r="BV865" s="69" t="s">
        <v>7918</v>
      </c>
      <c r="BW865" s="38"/>
      <c r="BX865" s="257" t="s">
        <v>6926</v>
      </c>
      <c r="BY865" s="266" t="s">
        <v>4118</v>
      </c>
      <c r="BZ865" s="219"/>
    </row>
    <row r="866" spans="1:78" s="217" customFormat="1" ht="99.75" customHeight="1">
      <c r="A866" s="257">
        <v>862</v>
      </c>
      <c r="B866" s="10" t="s">
        <v>6927</v>
      </c>
      <c r="C866" s="257" t="s">
        <v>106</v>
      </c>
      <c r="D866" s="257" t="s">
        <v>2056</v>
      </c>
      <c r="E866" s="257" t="s">
        <v>6928</v>
      </c>
      <c r="F866" s="257" t="s">
        <v>6929</v>
      </c>
      <c r="G866" s="257" t="s">
        <v>6930</v>
      </c>
      <c r="H866" s="257" t="s">
        <v>81</v>
      </c>
      <c r="I866" s="32" t="s">
        <v>6931</v>
      </c>
      <c r="J866" s="158" t="s">
        <v>96</v>
      </c>
      <c r="K866" s="257" t="s">
        <v>96</v>
      </c>
      <c r="L866" s="257" t="s">
        <v>6932</v>
      </c>
      <c r="M866" s="258">
        <v>38607</v>
      </c>
      <c r="N866" s="259">
        <v>38607</v>
      </c>
      <c r="O866" s="260">
        <v>3898</v>
      </c>
      <c r="P866" s="260"/>
      <c r="Q866" s="257" t="s">
        <v>114</v>
      </c>
      <c r="R866" s="257" t="s">
        <v>828</v>
      </c>
      <c r="S866" s="144" t="s">
        <v>177</v>
      </c>
      <c r="T866" s="158" t="s">
        <v>258</v>
      </c>
      <c r="U866" s="158" t="s">
        <v>101</v>
      </c>
      <c r="V866" s="32"/>
      <c r="W866" s="257"/>
      <c r="X866" s="261">
        <v>578639874</v>
      </c>
      <c r="Y866" s="39">
        <f>X866/10</f>
        <v>57863987.399999999</v>
      </c>
      <c r="Z866" s="39">
        <f>X866/13.5</f>
        <v>42862212.888888888</v>
      </c>
      <c r="AA866" s="39">
        <v>1172095.0291686922</v>
      </c>
      <c r="AB866" s="260">
        <v>398</v>
      </c>
      <c r="AC866" s="49">
        <v>1494281682</v>
      </c>
      <c r="AD866" s="49">
        <f>AC866/10</f>
        <v>149428168.19999999</v>
      </c>
      <c r="AE866" s="49">
        <f>AC866/13.5</f>
        <v>110687532</v>
      </c>
      <c r="AF866" s="49">
        <v>714051.6858764838</v>
      </c>
      <c r="AG866" s="263">
        <v>78050413</v>
      </c>
      <c r="AH866" s="49">
        <v>0</v>
      </c>
      <c r="AI866" s="48">
        <v>398</v>
      </c>
      <c r="AJ866" s="39">
        <v>30724.84</v>
      </c>
      <c r="AK866" s="52">
        <v>36165295.899999999</v>
      </c>
      <c r="AL866" s="39">
        <v>36196020.740000002</v>
      </c>
      <c r="AM866" s="51">
        <v>744774.08930041152</v>
      </c>
      <c r="AN866" s="260">
        <v>398</v>
      </c>
      <c r="AO866" s="52">
        <v>88705707</v>
      </c>
      <c r="AP866" s="39">
        <v>2475240725.4200001</v>
      </c>
      <c r="AQ866" s="53">
        <v>398</v>
      </c>
      <c r="AR866" s="52"/>
      <c r="AS866" s="52"/>
      <c r="AT866" s="57">
        <v>36259049123.25</v>
      </c>
      <c r="AU866" s="57">
        <v>145512.16</v>
      </c>
      <c r="AV866" s="39">
        <f>AR866+AT866</f>
        <v>36259049123.25</v>
      </c>
      <c r="AW866" s="39">
        <f>AS866+AU866</f>
        <v>145512.16</v>
      </c>
      <c r="AX866" s="54"/>
      <c r="AY866" s="52"/>
      <c r="AZ866" s="52"/>
      <c r="BA866" s="39">
        <v>2475240725.4200001</v>
      </c>
      <c r="BB866" s="39">
        <v>2475240725.4200001</v>
      </c>
      <c r="BC866" s="52"/>
      <c r="BD866" s="52"/>
      <c r="BE866" s="39">
        <v>2475240725.4200001</v>
      </c>
      <c r="BF866" s="39">
        <v>2475240725.4200001</v>
      </c>
      <c r="BG866" s="52"/>
      <c r="BH866" s="52"/>
      <c r="BI866" s="39">
        <v>2475240725.4200001</v>
      </c>
      <c r="BJ866" s="39">
        <v>2475240725.4200001</v>
      </c>
      <c r="BK866" s="257" t="s">
        <v>6933</v>
      </c>
      <c r="BL866" s="257"/>
      <c r="BM866" s="257"/>
      <c r="BN866" s="266"/>
      <c r="BO866" s="266"/>
      <c r="BP866" s="257"/>
      <c r="BQ866" s="257" t="s">
        <v>102</v>
      </c>
      <c r="BR866" s="257"/>
      <c r="BS866" s="257" t="s">
        <v>258</v>
      </c>
      <c r="BT866" s="257"/>
      <c r="BU866" s="257"/>
      <c r="BV866" s="257"/>
      <c r="BW866" s="38"/>
      <c r="BX866" s="257" t="s">
        <v>6934</v>
      </c>
      <c r="BY866" s="266"/>
      <c r="BZ866" s="219"/>
    </row>
    <row r="867" spans="1:78" s="217" customFormat="1" ht="277.5" customHeight="1">
      <c r="A867" s="257">
        <v>863</v>
      </c>
      <c r="B867" s="10" t="s">
        <v>6935</v>
      </c>
      <c r="C867" s="257" t="s">
        <v>76</v>
      </c>
      <c r="D867" s="257" t="s">
        <v>77</v>
      </c>
      <c r="E867" s="257" t="s">
        <v>78</v>
      </c>
      <c r="F867" s="257" t="s">
        <v>6936</v>
      </c>
      <c r="G867" s="257" t="s">
        <v>6937</v>
      </c>
      <c r="H867" s="257" t="s">
        <v>81</v>
      </c>
      <c r="I867" s="32" t="s">
        <v>6938</v>
      </c>
      <c r="J867" s="158" t="s">
        <v>6474</v>
      </c>
      <c r="K867" s="257" t="s">
        <v>6939</v>
      </c>
      <c r="L867" s="257" t="s">
        <v>6940</v>
      </c>
      <c r="M867" s="258">
        <v>25798</v>
      </c>
      <c r="N867" s="257">
        <v>2010</v>
      </c>
      <c r="O867" s="260"/>
      <c r="P867" s="260"/>
      <c r="Q867" s="257" t="s">
        <v>8098</v>
      </c>
      <c r="R867" s="257"/>
      <c r="S867" s="267" t="s">
        <v>6941</v>
      </c>
      <c r="T867" s="158" t="s">
        <v>6942</v>
      </c>
      <c r="U867" s="158" t="s">
        <v>116</v>
      </c>
      <c r="V867" s="257"/>
      <c r="W867" s="257"/>
      <c r="X867" s="261"/>
      <c r="Y867" s="261"/>
      <c r="Z867" s="261"/>
      <c r="AA867" s="261"/>
      <c r="AB867" s="257"/>
      <c r="AC867" s="261"/>
      <c r="AD867" s="261"/>
      <c r="AE867" s="261"/>
      <c r="AF867" s="261"/>
      <c r="AG867" s="261"/>
      <c r="AH867" s="261"/>
      <c r="AI867" s="257"/>
      <c r="AJ867" s="261"/>
      <c r="AK867" s="261"/>
      <c r="AL867" s="261"/>
      <c r="AM867" s="261"/>
      <c r="AN867" s="257"/>
      <c r="AO867" s="261"/>
      <c r="AP867" s="261"/>
      <c r="AQ867" s="257"/>
      <c r="AR867" s="261"/>
      <c r="AS867" s="261"/>
      <c r="AT867" s="261"/>
      <c r="AU867" s="261"/>
      <c r="AV867" s="261"/>
      <c r="AW867" s="261"/>
      <c r="AX867" s="257"/>
      <c r="AY867" s="261"/>
      <c r="AZ867" s="261"/>
      <c r="BA867" s="261"/>
      <c r="BB867" s="261"/>
      <c r="BC867" s="261"/>
      <c r="BD867" s="261"/>
      <c r="BE867" s="261"/>
      <c r="BF867" s="261"/>
      <c r="BG867" s="261"/>
      <c r="BH867" s="261"/>
      <c r="BI867" s="261"/>
      <c r="BJ867" s="261"/>
      <c r="BK867" s="257" t="s">
        <v>6943</v>
      </c>
      <c r="BL867" s="257"/>
      <c r="BM867" s="257"/>
      <c r="BN867" s="257"/>
      <c r="BO867" s="257"/>
      <c r="BP867" s="257"/>
      <c r="BQ867" s="257" t="s">
        <v>6944</v>
      </c>
      <c r="BR867" s="257"/>
      <c r="BS867" s="257" t="s">
        <v>6167</v>
      </c>
      <c r="BT867" s="257"/>
      <c r="BU867" s="257"/>
      <c r="BV867" s="257" t="s">
        <v>6945</v>
      </c>
      <c r="BW867" s="257"/>
      <c r="BX867" s="257" t="s">
        <v>6946</v>
      </c>
      <c r="BY867" s="257"/>
      <c r="BZ867" s="219"/>
    </row>
    <row r="868" spans="1:78" s="217" customFormat="1" ht="99.75" customHeight="1">
      <c r="A868" s="257">
        <v>864</v>
      </c>
      <c r="B868" s="101" t="s">
        <v>8275</v>
      </c>
      <c r="C868" s="257" t="s">
        <v>76</v>
      </c>
      <c r="D868" s="257" t="s">
        <v>77</v>
      </c>
      <c r="E868" s="257" t="s">
        <v>78</v>
      </c>
      <c r="F868" s="257" t="s">
        <v>6947</v>
      </c>
      <c r="G868" s="257" t="s">
        <v>6948</v>
      </c>
      <c r="H868" s="257" t="s">
        <v>81</v>
      </c>
      <c r="I868" s="32" t="s">
        <v>6949</v>
      </c>
      <c r="J868" s="158" t="s">
        <v>954</v>
      </c>
      <c r="K868" s="257" t="s">
        <v>5953</v>
      </c>
      <c r="L868" s="257" t="s">
        <v>6950</v>
      </c>
      <c r="M868" s="257"/>
      <c r="N868" s="257">
        <v>2010</v>
      </c>
      <c r="O868" s="260"/>
      <c r="P868" s="260"/>
      <c r="Q868" s="257" t="s">
        <v>8098</v>
      </c>
      <c r="R868" s="257"/>
      <c r="S868" s="267" t="s">
        <v>5955</v>
      </c>
      <c r="T868" s="158" t="s">
        <v>86</v>
      </c>
      <c r="U868" s="158" t="s">
        <v>116</v>
      </c>
      <c r="V868" s="257"/>
      <c r="W868" s="257"/>
      <c r="X868" s="261"/>
      <c r="Y868" s="261"/>
      <c r="Z868" s="261"/>
      <c r="AA868" s="261"/>
      <c r="AB868" s="257"/>
      <c r="AC868" s="261"/>
      <c r="AD868" s="261"/>
      <c r="AE868" s="261"/>
      <c r="AF868" s="261"/>
      <c r="AG868" s="261"/>
      <c r="AH868" s="261"/>
      <c r="AI868" s="257"/>
      <c r="AJ868" s="261"/>
      <c r="AK868" s="261"/>
      <c r="AL868" s="261"/>
      <c r="AM868" s="261"/>
      <c r="AN868" s="257"/>
      <c r="AO868" s="261"/>
      <c r="AP868" s="261"/>
      <c r="AQ868" s="257"/>
      <c r="AR868" s="261"/>
      <c r="AS868" s="261"/>
      <c r="AT868" s="261"/>
      <c r="AU868" s="261"/>
      <c r="AV868" s="261"/>
      <c r="AW868" s="261"/>
      <c r="AX868" s="257"/>
      <c r="AY868" s="261"/>
      <c r="AZ868" s="261"/>
      <c r="BA868" s="261"/>
      <c r="BB868" s="261"/>
      <c r="BC868" s="261"/>
      <c r="BD868" s="261"/>
      <c r="BE868" s="261"/>
      <c r="BF868" s="261"/>
      <c r="BG868" s="261"/>
      <c r="BH868" s="261"/>
      <c r="BI868" s="261"/>
      <c r="BJ868" s="261"/>
      <c r="BK868" s="257" t="s">
        <v>6951</v>
      </c>
      <c r="BL868" s="257"/>
      <c r="BM868" s="257" t="s">
        <v>118</v>
      </c>
      <c r="BN868" s="257"/>
      <c r="BO868" s="257" t="s">
        <v>118</v>
      </c>
      <c r="BP868" s="257"/>
      <c r="BQ868" s="257" t="s">
        <v>6952</v>
      </c>
      <c r="BR868" s="257"/>
      <c r="BS868" s="257" t="s">
        <v>6953</v>
      </c>
      <c r="BT868" s="257"/>
      <c r="BU868" s="257"/>
      <c r="BV868" s="257" t="s">
        <v>6954</v>
      </c>
      <c r="BW868" s="257"/>
      <c r="BX868" s="257" t="s">
        <v>6955</v>
      </c>
      <c r="BY868" s="257" t="s">
        <v>5955</v>
      </c>
      <c r="BZ868" s="219"/>
    </row>
    <row r="869" spans="1:78" s="217" customFormat="1" ht="402.75" customHeight="1">
      <c r="A869" s="257">
        <v>865</v>
      </c>
      <c r="B869" s="101" t="s">
        <v>6956</v>
      </c>
      <c r="C869" s="257" t="s">
        <v>76</v>
      </c>
      <c r="D869" s="257" t="s">
        <v>77</v>
      </c>
      <c r="E869" s="257" t="s">
        <v>78</v>
      </c>
      <c r="F869" s="257" t="s">
        <v>6957</v>
      </c>
      <c r="G869" s="257" t="s">
        <v>847</v>
      </c>
      <c r="H869" s="257" t="s">
        <v>81</v>
      </c>
      <c r="I869" s="32" t="s">
        <v>6958</v>
      </c>
      <c r="J869" s="158" t="s">
        <v>8076</v>
      </c>
      <c r="K869" s="69" t="s">
        <v>8075</v>
      </c>
      <c r="L869" s="257" t="s">
        <v>6959</v>
      </c>
      <c r="M869" s="257"/>
      <c r="N869" s="257"/>
      <c r="O869" s="260"/>
      <c r="P869" s="260"/>
      <c r="Q869" s="257" t="s">
        <v>6960</v>
      </c>
      <c r="R869" s="257"/>
      <c r="S869" s="267" t="s">
        <v>6961</v>
      </c>
      <c r="T869" s="158" t="s">
        <v>86</v>
      </c>
      <c r="U869" s="158" t="s">
        <v>116</v>
      </c>
      <c r="V869" s="257"/>
      <c r="W869" s="257"/>
      <c r="X869" s="261"/>
      <c r="Y869" s="261"/>
      <c r="Z869" s="261"/>
      <c r="AA869" s="261"/>
      <c r="AB869" s="257"/>
      <c r="AC869" s="261"/>
      <c r="AD869" s="261"/>
      <c r="AE869" s="261"/>
      <c r="AF869" s="261"/>
      <c r="AG869" s="261"/>
      <c r="AH869" s="261"/>
      <c r="AI869" s="257"/>
      <c r="AJ869" s="261"/>
      <c r="AK869" s="261"/>
      <c r="AL869" s="261"/>
      <c r="AM869" s="261"/>
      <c r="AN869" s="257"/>
      <c r="AO869" s="261"/>
      <c r="AP869" s="261"/>
      <c r="AQ869" s="257"/>
      <c r="AR869" s="261"/>
      <c r="AS869" s="261"/>
      <c r="AT869" s="261"/>
      <c r="AU869" s="261"/>
      <c r="AV869" s="261"/>
      <c r="AW869" s="261"/>
      <c r="AX869" s="257"/>
      <c r="AY869" s="261"/>
      <c r="AZ869" s="261"/>
      <c r="BA869" s="261"/>
      <c r="BB869" s="261"/>
      <c r="BC869" s="261"/>
      <c r="BD869" s="261"/>
      <c r="BE869" s="261"/>
      <c r="BF869" s="261"/>
      <c r="BG869" s="261"/>
      <c r="BH869" s="261"/>
      <c r="BI869" s="261"/>
      <c r="BJ869" s="261"/>
      <c r="BK869" s="257" t="s">
        <v>6962</v>
      </c>
      <c r="BL869" s="257"/>
      <c r="BM869" s="257" t="s">
        <v>118</v>
      </c>
      <c r="BN869" s="257"/>
      <c r="BO869" s="257"/>
      <c r="BP869" s="257"/>
      <c r="BQ869" s="257" t="s">
        <v>1052</v>
      </c>
      <c r="BR869" s="257"/>
      <c r="BS869" s="257" t="s">
        <v>88</v>
      </c>
      <c r="BT869" s="257"/>
      <c r="BU869" s="257"/>
      <c r="BV869" s="257"/>
      <c r="BW869" s="257"/>
      <c r="BX869" s="257" t="s">
        <v>6963</v>
      </c>
      <c r="BY869" s="257" t="s">
        <v>6961</v>
      </c>
      <c r="BZ869" s="219"/>
    </row>
    <row r="870" spans="1:78" s="217" customFormat="1" ht="129" customHeight="1">
      <c r="A870" s="257">
        <v>866</v>
      </c>
      <c r="B870" s="10" t="s">
        <v>6964</v>
      </c>
      <c r="C870" s="257" t="s">
        <v>106</v>
      </c>
      <c r="D870" s="257" t="s">
        <v>441</v>
      </c>
      <c r="E870" s="257" t="s">
        <v>441</v>
      </c>
      <c r="F870" s="257" t="s">
        <v>6965</v>
      </c>
      <c r="G870" s="257" t="s">
        <v>6966</v>
      </c>
      <c r="H870" s="69" t="s">
        <v>8072</v>
      </c>
      <c r="I870" s="32" t="s">
        <v>6967</v>
      </c>
      <c r="J870" s="158" t="s">
        <v>96</v>
      </c>
      <c r="K870" s="257" t="s">
        <v>583</v>
      </c>
      <c r="L870" s="257" t="s">
        <v>6968</v>
      </c>
      <c r="M870" s="266">
        <v>1989</v>
      </c>
      <c r="N870" s="266">
        <v>2019</v>
      </c>
      <c r="O870" s="48" t="s">
        <v>6969</v>
      </c>
      <c r="P870" s="121">
        <v>41.784999999999997</v>
      </c>
      <c r="Q870" s="257" t="s">
        <v>175</v>
      </c>
      <c r="R870" s="257" t="s">
        <v>637</v>
      </c>
      <c r="S870" s="267" t="s">
        <v>638</v>
      </c>
      <c r="T870" s="158" t="s">
        <v>536</v>
      </c>
      <c r="U870" s="158" t="s">
        <v>101</v>
      </c>
      <c r="V870" s="266"/>
      <c r="W870" s="266"/>
      <c r="X870" s="263"/>
      <c r="Y870" s="263"/>
      <c r="Z870" s="263"/>
      <c r="AA870" s="263"/>
      <c r="AB870" s="257"/>
      <c r="AC870" s="261"/>
      <c r="AD870" s="263"/>
      <c r="AE870" s="263"/>
      <c r="AF870" s="261"/>
      <c r="AG870" s="261"/>
      <c r="AH870" s="261"/>
      <c r="AI870" s="266"/>
      <c r="AJ870" s="263"/>
      <c r="AK870" s="263"/>
      <c r="AL870" s="261"/>
      <c r="AM870" s="261"/>
      <c r="AN870" s="266"/>
      <c r="AO870" s="263"/>
      <c r="AP870" s="263"/>
      <c r="AQ870" s="257"/>
      <c r="AR870" s="261"/>
      <c r="AS870" s="4"/>
      <c r="AT870" s="4"/>
      <c r="AU870" s="4"/>
      <c r="AV870" s="4"/>
      <c r="AW870" s="4"/>
      <c r="AX870" s="34"/>
      <c r="AY870" s="4"/>
      <c r="AZ870" s="4"/>
      <c r="BA870" s="263"/>
      <c r="BB870" s="263"/>
      <c r="BC870" s="4"/>
      <c r="BD870" s="4"/>
      <c r="BE870" s="263"/>
      <c r="BF870" s="263"/>
      <c r="BG870" s="4"/>
      <c r="BH870" s="4"/>
      <c r="BI870" s="263"/>
      <c r="BJ870" s="263"/>
      <c r="BK870" s="265" t="s">
        <v>1919</v>
      </c>
      <c r="BL870" s="265" t="s">
        <v>118</v>
      </c>
      <c r="BM870" s="265" t="s">
        <v>118</v>
      </c>
      <c r="BN870" s="84" t="s">
        <v>1920</v>
      </c>
      <c r="BO870" s="84" t="s">
        <v>1920</v>
      </c>
      <c r="BP870" s="265"/>
      <c r="BQ870" s="257"/>
      <c r="BR870" s="257" t="s">
        <v>6970</v>
      </c>
      <c r="BS870" s="257" t="s">
        <v>536</v>
      </c>
      <c r="BT870" s="266"/>
      <c r="BU870" s="266"/>
      <c r="BV870" s="257" t="s">
        <v>830</v>
      </c>
      <c r="BW870" s="34"/>
      <c r="BX870" s="257" t="s">
        <v>6971</v>
      </c>
      <c r="BY870" s="34"/>
      <c r="BZ870" s="219"/>
    </row>
    <row r="871" spans="1:78" s="217" customFormat="1" ht="99.75" customHeight="1">
      <c r="A871" s="257">
        <v>867</v>
      </c>
      <c r="B871" s="10" t="s">
        <v>6972</v>
      </c>
      <c r="C871" s="257" t="s">
        <v>106</v>
      </c>
      <c r="D871" s="257" t="s">
        <v>125</v>
      </c>
      <c r="E871" s="257" t="s">
        <v>1309</v>
      </c>
      <c r="F871" s="257" t="s">
        <v>6973</v>
      </c>
      <c r="G871" s="257" t="s">
        <v>6974</v>
      </c>
      <c r="H871" s="257" t="s">
        <v>81</v>
      </c>
      <c r="I871" s="32" t="s">
        <v>5445</v>
      </c>
      <c r="J871" s="158" t="s">
        <v>96</v>
      </c>
      <c r="K871" s="257" t="s">
        <v>572</v>
      </c>
      <c r="L871" s="257" t="s">
        <v>5446</v>
      </c>
      <c r="M871" s="258"/>
      <c r="N871" s="259"/>
      <c r="O871" s="260"/>
      <c r="P871" s="260"/>
      <c r="Q871" s="257" t="s">
        <v>114</v>
      </c>
      <c r="R871" s="257" t="s">
        <v>177</v>
      </c>
      <c r="S871" s="267" t="s">
        <v>761</v>
      </c>
      <c r="T871" s="158" t="s">
        <v>8402</v>
      </c>
      <c r="U871" s="158" t="s">
        <v>116</v>
      </c>
      <c r="V871" s="32"/>
      <c r="W871" s="257"/>
      <c r="X871" s="261"/>
      <c r="Y871" s="261"/>
      <c r="Z871" s="261"/>
      <c r="AA871" s="261"/>
      <c r="AB871" s="262"/>
      <c r="AC871" s="263"/>
      <c r="AD871" s="263"/>
      <c r="AE871" s="263"/>
      <c r="AF871" s="263"/>
      <c r="AG871" s="263"/>
      <c r="AH871" s="263"/>
      <c r="AI871" s="266"/>
      <c r="AJ871" s="49"/>
      <c r="AK871" s="49"/>
      <c r="AL871" s="49"/>
      <c r="AM871" s="49"/>
      <c r="AN871" s="64"/>
      <c r="AO871" s="49"/>
      <c r="AP871" s="49"/>
      <c r="AQ871" s="64"/>
      <c r="AR871" s="49"/>
      <c r="AS871" s="49"/>
      <c r="AT871" s="49"/>
      <c r="AU871" s="49"/>
      <c r="AV871" s="49"/>
      <c r="AW871" s="49"/>
      <c r="AX871" s="91"/>
      <c r="AY871" s="49"/>
      <c r="AZ871" s="49"/>
      <c r="BA871" s="49"/>
      <c r="BB871" s="49"/>
      <c r="BC871" s="49"/>
      <c r="BD871" s="49"/>
      <c r="BE871" s="49"/>
      <c r="BF871" s="49"/>
      <c r="BG871" s="49"/>
      <c r="BH871" s="49"/>
      <c r="BI871" s="49"/>
      <c r="BJ871" s="49"/>
      <c r="BK871" s="257"/>
      <c r="BL871" s="257"/>
      <c r="BM871" s="257"/>
      <c r="BN871" s="266"/>
      <c r="BO871" s="266"/>
      <c r="BP871" s="257"/>
      <c r="BQ871" s="38"/>
      <c r="BR871" s="257"/>
      <c r="BS871" s="257" t="s">
        <v>8402</v>
      </c>
      <c r="BT871" s="257"/>
      <c r="BU871" s="257"/>
      <c r="BV871" s="257"/>
      <c r="BW871" s="38"/>
      <c r="BX871" s="257" t="s">
        <v>2212</v>
      </c>
      <c r="BY871" s="266"/>
      <c r="BZ871" s="219"/>
    </row>
    <row r="872" spans="1:78" s="217" customFormat="1" ht="99.75" customHeight="1">
      <c r="A872" s="257">
        <v>868</v>
      </c>
      <c r="B872" s="10" t="s">
        <v>6975</v>
      </c>
      <c r="C872" s="257" t="s">
        <v>76</v>
      </c>
      <c r="D872" s="257" t="s">
        <v>77</v>
      </c>
      <c r="E872" s="257" t="s">
        <v>428</v>
      </c>
      <c r="F872" s="257" t="s">
        <v>6976</v>
      </c>
      <c r="G872" s="257" t="s">
        <v>6977</v>
      </c>
      <c r="H872" s="257" t="s">
        <v>81</v>
      </c>
      <c r="I872" s="32" t="s">
        <v>6978</v>
      </c>
      <c r="J872" s="158" t="s">
        <v>96</v>
      </c>
      <c r="K872" s="257" t="s">
        <v>6979</v>
      </c>
      <c r="L872" s="257" t="s">
        <v>6980</v>
      </c>
      <c r="M872" s="257">
        <v>1983</v>
      </c>
      <c r="N872" s="257">
        <v>1983</v>
      </c>
      <c r="O872" s="260"/>
      <c r="P872" s="260"/>
      <c r="Q872" s="257" t="s">
        <v>8098</v>
      </c>
      <c r="R872" s="257"/>
      <c r="S872" s="267" t="s">
        <v>5516</v>
      </c>
      <c r="T872" s="158" t="s">
        <v>86</v>
      </c>
      <c r="U872" s="158" t="s">
        <v>6981</v>
      </c>
      <c r="V872" s="257"/>
      <c r="W872" s="257"/>
      <c r="X872" s="261"/>
      <c r="Y872" s="261"/>
      <c r="Z872" s="261"/>
      <c r="AA872" s="261"/>
      <c r="AB872" s="257"/>
      <c r="AC872" s="261"/>
      <c r="AD872" s="261"/>
      <c r="AE872" s="261"/>
      <c r="AF872" s="261"/>
      <c r="AG872" s="261"/>
      <c r="AH872" s="261"/>
      <c r="AI872" s="257"/>
      <c r="AJ872" s="261"/>
      <c r="AK872" s="261"/>
      <c r="AL872" s="261"/>
      <c r="AM872" s="261"/>
      <c r="AN872" s="257"/>
      <c r="AO872" s="261"/>
      <c r="AP872" s="261"/>
      <c r="AQ872" s="257"/>
      <c r="AR872" s="261"/>
      <c r="AS872" s="261"/>
      <c r="AT872" s="261"/>
      <c r="AU872" s="261"/>
      <c r="AV872" s="261"/>
      <c r="AW872" s="261"/>
      <c r="AX872" s="257"/>
      <c r="AY872" s="261"/>
      <c r="AZ872" s="261"/>
      <c r="BA872" s="261"/>
      <c r="BB872" s="261"/>
      <c r="BC872" s="261"/>
      <c r="BD872" s="261"/>
      <c r="BE872" s="261"/>
      <c r="BF872" s="261"/>
      <c r="BG872" s="261"/>
      <c r="BH872" s="261"/>
      <c r="BI872" s="261"/>
      <c r="BJ872" s="261"/>
      <c r="BK872" s="257"/>
      <c r="BL872" s="257"/>
      <c r="BM872" s="257"/>
      <c r="BN872" s="257"/>
      <c r="BO872" s="257"/>
      <c r="BP872" s="257"/>
      <c r="BQ872" s="257" t="s">
        <v>6982</v>
      </c>
      <c r="BR872" s="257"/>
      <c r="BS872" s="257" t="s">
        <v>88</v>
      </c>
      <c r="BT872" s="257"/>
      <c r="BU872" s="257"/>
      <c r="BV872" s="257"/>
      <c r="BW872" s="257"/>
      <c r="BX872" s="257" t="s">
        <v>6983</v>
      </c>
      <c r="BY872" s="257" t="s">
        <v>5516</v>
      </c>
      <c r="BZ872" s="219"/>
    </row>
    <row r="873" spans="1:78" s="217" customFormat="1" ht="234.75" customHeight="1">
      <c r="A873" s="257">
        <v>869</v>
      </c>
      <c r="B873" s="10" t="s">
        <v>6984</v>
      </c>
      <c r="C873" s="257" t="s">
        <v>106</v>
      </c>
      <c r="D873" s="267" t="s">
        <v>402</v>
      </c>
      <c r="E873" s="257" t="s">
        <v>1582</v>
      </c>
      <c r="F873" s="257" t="s">
        <v>6985</v>
      </c>
      <c r="G873" s="257" t="s">
        <v>1582</v>
      </c>
      <c r="H873" s="266" t="s">
        <v>110</v>
      </c>
      <c r="I873" s="32" t="s">
        <v>6986</v>
      </c>
      <c r="J873" s="158" t="s">
        <v>475</v>
      </c>
      <c r="K873" s="257" t="s">
        <v>6987</v>
      </c>
      <c r="L873" s="257" t="s">
        <v>6988</v>
      </c>
      <c r="M873" s="138">
        <v>36586</v>
      </c>
      <c r="N873" s="257">
        <v>2011</v>
      </c>
      <c r="O873" s="260"/>
      <c r="P873" s="260"/>
      <c r="Q873" s="257" t="s">
        <v>114</v>
      </c>
      <c r="R873" s="257" t="s">
        <v>2093</v>
      </c>
      <c r="S873" s="267" t="s">
        <v>287</v>
      </c>
      <c r="T873" s="158" t="s">
        <v>8402</v>
      </c>
      <c r="U873" s="158" t="s">
        <v>248</v>
      </c>
      <c r="V873" s="257"/>
      <c r="W873" s="257"/>
      <c r="X873" s="261"/>
      <c r="Y873" s="261"/>
      <c r="Z873" s="261"/>
      <c r="AA873" s="261"/>
      <c r="AB873" s="257"/>
      <c r="AC873" s="261"/>
      <c r="AD873" s="261"/>
      <c r="AE873" s="261"/>
      <c r="AF873" s="261"/>
      <c r="AG873" s="261"/>
      <c r="AH873" s="261"/>
      <c r="AI873" s="257"/>
      <c r="AJ873" s="261"/>
      <c r="AK873" s="261"/>
      <c r="AL873" s="261"/>
      <c r="AM873" s="261"/>
      <c r="AN873" s="257"/>
      <c r="AO873" s="261"/>
      <c r="AP873" s="261"/>
      <c r="AQ873" s="257"/>
      <c r="AR873" s="261"/>
      <c r="AS873" s="261"/>
      <c r="AT873" s="261"/>
      <c r="AU873" s="261"/>
      <c r="AV873" s="261"/>
      <c r="AW873" s="261"/>
      <c r="AX873" s="260"/>
      <c r="AY873" s="261"/>
      <c r="AZ873" s="261"/>
      <c r="BA873" s="261"/>
      <c r="BB873" s="261"/>
      <c r="BC873" s="261"/>
      <c r="BD873" s="261"/>
      <c r="BE873" s="261"/>
      <c r="BF873" s="261"/>
      <c r="BG873" s="261"/>
      <c r="BH873" s="261"/>
      <c r="BI873" s="261"/>
      <c r="BJ873" s="261"/>
      <c r="BK873" s="257"/>
      <c r="BL873" s="257"/>
      <c r="BM873" s="257"/>
      <c r="BN873" s="257"/>
      <c r="BO873" s="257"/>
      <c r="BP873" s="257"/>
      <c r="BQ873" s="257" t="s">
        <v>6989</v>
      </c>
      <c r="BR873" s="257"/>
      <c r="BS873" s="257" t="s">
        <v>6989</v>
      </c>
      <c r="BT873" s="257"/>
      <c r="BU873" s="257"/>
      <c r="BV873" s="257" t="s">
        <v>6990</v>
      </c>
      <c r="BW873" s="257"/>
      <c r="BX873" s="257" t="s">
        <v>6991</v>
      </c>
      <c r="BY873" s="265"/>
      <c r="BZ873" s="219"/>
    </row>
    <row r="874" spans="1:78" s="217" customFormat="1" ht="99.75" customHeight="1">
      <c r="A874" s="257">
        <v>870</v>
      </c>
      <c r="B874" s="10" t="s">
        <v>6992</v>
      </c>
      <c r="C874" s="257" t="s">
        <v>76</v>
      </c>
      <c r="D874" s="69" t="s">
        <v>77</v>
      </c>
      <c r="E874" s="257"/>
      <c r="F874" s="257"/>
      <c r="G874" s="257"/>
      <c r="H874" s="257" t="s">
        <v>81</v>
      </c>
      <c r="I874" s="32"/>
      <c r="J874" s="158" t="s">
        <v>96</v>
      </c>
      <c r="K874" s="257" t="s">
        <v>245</v>
      </c>
      <c r="L874" s="257" t="s">
        <v>6164</v>
      </c>
      <c r="M874" s="257"/>
      <c r="N874" s="257"/>
      <c r="O874" s="260"/>
      <c r="P874" s="260"/>
      <c r="Q874" s="257" t="s">
        <v>8100</v>
      </c>
      <c r="R874" s="257"/>
      <c r="S874" s="267" t="s">
        <v>6164</v>
      </c>
      <c r="T874" s="158" t="s">
        <v>86</v>
      </c>
      <c r="U874" s="158" t="s">
        <v>248</v>
      </c>
      <c r="V874" s="257"/>
      <c r="W874" s="257"/>
      <c r="X874" s="261"/>
      <c r="Y874" s="261"/>
      <c r="Z874" s="261"/>
      <c r="AA874" s="261"/>
      <c r="AB874" s="257"/>
      <c r="AC874" s="261"/>
      <c r="AD874" s="261"/>
      <c r="AE874" s="261"/>
      <c r="AF874" s="261"/>
      <c r="AG874" s="261"/>
      <c r="AH874" s="261"/>
      <c r="AI874" s="257"/>
      <c r="AJ874" s="261"/>
      <c r="AK874" s="261"/>
      <c r="AL874" s="261"/>
      <c r="AM874" s="261"/>
      <c r="AN874" s="257"/>
      <c r="AO874" s="261"/>
      <c r="AP874" s="261"/>
      <c r="AQ874" s="257"/>
      <c r="AR874" s="261"/>
      <c r="AS874" s="261"/>
      <c r="AT874" s="261"/>
      <c r="AU874" s="261"/>
      <c r="AV874" s="261"/>
      <c r="AW874" s="261"/>
      <c r="AX874" s="257"/>
      <c r="AY874" s="261"/>
      <c r="AZ874" s="261"/>
      <c r="BA874" s="261"/>
      <c r="BB874" s="261"/>
      <c r="BC874" s="261"/>
      <c r="BD874" s="261"/>
      <c r="BE874" s="261"/>
      <c r="BF874" s="261"/>
      <c r="BG874" s="261"/>
      <c r="BH874" s="261"/>
      <c r="BI874" s="261"/>
      <c r="BJ874" s="261"/>
      <c r="BK874" s="257"/>
      <c r="BL874" s="257"/>
      <c r="BM874" s="257"/>
      <c r="BN874" s="257"/>
      <c r="BO874" s="257"/>
      <c r="BP874" s="257"/>
      <c r="BQ874" s="257"/>
      <c r="BR874" s="257"/>
      <c r="BS874" s="257" t="s">
        <v>249</v>
      </c>
      <c r="BT874" s="257"/>
      <c r="BU874" s="257"/>
      <c r="BV874" s="257"/>
      <c r="BW874" s="257"/>
      <c r="BX874" s="257" t="s">
        <v>6993</v>
      </c>
      <c r="BY874" s="265" t="s">
        <v>499</v>
      </c>
      <c r="BZ874" s="219"/>
    </row>
    <row r="875" spans="1:78" s="217" customFormat="1" ht="99.75" customHeight="1">
      <c r="A875" s="257">
        <v>871</v>
      </c>
      <c r="B875" s="10" t="s">
        <v>6994</v>
      </c>
      <c r="C875" s="257" t="s">
        <v>76</v>
      </c>
      <c r="D875" s="69" t="s">
        <v>77</v>
      </c>
      <c r="E875" s="257"/>
      <c r="F875" s="257"/>
      <c r="G875" s="257"/>
      <c r="H875" s="257" t="s">
        <v>81</v>
      </c>
      <c r="I875" s="32" t="s">
        <v>8151</v>
      </c>
      <c r="J875" s="158" t="s">
        <v>96</v>
      </c>
      <c r="K875" s="257" t="s">
        <v>245</v>
      </c>
      <c r="L875" s="257" t="s">
        <v>6490</v>
      </c>
      <c r="M875" s="257"/>
      <c r="N875" s="257"/>
      <c r="O875" s="260"/>
      <c r="P875" s="260"/>
      <c r="Q875" s="257" t="s">
        <v>8100</v>
      </c>
      <c r="R875" s="266" t="s">
        <v>144</v>
      </c>
      <c r="S875" s="267" t="s">
        <v>195</v>
      </c>
      <c r="T875" s="158" t="s">
        <v>86</v>
      </c>
      <c r="U875" s="158" t="s">
        <v>248</v>
      </c>
      <c r="V875" s="257"/>
      <c r="W875" s="257"/>
      <c r="X875" s="261"/>
      <c r="Y875" s="261"/>
      <c r="Z875" s="261"/>
      <c r="AA875" s="261"/>
      <c r="AB875" s="257"/>
      <c r="AC875" s="261"/>
      <c r="AD875" s="261"/>
      <c r="AE875" s="261"/>
      <c r="AF875" s="261"/>
      <c r="AG875" s="261"/>
      <c r="AH875" s="261"/>
      <c r="AI875" s="257"/>
      <c r="AJ875" s="261"/>
      <c r="AK875" s="261"/>
      <c r="AL875" s="261"/>
      <c r="AM875" s="261"/>
      <c r="AN875" s="257"/>
      <c r="AO875" s="261"/>
      <c r="AP875" s="261"/>
      <c r="AQ875" s="257"/>
      <c r="AR875" s="261"/>
      <c r="AS875" s="261"/>
      <c r="AT875" s="261"/>
      <c r="AU875" s="261"/>
      <c r="AV875" s="261"/>
      <c r="AW875" s="261"/>
      <c r="AX875" s="257"/>
      <c r="AY875" s="261"/>
      <c r="AZ875" s="261"/>
      <c r="BA875" s="261"/>
      <c r="BB875" s="261"/>
      <c r="BC875" s="261"/>
      <c r="BD875" s="261"/>
      <c r="BE875" s="261"/>
      <c r="BF875" s="261"/>
      <c r="BG875" s="261"/>
      <c r="BH875" s="261"/>
      <c r="BI875" s="261"/>
      <c r="BJ875" s="261"/>
      <c r="BK875" s="257"/>
      <c r="BL875" s="257"/>
      <c r="BM875" s="257"/>
      <c r="BN875" s="257"/>
      <c r="BO875" s="257"/>
      <c r="BP875" s="257"/>
      <c r="BQ875" s="257"/>
      <c r="BR875" s="257"/>
      <c r="BS875" s="257" t="s">
        <v>249</v>
      </c>
      <c r="BT875" s="257"/>
      <c r="BU875" s="257"/>
      <c r="BV875" s="257"/>
      <c r="BW875" s="257"/>
      <c r="BX875" s="257" t="s">
        <v>6993</v>
      </c>
      <c r="BY875" s="265" t="s">
        <v>499</v>
      </c>
      <c r="BZ875" s="219"/>
    </row>
    <row r="876" spans="1:78" s="217" customFormat="1" ht="177.75" customHeight="1">
      <c r="A876" s="257">
        <v>873</v>
      </c>
      <c r="B876" s="10" t="s">
        <v>6995</v>
      </c>
      <c r="C876" s="257" t="s">
        <v>106</v>
      </c>
      <c r="D876" s="257" t="s">
        <v>167</v>
      </c>
      <c r="E876" s="257" t="s">
        <v>4968</v>
      </c>
      <c r="F876" s="257" t="s">
        <v>6996</v>
      </c>
      <c r="G876" s="257" t="s">
        <v>6997</v>
      </c>
      <c r="H876" s="257" t="s">
        <v>81</v>
      </c>
      <c r="I876" s="32" t="s">
        <v>6998</v>
      </c>
      <c r="J876" s="158" t="s">
        <v>96</v>
      </c>
      <c r="K876" s="257" t="s">
        <v>96</v>
      </c>
      <c r="L876" s="257" t="s">
        <v>6999</v>
      </c>
      <c r="M876" s="258">
        <v>20793</v>
      </c>
      <c r="N876" s="259">
        <v>20793</v>
      </c>
      <c r="O876" s="260"/>
      <c r="P876" s="260"/>
      <c r="Q876" s="257" t="s">
        <v>114</v>
      </c>
      <c r="R876" s="257" t="s">
        <v>176</v>
      </c>
      <c r="S876" s="144" t="s">
        <v>177</v>
      </c>
      <c r="T876" s="158" t="s">
        <v>914</v>
      </c>
      <c r="U876" s="158" t="s">
        <v>116</v>
      </c>
      <c r="V876" s="32"/>
      <c r="W876" s="257"/>
      <c r="X876" s="261">
        <v>67081044992</v>
      </c>
      <c r="Y876" s="39">
        <f>X876/10</f>
        <v>6708104499.1999998</v>
      </c>
      <c r="Z876" s="39">
        <f>X876/13.5</f>
        <v>4968966295.7037039</v>
      </c>
      <c r="AA876" s="39">
        <v>135879608.23205316</v>
      </c>
      <c r="AB876" s="260">
        <v>2514</v>
      </c>
      <c r="AC876" s="49">
        <v>316664125830</v>
      </c>
      <c r="AD876" s="49">
        <f>AC876/10</f>
        <v>31666412583</v>
      </c>
      <c r="AE876" s="49">
        <f>AC876/13.5</f>
        <v>23456601913.333332</v>
      </c>
      <c r="AF876" s="49">
        <v>151319898.80440393</v>
      </c>
      <c r="AG876" s="263">
        <v>1733459759</v>
      </c>
      <c r="AH876" s="49">
        <v>-12822827902</v>
      </c>
      <c r="AI876" s="48">
        <v>2500</v>
      </c>
      <c r="AJ876" s="39">
        <v>14609371.050000001</v>
      </c>
      <c r="AK876" s="51"/>
      <c r="AL876" s="39">
        <v>14609371.050000001</v>
      </c>
      <c r="AM876" s="51">
        <v>300604.34259259258</v>
      </c>
      <c r="AN876" s="260">
        <v>2484</v>
      </c>
      <c r="AO876" s="52">
        <v>25442089352</v>
      </c>
      <c r="AP876" s="51"/>
      <c r="AQ876" s="53">
        <v>2500</v>
      </c>
      <c r="AR876" s="52"/>
      <c r="AS876" s="52"/>
      <c r="AT876" s="52"/>
      <c r="AU876" s="52"/>
      <c r="AV876" s="52"/>
      <c r="AW876" s="52"/>
      <c r="AX876" s="54"/>
      <c r="AY876" s="52"/>
      <c r="AZ876" s="52"/>
      <c r="BA876" s="51"/>
      <c r="BB876" s="51"/>
      <c r="BC876" s="52"/>
      <c r="BD876" s="52"/>
      <c r="BE876" s="51"/>
      <c r="BF876" s="51"/>
      <c r="BG876" s="52"/>
      <c r="BH876" s="52"/>
      <c r="BI876" s="51"/>
      <c r="BJ876" s="51"/>
      <c r="BK876" s="265" t="s">
        <v>8800</v>
      </c>
      <c r="BL876" s="257"/>
      <c r="BM876" s="257" t="s">
        <v>118</v>
      </c>
      <c r="BN876" s="265" t="s">
        <v>180</v>
      </c>
      <c r="BO876" s="265" t="s">
        <v>180</v>
      </c>
      <c r="BP876" s="257" t="s">
        <v>8801</v>
      </c>
      <c r="BQ876" s="257" t="s">
        <v>7000</v>
      </c>
      <c r="BR876" s="257" t="s">
        <v>7001</v>
      </c>
      <c r="BS876" s="265" t="s">
        <v>914</v>
      </c>
      <c r="BT876" s="257"/>
      <c r="BU876" s="257"/>
      <c r="BV876" s="257" t="s">
        <v>7002</v>
      </c>
      <c r="BW876" s="38"/>
      <c r="BX876" s="257" t="s">
        <v>7003</v>
      </c>
      <c r="BY876" s="266"/>
      <c r="BZ876" s="219"/>
    </row>
    <row r="877" spans="1:78" s="217" customFormat="1" ht="99.75" customHeight="1">
      <c r="A877" s="257">
        <v>874</v>
      </c>
      <c r="B877" s="42" t="s">
        <v>7004</v>
      </c>
      <c r="C877" s="257" t="s">
        <v>106</v>
      </c>
      <c r="D877" s="257" t="s">
        <v>167</v>
      </c>
      <c r="E877" s="265" t="s">
        <v>168</v>
      </c>
      <c r="F877" s="257"/>
      <c r="G877" s="257"/>
      <c r="H877" s="257" t="s">
        <v>189</v>
      </c>
      <c r="I877" s="76" t="s">
        <v>7005</v>
      </c>
      <c r="J877" s="158" t="s">
        <v>96</v>
      </c>
      <c r="K877" s="257" t="s">
        <v>96</v>
      </c>
      <c r="L877" s="257" t="s">
        <v>7006</v>
      </c>
      <c r="M877" s="258"/>
      <c r="N877" s="265">
        <v>2010</v>
      </c>
      <c r="O877" s="53">
        <v>7933</v>
      </c>
      <c r="P877" s="53">
        <v>39580</v>
      </c>
      <c r="Q877" s="265" t="s">
        <v>114</v>
      </c>
      <c r="R877" s="257" t="s">
        <v>176</v>
      </c>
      <c r="S877" s="144" t="s">
        <v>177</v>
      </c>
      <c r="T877" s="158" t="s">
        <v>178</v>
      </c>
      <c r="U877" s="158" t="s">
        <v>101</v>
      </c>
      <c r="V877" s="76" t="s">
        <v>7007</v>
      </c>
      <c r="W877" s="257"/>
      <c r="X877" s="261"/>
      <c r="Y877" s="39"/>
      <c r="Z877" s="39"/>
      <c r="AA877" s="39"/>
      <c r="AB877" s="262"/>
      <c r="AC877" s="49"/>
      <c r="AD877" s="263"/>
      <c r="AE877" s="263"/>
      <c r="AF877" s="49"/>
      <c r="AG877" s="263"/>
      <c r="AH877" s="263"/>
      <c r="AI877" s="266"/>
      <c r="AJ877" s="39"/>
      <c r="AK877" s="51"/>
      <c r="AL877" s="39"/>
      <c r="AM877" s="51"/>
      <c r="AN877" s="83"/>
      <c r="AO877" s="52"/>
      <c r="AP877" s="51"/>
      <c r="AQ877" s="54"/>
      <c r="AR877" s="52"/>
      <c r="AS877" s="52"/>
      <c r="AT877" s="52"/>
      <c r="AU877" s="52"/>
      <c r="AV877" s="52"/>
      <c r="AW877" s="52"/>
      <c r="AX877" s="54"/>
      <c r="AY877" s="52"/>
      <c r="AZ877" s="52"/>
      <c r="BA877" s="51"/>
      <c r="BB877" s="51"/>
      <c r="BC877" s="52"/>
      <c r="BD877" s="52"/>
      <c r="BE877" s="51"/>
      <c r="BF877" s="51"/>
      <c r="BG877" s="52"/>
      <c r="BH877" s="52"/>
      <c r="BI877" s="51"/>
      <c r="BJ877" s="51"/>
      <c r="BK877" s="257" t="s">
        <v>7008</v>
      </c>
      <c r="BL877" s="266" t="s">
        <v>180</v>
      </c>
      <c r="BM877" s="257" t="s">
        <v>118</v>
      </c>
      <c r="BN877" s="257"/>
      <c r="BO877" s="257"/>
      <c r="BP877" s="257" t="s">
        <v>7009</v>
      </c>
      <c r="BQ877" s="257"/>
      <c r="BR877" s="257"/>
      <c r="BS877" s="265" t="s">
        <v>178</v>
      </c>
      <c r="BT877" s="257"/>
      <c r="BU877" s="257"/>
      <c r="BV877" s="257"/>
      <c r="BW877" s="38"/>
      <c r="BX877" s="257" t="s">
        <v>7010</v>
      </c>
      <c r="BY877" s="266"/>
      <c r="BZ877" s="219"/>
    </row>
    <row r="878" spans="1:78" s="217" customFormat="1" ht="174.75" customHeight="1">
      <c r="A878" s="257">
        <v>875</v>
      </c>
      <c r="B878" s="10" t="s">
        <v>7011</v>
      </c>
      <c r="C878" s="257" t="s">
        <v>106</v>
      </c>
      <c r="D878" s="257" t="s">
        <v>167</v>
      </c>
      <c r="E878" s="257" t="s">
        <v>168</v>
      </c>
      <c r="F878" s="257" t="s">
        <v>169</v>
      </c>
      <c r="G878" s="257" t="s">
        <v>170</v>
      </c>
      <c r="H878" s="69" t="s">
        <v>8072</v>
      </c>
      <c r="I878" s="32" t="s">
        <v>7012</v>
      </c>
      <c r="J878" s="158" t="s">
        <v>96</v>
      </c>
      <c r="K878" s="257" t="s">
        <v>96</v>
      </c>
      <c r="L878" s="257" t="s">
        <v>7013</v>
      </c>
      <c r="M878" s="46" t="s">
        <v>7014</v>
      </c>
      <c r="N878" s="47">
        <v>43476</v>
      </c>
      <c r="O878" s="257" t="s">
        <v>174</v>
      </c>
      <c r="P878" s="48"/>
      <c r="Q878" s="257" t="s">
        <v>175</v>
      </c>
      <c r="R878" s="266" t="s">
        <v>1071</v>
      </c>
      <c r="S878" s="267" t="s">
        <v>287</v>
      </c>
      <c r="T878" s="158" t="s">
        <v>178</v>
      </c>
      <c r="U878" s="158" t="s">
        <v>101</v>
      </c>
      <c r="V878" s="32"/>
      <c r="W878" s="266"/>
      <c r="X878" s="261"/>
      <c r="Y878" s="261"/>
      <c r="Z878" s="261"/>
      <c r="AA878" s="261"/>
      <c r="AB878" s="262"/>
      <c r="AC878" s="263"/>
      <c r="AD878" s="263"/>
      <c r="AE878" s="263"/>
      <c r="AF878" s="263"/>
      <c r="AG878" s="263"/>
      <c r="AH878" s="263"/>
      <c r="AI878" s="266"/>
      <c r="AJ878" s="49"/>
      <c r="AK878" s="49"/>
      <c r="AL878" s="49"/>
      <c r="AM878" s="49"/>
      <c r="AN878" s="50"/>
      <c r="AO878" s="49"/>
      <c r="AP878" s="49"/>
      <c r="AQ878" s="50"/>
      <c r="AR878" s="49"/>
      <c r="AS878" s="49"/>
      <c r="AT878" s="49"/>
      <c r="AU878" s="49"/>
      <c r="AV878" s="49"/>
      <c r="AW878" s="49"/>
      <c r="AX878" s="50"/>
      <c r="AY878" s="49"/>
      <c r="AZ878" s="49"/>
      <c r="BA878" s="49"/>
      <c r="BB878" s="49"/>
      <c r="BC878" s="49"/>
      <c r="BD878" s="49"/>
      <c r="BE878" s="49"/>
      <c r="BF878" s="49"/>
      <c r="BG878" s="49"/>
      <c r="BH878" s="49"/>
      <c r="BI878" s="49"/>
      <c r="BJ878" s="49"/>
      <c r="BK878" s="257" t="s">
        <v>179</v>
      </c>
      <c r="BL878" s="266" t="s">
        <v>180</v>
      </c>
      <c r="BM878" s="266" t="s">
        <v>118</v>
      </c>
      <c r="BN878" s="266"/>
      <c r="BO878" s="266" t="s">
        <v>118</v>
      </c>
      <c r="BP878" s="257" t="s">
        <v>181</v>
      </c>
      <c r="BQ878" s="144" t="s">
        <v>102</v>
      </c>
      <c r="BR878" s="257" t="s">
        <v>7015</v>
      </c>
      <c r="BS878" s="257" t="s">
        <v>178</v>
      </c>
      <c r="BT878" s="266"/>
      <c r="BU878" s="257"/>
      <c r="BV878" s="257"/>
      <c r="BW878" s="34"/>
      <c r="BX878" s="257" t="s">
        <v>183</v>
      </c>
      <c r="BY878" s="266"/>
      <c r="BZ878" s="219"/>
    </row>
    <row r="879" spans="1:78" s="217" customFormat="1" ht="99.75" customHeight="1">
      <c r="A879" s="257">
        <v>876</v>
      </c>
      <c r="B879" s="10" t="s">
        <v>7016</v>
      </c>
      <c r="C879" s="257" t="s">
        <v>92</v>
      </c>
      <c r="D879" s="257" t="s">
        <v>93</v>
      </c>
      <c r="E879" s="257" t="s">
        <v>7017</v>
      </c>
      <c r="F879" s="257"/>
      <c r="G879" s="257" t="s">
        <v>7018</v>
      </c>
      <c r="H879" s="257" t="s">
        <v>81</v>
      </c>
      <c r="I879" s="32"/>
      <c r="J879" s="158" t="s">
        <v>96</v>
      </c>
      <c r="K879" s="257" t="s">
        <v>96</v>
      </c>
      <c r="L879" s="257" t="s">
        <v>3515</v>
      </c>
      <c r="M879" s="258">
        <v>43101</v>
      </c>
      <c r="N879" s="257"/>
      <c r="O879" s="260"/>
      <c r="P879" s="260"/>
      <c r="Q879" s="257" t="s">
        <v>114</v>
      </c>
      <c r="R879" s="257" t="s">
        <v>98</v>
      </c>
      <c r="S879" s="267" t="s">
        <v>99</v>
      </c>
      <c r="T879" s="158" t="s">
        <v>100</v>
      </c>
      <c r="U879" s="158" t="s">
        <v>101</v>
      </c>
      <c r="V879" s="266"/>
      <c r="W879" s="266"/>
      <c r="X879" s="263"/>
      <c r="Y879" s="263"/>
      <c r="Z879" s="263"/>
      <c r="AA879" s="263"/>
      <c r="AB879" s="266"/>
      <c r="AC879" s="263"/>
      <c r="AD879" s="263"/>
      <c r="AE879" s="263"/>
      <c r="AF879" s="263"/>
      <c r="AG879" s="263"/>
      <c r="AH879" s="263"/>
      <c r="AI879" s="266"/>
      <c r="AJ879" s="263"/>
      <c r="AK879" s="263"/>
      <c r="AL879" s="263"/>
      <c r="AM879" s="263"/>
      <c r="AN879" s="266"/>
      <c r="AO879" s="263"/>
      <c r="AP879" s="263"/>
      <c r="AQ879" s="266"/>
      <c r="AR879" s="45"/>
      <c r="AS879" s="103"/>
      <c r="AT879" s="4"/>
      <c r="AU879" s="4"/>
      <c r="AV879" s="103"/>
      <c r="AW879" s="103"/>
      <c r="AX879" s="104"/>
      <c r="AY879" s="103"/>
      <c r="AZ879" s="103"/>
      <c r="BA879" s="263"/>
      <c r="BB879" s="263"/>
      <c r="BC879" s="103"/>
      <c r="BD879" s="103"/>
      <c r="BE879" s="263"/>
      <c r="BF879" s="263"/>
      <c r="BG879" s="103"/>
      <c r="BH879" s="103"/>
      <c r="BI879" s="263"/>
      <c r="BJ879" s="263"/>
      <c r="BK879" s="257" t="s">
        <v>7019</v>
      </c>
      <c r="BL879" s="266" t="s">
        <v>180</v>
      </c>
      <c r="BM879" s="257" t="s">
        <v>180</v>
      </c>
      <c r="BN879" s="257"/>
      <c r="BO879" s="257" t="s">
        <v>118</v>
      </c>
      <c r="BP879" s="266"/>
      <c r="BQ879" s="104"/>
      <c r="BR879" s="104"/>
      <c r="BS879" s="257" t="s">
        <v>100</v>
      </c>
      <c r="BT879" s="104"/>
      <c r="BU879" s="257"/>
      <c r="BV879" s="104"/>
      <c r="BW879" s="104"/>
      <c r="BX879" s="257" t="s">
        <v>7020</v>
      </c>
      <c r="BY879" s="104"/>
      <c r="BZ879" s="219"/>
    </row>
    <row r="880" spans="1:78" s="217" customFormat="1" ht="99.75" customHeight="1">
      <c r="A880" s="257">
        <v>877</v>
      </c>
      <c r="B880" s="10" t="s">
        <v>7021</v>
      </c>
      <c r="C880" s="257" t="s">
        <v>106</v>
      </c>
      <c r="D880" s="257" t="s">
        <v>77</v>
      </c>
      <c r="E880" s="257" t="s">
        <v>6386</v>
      </c>
      <c r="F880" s="257"/>
      <c r="G880" s="257"/>
      <c r="H880" s="257" t="s">
        <v>81</v>
      </c>
      <c r="I880" s="32"/>
      <c r="J880" s="158" t="s">
        <v>96</v>
      </c>
      <c r="K880" s="257" t="s">
        <v>6381</v>
      </c>
      <c r="L880" s="257" t="s">
        <v>6490</v>
      </c>
      <c r="M880" s="258"/>
      <c r="N880" s="257"/>
      <c r="O880" s="260"/>
      <c r="P880" s="260"/>
      <c r="Q880" s="257" t="s">
        <v>114</v>
      </c>
      <c r="R880" s="266" t="s">
        <v>144</v>
      </c>
      <c r="S880" s="267" t="s">
        <v>195</v>
      </c>
      <c r="T880" s="158" t="s">
        <v>86</v>
      </c>
      <c r="U880" s="158" t="s">
        <v>116</v>
      </c>
      <c r="V880" s="266"/>
      <c r="W880" s="266"/>
      <c r="X880" s="263"/>
      <c r="Y880" s="263"/>
      <c r="Z880" s="263"/>
      <c r="AA880" s="263"/>
      <c r="AB880" s="266"/>
      <c r="AC880" s="263"/>
      <c r="AD880" s="263"/>
      <c r="AE880" s="263"/>
      <c r="AF880" s="263"/>
      <c r="AG880" s="263"/>
      <c r="AH880" s="263"/>
      <c r="AI880" s="266"/>
      <c r="AJ880" s="263"/>
      <c r="AK880" s="263"/>
      <c r="AL880" s="263"/>
      <c r="AM880" s="263"/>
      <c r="AN880" s="266"/>
      <c r="AO880" s="263"/>
      <c r="AP880" s="263"/>
      <c r="AQ880" s="266"/>
      <c r="AR880" s="45"/>
      <c r="AS880" s="103"/>
      <c r="AT880" s="4"/>
      <c r="AU880" s="4"/>
      <c r="AV880" s="103"/>
      <c r="AW880" s="103"/>
      <c r="AX880" s="104"/>
      <c r="AY880" s="103"/>
      <c r="AZ880" s="103"/>
      <c r="BA880" s="263"/>
      <c r="BB880" s="263"/>
      <c r="BC880" s="103"/>
      <c r="BD880" s="103"/>
      <c r="BE880" s="263"/>
      <c r="BF880" s="263"/>
      <c r="BG880" s="103"/>
      <c r="BH880" s="103"/>
      <c r="BI880" s="263"/>
      <c r="BJ880" s="263"/>
      <c r="BK880" s="257"/>
      <c r="BL880" s="257"/>
      <c r="BM880" s="257"/>
      <c r="BN880" s="257"/>
      <c r="BO880" s="257"/>
      <c r="BP880" s="266"/>
      <c r="BQ880" s="104"/>
      <c r="BR880" s="104"/>
      <c r="BS880" s="257" t="s">
        <v>7022</v>
      </c>
      <c r="BT880" s="104"/>
      <c r="BU880" s="257"/>
      <c r="BV880" s="104"/>
      <c r="BW880" s="104"/>
      <c r="BX880" s="257" t="s">
        <v>1337</v>
      </c>
      <c r="BY880" s="104"/>
      <c r="BZ880" s="219"/>
    </row>
    <row r="881" spans="1:78" s="217" customFormat="1" ht="99.75" customHeight="1">
      <c r="A881" s="257">
        <v>878</v>
      </c>
      <c r="B881" s="42" t="s">
        <v>7023</v>
      </c>
      <c r="C881" s="257" t="s">
        <v>106</v>
      </c>
      <c r="D881" s="257" t="s">
        <v>77</v>
      </c>
      <c r="E881" s="257" t="s">
        <v>6386</v>
      </c>
      <c r="F881" s="257"/>
      <c r="G881" s="257" t="s">
        <v>7024</v>
      </c>
      <c r="H881" s="257" t="s">
        <v>81</v>
      </c>
      <c r="I881" s="10"/>
      <c r="J881" s="158" t="s">
        <v>96</v>
      </c>
      <c r="K881" s="257" t="s">
        <v>5161</v>
      </c>
      <c r="L881" s="257" t="s">
        <v>7025</v>
      </c>
      <c r="M881" s="258">
        <v>39128</v>
      </c>
      <c r="N881" s="259">
        <v>39128</v>
      </c>
      <c r="O881" s="260"/>
      <c r="P881" s="260"/>
      <c r="Q881" s="257" t="s">
        <v>114</v>
      </c>
      <c r="R881" s="257" t="s">
        <v>4164</v>
      </c>
      <c r="S881" s="267" t="s">
        <v>761</v>
      </c>
      <c r="T881" s="158" t="s">
        <v>86</v>
      </c>
      <c r="U881" s="158" t="s">
        <v>101</v>
      </c>
      <c r="V881" s="32"/>
      <c r="W881" s="257"/>
      <c r="X881" s="261">
        <v>41697441</v>
      </c>
      <c r="Y881" s="39">
        <f>X881/10</f>
        <v>4169744.1</v>
      </c>
      <c r="Z881" s="39">
        <f>X881/13.5</f>
        <v>3088699.3333333335</v>
      </c>
      <c r="AA881" s="39">
        <v>84462.487846378222</v>
      </c>
      <c r="AB881" s="262">
        <v>5</v>
      </c>
      <c r="AC881" s="49">
        <v>2044997226</v>
      </c>
      <c r="AD881" s="263">
        <f>AC881/10</f>
        <v>204499722.59999999</v>
      </c>
      <c r="AE881" s="263">
        <f>AC881/13.5</f>
        <v>151481276</v>
      </c>
      <c r="AF881" s="49">
        <v>977214.49337691395</v>
      </c>
      <c r="AG881" s="263">
        <v>-12778767</v>
      </c>
      <c r="AH881" s="263">
        <v>-19288857</v>
      </c>
      <c r="AI881" s="266">
        <v>5</v>
      </c>
      <c r="AJ881" s="49"/>
      <c r="AK881" s="49"/>
      <c r="AL881" s="49"/>
      <c r="AM881" s="49"/>
      <c r="AN881" s="64"/>
      <c r="AO881" s="49"/>
      <c r="AP881" s="49"/>
      <c r="AQ881" s="64"/>
      <c r="AR881" s="49"/>
      <c r="AS881" s="49"/>
      <c r="AT881" s="49"/>
      <c r="AU881" s="49"/>
      <c r="AV881" s="49"/>
      <c r="AW881" s="49"/>
      <c r="AX881" s="64"/>
      <c r="AY881" s="49"/>
      <c r="AZ881" s="49"/>
      <c r="BA881" s="49"/>
      <c r="BB881" s="49"/>
      <c r="BC881" s="49"/>
      <c r="BD881" s="49"/>
      <c r="BE881" s="49"/>
      <c r="BF881" s="49"/>
      <c r="BG881" s="49"/>
      <c r="BH881" s="49"/>
      <c r="BI881" s="49"/>
      <c r="BJ881" s="49"/>
      <c r="BK881" s="257" t="s">
        <v>7026</v>
      </c>
      <c r="BL881" s="257"/>
      <c r="BM881" s="257" t="s">
        <v>118</v>
      </c>
      <c r="BN881" s="257"/>
      <c r="BO881" s="257"/>
      <c r="BP881" s="257"/>
      <c r="BQ881" s="38"/>
      <c r="BR881" s="257" t="s">
        <v>7027</v>
      </c>
      <c r="BS881" s="257" t="s">
        <v>119</v>
      </c>
      <c r="BT881" s="257"/>
      <c r="BU881" s="257"/>
      <c r="BV881" s="257"/>
      <c r="BW881" s="38"/>
      <c r="BX881" s="257" t="s">
        <v>7028</v>
      </c>
      <c r="BY881" s="266"/>
      <c r="BZ881" s="219"/>
    </row>
    <row r="882" spans="1:78" s="217" customFormat="1" ht="99.75" customHeight="1">
      <c r="A882" s="257">
        <v>879</v>
      </c>
      <c r="B882" s="10" t="s">
        <v>7029</v>
      </c>
      <c r="C882" s="257" t="s">
        <v>76</v>
      </c>
      <c r="D882" s="257" t="s">
        <v>204</v>
      </c>
      <c r="E882" s="257" t="s">
        <v>243</v>
      </c>
      <c r="F882" s="257"/>
      <c r="G882" s="257"/>
      <c r="H882" s="257" t="s">
        <v>81</v>
      </c>
      <c r="I882" s="32" t="s">
        <v>7030</v>
      </c>
      <c r="J882" s="158" t="s">
        <v>96</v>
      </c>
      <c r="K882" s="257" t="s">
        <v>7031</v>
      </c>
      <c r="L882" s="257" t="s">
        <v>7032</v>
      </c>
      <c r="M882" s="258">
        <v>24651</v>
      </c>
      <c r="N882" s="257"/>
      <c r="O882" s="260"/>
      <c r="P882" s="260"/>
      <c r="Q882" s="257" t="s">
        <v>8100</v>
      </c>
      <c r="R882" s="257"/>
      <c r="S882" s="267" t="s">
        <v>247</v>
      </c>
      <c r="T882" s="158" t="s">
        <v>86</v>
      </c>
      <c r="U882" s="158" t="s">
        <v>116</v>
      </c>
      <c r="V882" s="257"/>
      <c r="W882" s="257"/>
      <c r="X882" s="261"/>
      <c r="Y882" s="261"/>
      <c r="Z882" s="261"/>
      <c r="AA882" s="261"/>
      <c r="AB882" s="257"/>
      <c r="AC882" s="261"/>
      <c r="AD882" s="261"/>
      <c r="AE882" s="261"/>
      <c r="AF882" s="261"/>
      <c r="AG882" s="261"/>
      <c r="AH882" s="261"/>
      <c r="AI882" s="257"/>
      <c r="AJ882" s="261"/>
      <c r="AK882" s="261"/>
      <c r="AL882" s="261"/>
      <c r="AM882" s="261"/>
      <c r="AN882" s="257"/>
      <c r="AO882" s="261"/>
      <c r="AP882" s="261"/>
      <c r="AQ882" s="257"/>
      <c r="AR882" s="261"/>
      <c r="AS882" s="261"/>
      <c r="AT882" s="261"/>
      <c r="AU882" s="261"/>
      <c r="AV882" s="261"/>
      <c r="AW882" s="261"/>
      <c r="AX882" s="257"/>
      <c r="AY882" s="261"/>
      <c r="AZ882" s="261"/>
      <c r="BA882" s="261"/>
      <c r="BB882" s="261"/>
      <c r="BC882" s="261"/>
      <c r="BD882" s="261"/>
      <c r="BE882" s="261"/>
      <c r="BF882" s="261"/>
      <c r="BG882" s="261"/>
      <c r="BH882" s="261"/>
      <c r="BI882" s="261"/>
      <c r="BJ882" s="261"/>
      <c r="BK882" s="257"/>
      <c r="BL882" s="257"/>
      <c r="BM882" s="257"/>
      <c r="BN882" s="257"/>
      <c r="BO882" s="257"/>
      <c r="BP882" s="257"/>
      <c r="BQ882" s="257"/>
      <c r="BR882" s="257"/>
      <c r="BS882" s="257" t="s">
        <v>249</v>
      </c>
      <c r="BT882" s="257"/>
      <c r="BU882" s="257"/>
      <c r="BV882" s="257"/>
      <c r="BW882" s="257"/>
      <c r="BX882" s="257" t="s">
        <v>7033</v>
      </c>
      <c r="BY882" s="257" t="s">
        <v>247</v>
      </c>
      <c r="BZ882" s="219"/>
    </row>
    <row r="883" spans="1:78" s="217" customFormat="1" ht="99.75" customHeight="1">
      <c r="A883" s="257">
        <v>880</v>
      </c>
      <c r="B883" s="10" t="s">
        <v>8261</v>
      </c>
      <c r="C883" s="257" t="s">
        <v>92</v>
      </c>
      <c r="D883" s="257" t="s">
        <v>77</v>
      </c>
      <c r="E883" s="257" t="s">
        <v>6726</v>
      </c>
      <c r="F883" s="257"/>
      <c r="G883" s="257"/>
      <c r="H883" s="257" t="s">
        <v>81</v>
      </c>
      <c r="I883" s="32"/>
      <c r="J883" s="158" t="s">
        <v>96</v>
      </c>
      <c r="K883" s="257" t="s">
        <v>96</v>
      </c>
      <c r="L883" s="257"/>
      <c r="M883" s="258"/>
      <c r="N883" s="257"/>
      <c r="O883" s="260"/>
      <c r="P883" s="260"/>
      <c r="Q883" s="257" t="s">
        <v>114</v>
      </c>
      <c r="R883" s="257"/>
      <c r="S883" s="267" t="s">
        <v>133</v>
      </c>
      <c r="T883" s="158" t="s">
        <v>368</v>
      </c>
      <c r="U883" s="158" t="s">
        <v>101</v>
      </c>
      <c r="V883" s="266"/>
      <c r="W883" s="266"/>
      <c r="X883" s="263"/>
      <c r="Y883" s="263"/>
      <c r="Z883" s="263"/>
      <c r="AA883" s="263"/>
      <c r="AB883" s="266"/>
      <c r="AC883" s="263"/>
      <c r="AD883" s="263"/>
      <c r="AE883" s="263"/>
      <c r="AF883" s="263"/>
      <c r="AG883" s="263"/>
      <c r="AH883" s="263"/>
      <c r="AI883" s="266"/>
      <c r="AJ883" s="263"/>
      <c r="AK883" s="263"/>
      <c r="AL883" s="263"/>
      <c r="AM883" s="263"/>
      <c r="AN883" s="266"/>
      <c r="AO883" s="263"/>
      <c r="AP883" s="263"/>
      <c r="AQ883" s="90"/>
      <c r="AR883" s="96"/>
      <c r="AS883" s="103"/>
      <c r="AT883" s="4"/>
      <c r="AU883" s="4"/>
      <c r="AV883" s="103"/>
      <c r="AW883" s="103"/>
      <c r="AX883" s="104"/>
      <c r="AY883" s="103"/>
      <c r="AZ883" s="103"/>
      <c r="BA883" s="263"/>
      <c r="BB883" s="263"/>
      <c r="BC883" s="103"/>
      <c r="BD883" s="103"/>
      <c r="BE883" s="263"/>
      <c r="BF883" s="263"/>
      <c r="BG883" s="103"/>
      <c r="BH883" s="103"/>
      <c r="BI883" s="263"/>
      <c r="BJ883" s="263"/>
      <c r="BK883" s="266"/>
      <c r="BL883" s="266"/>
      <c r="BM883" s="266"/>
      <c r="BN883" s="266"/>
      <c r="BO883" s="266"/>
      <c r="BP883" s="266"/>
      <c r="BQ883" s="104"/>
      <c r="BR883" s="104"/>
      <c r="BS883" s="257" t="s">
        <v>368</v>
      </c>
      <c r="BT883" s="104"/>
      <c r="BU883" s="257"/>
      <c r="BV883" s="257" t="s">
        <v>7034</v>
      </c>
      <c r="BW883" s="104"/>
      <c r="BX883" s="257" t="s">
        <v>7035</v>
      </c>
      <c r="BY883" s="104"/>
      <c r="BZ883" s="219"/>
    </row>
    <row r="884" spans="1:78" s="217" customFormat="1" ht="99.75" customHeight="1">
      <c r="A884" s="257">
        <v>881</v>
      </c>
      <c r="B884" s="10" t="s">
        <v>7036</v>
      </c>
      <c r="C884" s="257" t="s">
        <v>76</v>
      </c>
      <c r="D884" s="257" t="s">
        <v>204</v>
      </c>
      <c r="E884" s="257" t="s">
        <v>243</v>
      </c>
      <c r="F884" s="257" t="s">
        <v>7037</v>
      </c>
      <c r="G884" s="257" t="s">
        <v>7038</v>
      </c>
      <c r="H884" s="257" t="s">
        <v>81</v>
      </c>
      <c r="I884" s="32" t="s">
        <v>7039</v>
      </c>
      <c r="J884" s="158" t="s">
        <v>96</v>
      </c>
      <c r="K884" s="257" t="s">
        <v>7031</v>
      </c>
      <c r="L884" s="257" t="s">
        <v>7040</v>
      </c>
      <c r="M884" s="257"/>
      <c r="N884" s="257"/>
      <c r="O884" s="260"/>
      <c r="P884" s="260"/>
      <c r="Q884" s="257" t="s">
        <v>8100</v>
      </c>
      <c r="R884" s="257"/>
      <c r="S884" s="267" t="s">
        <v>499</v>
      </c>
      <c r="T884" s="158" t="s">
        <v>86</v>
      </c>
      <c r="U884" s="158" t="s">
        <v>116</v>
      </c>
      <c r="V884" s="257"/>
      <c r="W884" s="257"/>
      <c r="X884" s="261"/>
      <c r="Y884" s="261"/>
      <c r="Z884" s="261"/>
      <c r="AA884" s="261"/>
      <c r="AB884" s="257"/>
      <c r="AC884" s="261"/>
      <c r="AD884" s="261"/>
      <c r="AE884" s="261"/>
      <c r="AF884" s="261"/>
      <c r="AG884" s="261"/>
      <c r="AH884" s="261"/>
      <c r="AI884" s="257"/>
      <c r="AJ884" s="261"/>
      <c r="AK884" s="261"/>
      <c r="AL884" s="261"/>
      <c r="AM884" s="261"/>
      <c r="AN884" s="257"/>
      <c r="AO884" s="261"/>
      <c r="AP884" s="261"/>
      <c r="AQ884" s="257"/>
      <c r="AR884" s="261"/>
      <c r="AS884" s="261"/>
      <c r="AT884" s="261"/>
      <c r="AU884" s="261"/>
      <c r="AV884" s="261"/>
      <c r="AW884" s="261"/>
      <c r="AX884" s="257"/>
      <c r="AY884" s="261"/>
      <c r="AZ884" s="261"/>
      <c r="BA884" s="261"/>
      <c r="BB884" s="261"/>
      <c r="BC884" s="261"/>
      <c r="BD884" s="261"/>
      <c r="BE884" s="261"/>
      <c r="BF884" s="261"/>
      <c r="BG884" s="261"/>
      <c r="BH884" s="261"/>
      <c r="BI884" s="261"/>
      <c r="BJ884" s="261"/>
      <c r="BK884" s="257" t="s">
        <v>7041</v>
      </c>
      <c r="BL884" s="257"/>
      <c r="BM884" s="257" t="s">
        <v>118</v>
      </c>
      <c r="BN884" s="257"/>
      <c r="BO884" s="257" t="s">
        <v>118</v>
      </c>
      <c r="BP884" s="257"/>
      <c r="BQ884" s="257"/>
      <c r="BR884" s="257"/>
      <c r="BS884" s="257" t="s">
        <v>249</v>
      </c>
      <c r="BT884" s="257"/>
      <c r="BU884" s="257"/>
      <c r="BV884" s="257"/>
      <c r="BW884" s="257"/>
      <c r="BX884" s="257" t="s">
        <v>7042</v>
      </c>
      <c r="BY884" s="257" t="s">
        <v>499</v>
      </c>
      <c r="BZ884" s="219"/>
    </row>
    <row r="885" spans="1:78" s="217" customFormat="1" ht="409.5" customHeight="1">
      <c r="A885" s="257">
        <v>882</v>
      </c>
      <c r="B885" s="10" t="s">
        <v>7043</v>
      </c>
      <c r="C885" s="257" t="s">
        <v>106</v>
      </c>
      <c r="D885" s="257" t="s">
        <v>1064</v>
      </c>
      <c r="E885" s="257" t="s">
        <v>1065</v>
      </c>
      <c r="F885" s="257" t="s">
        <v>7044</v>
      </c>
      <c r="G885" s="257" t="s">
        <v>7045</v>
      </c>
      <c r="H885" s="262" t="s">
        <v>1431</v>
      </c>
      <c r="I885" s="32" t="s">
        <v>7046</v>
      </c>
      <c r="J885" s="158" t="s">
        <v>96</v>
      </c>
      <c r="K885" s="69" t="s">
        <v>7047</v>
      </c>
      <c r="L885" s="257" t="s">
        <v>7048</v>
      </c>
      <c r="M885" s="258">
        <v>23486</v>
      </c>
      <c r="N885" s="259">
        <v>39580</v>
      </c>
      <c r="O885" s="260"/>
      <c r="P885" s="260"/>
      <c r="Q885" s="257" t="s">
        <v>8100</v>
      </c>
      <c r="R885" s="257" t="s">
        <v>1071</v>
      </c>
      <c r="S885" s="267" t="s">
        <v>287</v>
      </c>
      <c r="T885" s="158" t="s">
        <v>8402</v>
      </c>
      <c r="U885" s="158" t="s">
        <v>101</v>
      </c>
      <c r="V885" s="32" t="s">
        <v>7049</v>
      </c>
      <c r="W885" s="257"/>
      <c r="X885" s="261">
        <v>88324369747</v>
      </c>
      <c r="Y885" s="39">
        <f>X885/10</f>
        <v>8832436974.7000008</v>
      </c>
      <c r="Z885" s="39">
        <f>X885/13.5</f>
        <v>6542545907.1851854</v>
      </c>
      <c r="AA885" s="39">
        <v>178910163.96653703</v>
      </c>
      <c r="AB885" s="260">
        <v>19029</v>
      </c>
      <c r="AC885" s="49">
        <v>82966925158</v>
      </c>
      <c r="AD885" s="49">
        <f>AC885/10</f>
        <v>8296692515.8000002</v>
      </c>
      <c r="AE885" s="49">
        <f>AC885/13.5</f>
        <v>6145698159.8518515</v>
      </c>
      <c r="AF885" s="49">
        <v>39646255.116883613</v>
      </c>
      <c r="AG885" s="263"/>
      <c r="AH885" s="49"/>
      <c r="AI885" s="48"/>
      <c r="AJ885" s="39">
        <v>47692965.939999998</v>
      </c>
      <c r="AK885" s="52">
        <v>383569887.32999998</v>
      </c>
      <c r="AL885" s="39">
        <v>431262853.26999998</v>
      </c>
      <c r="AM885" s="51">
        <v>8873721.2606995869</v>
      </c>
      <c r="AN885" s="260">
        <v>17635</v>
      </c>
      <c r="AO885" s="52">
        <v>221034408694</v>
      </c>
      <c r="AP885" s="39">
        <v>115957047465</v>
      </c>
      <c r="AQ885" s="53">
        <v>17494</v>
      </c>
      <c r="AR885" s="52"/>
      <c r="AS885" s="52"/>
      <c r="AT885" s="57">
        <v>10452406089226</v>
      </c>
      <c r="AU885" s="57">
        <v>35376171.049999997</v>
      </c>
      <c r="AV885" s="39">
        <f>AR885+AT885</f>
        <v>10452406089226</v>
      </c>
      <c r="AW885" s="39">
        <f>AS885+AU885</f>
        <v>35376171.049999997</v>
      </c>
      <c r="AX885" s="70"/>
      <c r="AY885" s="52"/>
      <c r="AZ885" s="52"/>
      <c r="BA885" s="39">
        <v>115957047465</v>
      </c>
      <c r="BB885" s="39">
        <v>115957047465</v>
      </c>
      <c r="BC885" s="52"/>
      <c r="BD885" s="52"/>
      <c r="BE885" s="39">
        <v>115957047465</v>
      </c>
      <c r="BF885" s="39">
        <v>115957047465</v>
      </c>
      <c r="BG885" s="52"/>
      <c r="BH885" s="52"/>
      <c r="BI885" s="39">
        <v>115957047465</v>
      </c>
      <c r="BJ885" s="39">
        <v>115957047465</v>
      </c>
      <c r="BK885" s="265" t="s">
        <v>7050</v>
      </c>
      <c r="BL885" s="266" t="s">
        <v>180</v>
      </c>
      <c r="BM885" s="257" t="s">
        <v>118</v>
      </c>
      <c r="BN885" s="266"/>
      <c r="BO885" s="144" t="s">
        <v>180</v>
      </c>
      <c r="BP885" s="69" t="s">
        <v>7051</v>
      </c>
      <c r="BQ885" s="257" t="s">
        <v>7052</v>
      </c>
      <c r="BR885" s="257" t="s">
        <v>7053</v>
      </c>
      <c r="BS885" s="257" t="s">
        <v>8402</v>
      </c>
      <c r="BT885" s="145"/>
      <c r="BU885" s="257" t="s">
        <v>7054</v>
      </c>
      <c r="BV885" s="69" t="s">
        <v>8802</v>
      </c>
      <c r="BW885" s="32" t="s">
        <v>7055</v>
      </c>
      <c r="BX885" s="69" t="s">
        <v>7056</v>
      </c>
      <c r="BY885" s="266"/>
      <c r="BZ885" s="219"/>
    </row>
    <row r="886" spans="1:78" s="217" customFormat="1" ht="99.75" customHeight="1">
      <c r="A886" s="257">
        <v>883</v>
      </c>
      <c r="B886" s="10" t="s">
        <v>7057</v>
      </c>
      <c r="C886" s="257" t="s">
        <v>92</v>
      </c>
      <c r="D886" s="257" t="s">
        <v>274</v>
      </c>
      <c r="E886" s="257" t="s">
        <v>7058</v>
      </c>
      <c r="F886" s="266"/>
      <c r="G886" s="257" t="s">
        <v>5571</v>
      </c>
      <c r="H886" s="257" t="s">
        <v>81</v>
      </c>
      <c r="I886" s="32"/>
      <c r="J886" s="158" t="s">
        <v>96</v>
      </c>
      <c r="K886" s="257" t="s">
        <v>96</v>
      </c>
      <c r="L886" s="257"/>
      <c r="M886" s="46"/>
      <c r="N886" s="266"/>
      <c r="O886" s="48"/>
      <c r="P886" s="260"/>
      <c r="Q886" s="257" t="s">
        <v>8100</v>
      </c>
      <c r="R886" s="257"/>
      <c r="S886" s="267" t="s">
        <v>638</v>
      </c>
      <c r="T886" s="158" t="s">
        <v>725</v>
      </c>
      <c r="U886" s="158" t="s">
        <v>116</v>
      </c>
      <c r="V886" s="266"/>
      <c r="W886" s="266"/>
      <c r="X886" s="263"/>
      <c r="Y886" s="263"/>
      <c r="Z886" s="263"/>
      <c r="AA886" s="263"/>
      <c r="AB886" s="266"/>
      <c r="AC886" s="263"/>
      <c r="AD886" s="263"/>
      <c r="AE886" s="263"/>
      <c r="AF886" s="263"/>
      <c r="AG886" s="263"/>
      <c r="AH886" s="263"/>
      <c r="AI886" s="266"/>
      <c r="AJ886" s="263"/>
      <c r="AK886" s="263"/>
      <c r="AL886" s="263"/>
      <c r="AM886" s="263"/>
      <c r="AN886" s="266"/>
      <c r="AO886" s="263"/>
      <c r="AP886" s="261"/>
      <c r="AQ886" s="90"/>
      <c r="AR886" s="45"/>
      <c r="AS886" s="103"/>
      <c r="AT886" s="4"/>
      <c r="AU886" s="4"/>
      <c r="AV886" s="103"/>
      <c r="AW886" s="103"/>
      <c r="AX886" s="104"/>
      <c r="AY886" s="103"/>
      <c r="AZ886" s="103"/>
      <c r="BA886" s="261"/>
      <c r="BB886" s="261"/>
      <c r="BC886" s="103"/>
      <c r="BD886" s="103"/>
      <c r="BE886" s="261"/>
      <c r="BF886" s="261"/>
      <c r="BG886" s="103"/>
      <c r="BH886" s="103"/>
      <c r="BI886" s="261"/>
      <c r="BJ886" s="261"/>
      <c r="BK886" s="266" t="s">
        <v>7059</v>
      </c>
      <c r="BL886" s="266" t="s">
        <v>180</v>
      </c>
      <c r="BM886" s="257" t="s">
        <v>180</v>
      </c>
      <c r="BN886" s="266"/>
      <c r="BO886" s="266"/>
      <c r="BP886" s="266"/>
      <c r="BQ886" s="104"/>
      <c r="BR886" s="104"/>
      <c r="BS886" s="257" t="s">
        <v>725</v>
      </c>
      <c r="BT886" s="104"/>
      <c r="BU886" s="257" t="s">
        <v>643</v>
      </c>
      <c r="BV886" s="104"/>
      <c r="BW886" s="104"/>
      <c r="BX886" s="257" t="s">
        <v>7060</v>
      </c>
      <c r="BY886" s="104"/>
      <c r="BZ886" s="219"/>
    </row>
    <row r="887" spans="1:78" s="217" customFormat="1" ht="99.75" customHeight="1">
      <c r="A887" s="257">
        <v>884</v>
      </c>
      <c r="B887" s="10" t="s">
        <v>7061</v>
      </c>
      <c r="C887" s="257" t="s">
        <v>106</v>
      </c>
      <c r="D887" s="257" t="s">
        <v>77</v>
      </c>
      <c r="E887" s="257" t="s">
        <v>6531</v>
      </c>
      <c r="F887" s="257" t="s">
        <v>7062</v>
      </c>
      <c r="G887" s="257" t="s">
        <v>7063</v>
      </c>
      <c r="H887" s="257" t="s">
        <v>81</v>
      </c>
      <c r="I887" s="32" t="s">
        <v>7064</v>
      </c>
      <c r="J887" s="158" t="s">
        <v>96</v>
      </c>
      <c r="K887" s="257" t="s">
        <v>7065</v>
      </c>
      <c r="L887" s="257" t="s">
        <v>7066</v>
      </c>
      <c r="M887" s="258">
        <v>40246</v>
      </c>
      <c r="N887" s="259">
        <v>40247</v>
      </c>
      <c r="O887" s="260"/>
      <c r="P887" s="260">
        <v>39382</v>
      </c>
      <c r="Q887" s="257" t="s">
        <v>8100</v>
      </c>
      <c r="R887" s="257" t="s">
        <v>7067</v>
      </c>
      <c r="S887" s="267" t="s">
        <v>359</v>
      </c>
      <c r="T887" s="158" t="s">
        <v>86</v>
      </c>
      <c r="U887" s="158" t="s">
        <v>116</v>
      </c>
      <c r="V887" s="32"/>
      <c r="W887" s="257"/>
      <c r="X887" s="261"/>
      <c r="Y887" s="261"/>
      <c r="Z887" s="261"/>
      <c r="AA887" s="261"/>
      <c r="AB887" s="262"/>
      <c r="AC887" s="263"/>
      <c r="AD887" s="261"/>
      <c r="AE887" s="261"/>
      <c r="AF887" s="261"/>
      <c r="AG887" s="261"/>
      <c r="AH887" s="263"/>
      <c r="AI887" s="266"/>
      <c r="AJ887" s="39"/>
      <c r="AK887" s="39"/>
      <c r="AL887" s="39"/>
      <c r="AM887" s="39"/>
      <c r="AN887" s="40"/>
      <c r="AO887" s="39"/>
      <c r="AP887" s="39"/>
      <c r="AQ887" s="40"/>
      <c r="AR887" s="39"/>
      <c r="AS887" s="39"/>
      <c r="AT887" s="39"/>
      <c r="AU887" s="39"/>
      <c r="AV887" s="39"/>
      <c r="AW887" s="39"/>
      <c r="AX887" s="40"/>
      <c r="AY887" s="39"/>
      <c r="AZ887" s="39"/>
      <c r="BA887" s="39"/>
      <c r="BB887" s="39"/>
      <c r="BC887" s="39"/>
      <c r="BD887" s="39"/>
      <c r="BE887" s="39"/>
      <c r="BF887" s="39"/>
      <c r="BG887" s="39"/>
      <c r="BH887" s="39"/>
      <c r="BI887" s="39"/>
      <c r="BJ887" s="39"/>
      <c r="BK887" s="257"/>
      <c r="BL887" s="257"/>
      <c r="BM887" s="257"/>
      <c r="BN887" s="257"/>
      <c r="BO887" s="257"/>
      <c r="BP887" s="257"/>
      <c r="BQ887" s="257" t="s">
        <v>7068</v>
      </c>
      <c r="BR887" s="257" t="s">
        <v>7069</v>
      </c>
      <c r="BS887" s="257" t="s">
        <v>3868</v>
      </c>
      <c r="BT887" s="257"/>
      <c r="BU887" s="257"/>
      <c r="BV887" s="257" t="s">
        <v>7070</v>
      </c>
      <c r="BW887" s="38"/>
      <c r="BX887" s="257" t="s">
        <v>7071</v>
      </c>
      <c r="BY887" s="257" t="s">
        <v>3905</v>
      </c>
      <c r="BZ887" s="219"/>
    </row>
    <row r="888" spans="1:78" s="217" customFormat="1" ht="99.75" customHeight="1">
      <c r="A888" s="257">
        <v>885</v>
      </c>
      <c r="B888" s="10" t="s">
        <v>7072</v>
      </c>
      <c r="C888" s="257" t="s">
        <v>106</v>
      </c>
      <c r="D888" s="257" t="s">
        <v>3347</v>
      </c>
      <c r="E888" s="257" t="s">
        <v>3348</v>
      </c>
      <c r="F888" s="257" t="s">
        <v>7073</v>
      </c>
      <c r="G888" s="257" t="s">
        <v>4697</v>
      </c>
      <c r="H888" s="69" t="s">
        <v>8072</v>
      </c>
      <c r="I888" s="32" t="s">
        <v>7074</v>
      </c>
      <c r="J888" s="158" t="s">
        <v>96</v>
      </c>
      <c r="K888" s="257" t="s">
        <v>96</v>
      </c>
      <c r="L888" s="257" t="s">
        <v>7075</v>
      </c>
      <c r="M888" s="46"/>
      <c r="N888" s="266"/>
      <c r="O888" s="48">
        <v>3416</v>
      </c>
      <c r="P888" s="48">
        <v>6374</v>
      </c>
      <c r="Q888" s="257" t="s">
        <v>114</v>
      </c>
      <c r="R888" s="257" t="s">
        <v>2909</v>
      </c>
      <c r="S888" s="267" t="s">
        <v>1104</v>
      </c>
      <c r="T888" s="158" t="s">
        <v>2107</v>
      </c>
      <c r="U888" s="158" t="s">
        <v>116</v>
      </c>
      <c r="V888" s="266"/>
      <c r="W888" s="266"/>
      <c r="X888" s="263"/>
      <c r="Y888" s="263"/>
      <c r="Z888" s="263"/>
      <c r="AA888" s="263"/>
      <c r="AB888" s="266"/>
      <c r="AC888" s="263"/>
      <c r="AD888" s="263"/>
      <c r="AE888" s="263"/>
      <c r="AF888" s="263"/>
      <c r="AG888" s="263"/>
      <c r="AH888" s="263"/>
      <c r="AI888" s="266"/>
      <c r="AJ888" s="263"/>
      <c r="AK888" s="263"/>
      <c r="AL888" s="263"/>
      <c r="AM888" s="261"/>
      <c r="AN888" s="266"/>
      <c r="AO888" s="263"/>
      <c r="AP888" s="263"/>
      <c r="AQ888" s="266"/>
      <c r="AR888" s="45"/>
      <c r="AS888" s="103"/>
      <c r="AT888" s="4"/>
      <c r="AU888" s="4"/>
      <c r="AV888" s="103"/>
      <c r="AW888" s="103"/>
      <c r="AX888" s="104"/>
      <c r="AY888" s="103"/>
      <c r="AZ888" s="103"/>
      <c r="BA888" s="263"/>
      <c r="BB888" s="263"/>
      <c r="BC888" s="103"/>
      <c r="BD888" s="103"/>
      <c r="BE888" s="263"/>
      <c r="BF888" s="263"/>
      <c r="BG888" s="103"/>
      <c r="BH888" s="103"/>
      <c r="BI888" s="263"/>
      <c r="BJ888" s="263"/>
      <c r="BK888" s="257" t="s">
        <v>7076</v>
      </c>
      <c r="BL888" s="266" t="s">
        <v>180</v>
      </c>
      <c r="BM888" s="266"/>
      <c r="BN888" s="266"/>
      <c r="BO888" s="266"/>
      <c r="BP888" s="129"/>
      <c r="BQ888" s="257" t="s">
        <v>7077</v>
      </c>
      <c r="BR888" s="257" t="s">
        <v>7078</v>
      </c>
      <c r="BS888" s="257" t="s">
        <v>7079</v>
      </c>
      <c r="BT888" s="104"/>
      <c r="BU888" s="257"/>
      <c r="BV888" s="104"/>
      <c r="BW888" s="104"/>
      <c r="BX888" s="257" t="s">
        <v>7080</v>
      </c>
      <c r="BY888" s="104"/>
      <c r="BZ888" s="219"/>
    </row>
    <row r="889" spans="1:78" s="217" customFormat="1" ht="99.75" customHeight="1">
      <c r="A889" s="257">
        <v>886</v>
      </c>
      <c r="B889" s="10" t="s">
        <v>8262</v>
      </c>
      <c r="C889" s="257" t="s">
        <v>92</v>
      </c>
      <c r="D889" s="257" t="s">
        <v>77</v>
      </c>
      <c r="E889" s="257" t="s">
        <v>7081</v>
      </c>
      <c r="F889" s="257"/>
      <c r="G889" s="257" t="s">
        <v>7082</v>
      </c>
      <c r="H889" s="257" t="s">
        <v>81</v>
      </c>
      <c r="I889" s="32"/>
      <c r="J889" s="158" t="s">
        <v>96</v>
      </c>
      <c r="K889" s="257" t="s">
        <v>96</v>
      </c>
      <c r="L889" s="257" t="s">
        <v>7083</v>
      </c>
      <c r="M889" s="258">
        <v>43617</v>
      </c>
      <c r="N889" s="257"/>
      <c r="O889" s="260"/>
      <c r="P889" s="260"/>
      <c r="Q889" s="257" t="s">
        <v>114</v>
      </c>
      <c r="R889" s="257" t="s">
        <v>311</v>
      </c>
      <c r="S889" s="267" t="s">
        <v>311</v>
      </c>
      <c r="T889" s="158" t="s">
        <v>974</v>
      </c>
      <c r="U889" s="158" t="s">
        <v>116</v>
      </c>
      <c r="V889" s="266"/>
      <c r="W889" s="266"/>
      <c r="X889" s="263"/>
      <c r="Y889" s="263"/>
      <c r="Z889" s="263"/>
      <c r="AA889" s="263"/>
      <c r="AB889" s="266"/>
      <c r="AC889" s="263"/>
      <c r="AD889" s="263"/>
      <c r="AE889" s="263"/>
      <c r="AF889" s="263"/>
      <c r="AG889" s="263"/>
      <c r="AH889" s="263"/>
      <c r="AI889" s="266"/>
      <c r="AJ889" s="263"/>
      <c r="AK889" s="263"/>
      <c r="AL889" s="263"/>
      <c r="AM889" s="263"/>
      <c r="AN889" s="266"/>
      <c r="AO889" s="263"/>
      <c r="AP889" s="263"/>
      <c r="AQ889" s="90"/>
      <c r="AR889" s="261"/>
      <c r="AS889" s="103"/>
      <c r="AT889" s="4"/>
      <c r="AU889" s="4"/>
      <c r="AV889" s="103"/>
      <c r="AW889" s="103"/>
      <c r="AX889" s="104"/>
      <c r="AY889" s="103"/>
      <c r="AZ889" s="103"/>
      <c r="BA889" s="263"/>
      <c r="BB889" s="263"/>
      <c r="BC889" s="103"/>
      <c r="BD889" s="103"/>
      <c r="BE889" s="263"/>
      <c r="BF889" s="263"/>
      <c r="BG889" s="103"/>
      <c r="BH889" s="103"/>
      <c r="BI889" s="263"/>
      <c r="BJ889" s="263"/>
      <c r="BK889" s="266"/>
      <c r="BL889" s="266"/>
      <c r="BM889" s="266"/>
      <c r="BN889" s="266"/>
      <c r="BO889" s="266"/>
      <c r="BP889" s="266"/>
      <c r="BQ889" s="104"/>
      <c r="BR889" s="104"/>
      <c r="BS889" s="257" t="s">
        <v>974</v>
      </c>
      <c r="BT889" s="104"/>
      <c r="BU889" s="257"/>
      <c r="BV889" s="257" t="s">
        <v>7084</v>
      </c>
      <c r="BW889" s="104"/>
      <c r="BX889" s="257" t="s">
        <v>7085</v>
      </c>
      <c r="BY889" s="104"/>
      <c r="BZ889" s="219"/>
    </row>
    <row r="890" spans="1:78" s="217" customFormat="1" ht="99.75" customHeight="1">
      <c r="A890" s="257">
        <v>887</v>
      </c>
      <c r="B890" s="10" t="s">
        <v>7086</v>
      </c>
      <c r="C890" s="257" t="s">
        <v>106</v>
      </c>
      <c r="D890" s="257" t="s">
        <v>204</v>
      </c>
      <c r="E890" s="257" t="s">
        <v>1271</v>
      </c>
      <c r="F890" s="257"/>
      <c r="G890" s="257" t="s">
        <v>7087</v>
      </c>
      <c r="H890" s="257" t="s">
        <v>81</v>
      </c>
      <c r="I890" s="10"/>
      <c r="J890" s="158" t="s">
        <v>96</v>
      </c>
      <c r="K890" s="257" t="s">
        <v>96</v>
      </c>
      <c r="L890" s="257" t="s">
        <v>7088</v>
      </c>
      <c r="M890" s="258">
        <v>41531</v>
      </c>
      <c r="N890" s="259">
        <v>41531</v>
      </c>
      <c r="O890" s="260"/>
      <c r="P890" s="260"/>
      <c r="Q890" s="257" t="s">
        <v>114</v>
      </c>
      <c r="R890" s="257" t="s">
        <v>98</v>
      </c>
      <c r="S890" s="267" t="s">
        <v>99</v>
      </c>
      <c r="T890" s="158" t="s">
        <v>211</v>
      </c>
      <c r="U890" s="158" t="s">
        <v>101</v>
      </c>
      <c r="V890" s="32"/>
      <c r="W890" s="257"/>
      <c r="X890" s="261">
        <v>442168403</v>
      </c>
      <c r="Y890" s="39">
        <f>X890/10</f>
        <v>44216840.299999997</v>
      </c>
      <c r="Z890" s="39">
        <f>X890/13.5</f>
        <v>32753215.037037037</v>
      </c>
      <c r="AA890" s="39">
        <v>895657.9221357964</v>
      </c>
      <c r="AB890" s="262">
        <v>1020</v>
      </c>
      <c r="AC890" s="49">
        <v>8829910612</v>
      </c>
      <c r="AD890" s="263">
        <f>AC890/10</f>
        <v>882991061.20000005</v>
      </c>
      <c r="AE890" s="263">
        <f>AC890/13.5</f>
        <v>654067452.74074078</v>
      </c>
      <c r="AF890" s="49">
        <v>4219427.0562149975</v>
      </c>
      <c r="AG890" s="263">
        <v>22006700</v>
      </c>
      <c r="AH890" s="263">
        <v>-36000000</v>
      </c>
      <c r="AI890" s="266">
        <v>932</v>
      </c>
      <c r="AJ890" s="39">
        <v>178262.91</v>
      </c>
      <c r="AK890" s="52">
        <v>1501056.6</v>
      </c>
      <c r="AL890" s="39">
        <v>1679319.51</v>
      </c>
      <c r="AM890" s="51">
        <v>34553.899382716052</v>
      </c>
      <c r="AN890" s="38">
        <v>992</v>
      </c>
      <c r="AO890" s="49"/>
      <c r="AP890" s="49"/>
      <c r="AQ890" s="64"/>
      <c r="AR890" s="49"/>
      <c r="AS890" s="49"/>
      <c r="AT890" s="49"/>
      <c r="AU890" s="49"/>
      <c r="AV890" s="49"/>
      <c r="AW890" s="49"/>
      <c r="AX890" s="64"/>
      <c r="AY890" s="49"/>
      <c r="AZ890" s="49"/>
      <c r="BA890" s="49"/>
      <c r="BB890" s="49"/>
      <c r="BC890" s="49"/>
      <c r="BD890" s="49"/>
      <c r="BE890" s="49"/>
      <c r="BF890" s="49"/>
      <c r="BG890" s="49"/>
      <c r="BH890" s="49"/>
      <c r="BI890" s="49"/>
      <c r="BJ890" s="49"/>
      <c r="BK890" s="257" t="s">
        <v>7089</v>
      </c>
      <c r="BL890" s="257"/>
      <c r="BM890" s="257" t="s">
        <v>118</v>
      </c>
      <c r="BN890" s="265" t="s">
        <v>180</v>
      </c>
      <c r="BO890" s="265" t="s">
        <v>180</v>
      </c>
      <c r="BP890" s="257"/>
      <c r="BQ890" s="38"/>
      <c r="BR890" s="257"/>
      <c r="BS890" s="257" t="s">
        <v>211</v>
      </c>
      <c r="BT890" s="257"/>
      <c r="BU890" s="257"/>
      <c r="BV890" s="257" t="s">
        <v>7090</v>
      </c>
      <c r="BW890" s="38"/>
      <c r="BX890" s="257" t="s">
        <v>7091</v>
      </c>
      <c r="BY890" s="266"/>
      <c r="BZ890" s="219"/>
    </row>
    <row r="891" spans="1:78" s="217" customFormat="1" ht="99.75" customHeight="1">
      <c r="A891" s="257">
        <v>888</v>
      </c>
      <c r="B891" s="10" t="s">
        <v>7092</v>
      </c>
      <c r="C891" s="257" t="s">
        <v>92</v>
      </c>
      <c r="D891" s="257" t="s">
        <v>204</v>
      </c>
      <c r="E891" s="257" t="s">
        <v>1271</v>
      </c>
      <c r="F891" s="257"/>
      <c r="G891" s="257" t="s">
        <v>1097</v>
      </c>
      <c r="H891" s="257" t="s">
        <v>81</v>
      </c>
      <c r="I891" s="32" t="s">
        <v>7093</v>
      </c>
      <c r="J891" s="158" t="s">
        <v>96</v>
      </c>
      <c r="K891" s="257" t="s">
        <v>96</v>
      </c>
      <c r="L891" s="257" t="s">
        <v>7094</v>
      </c>
      <c r="M891" s="258"/>
      <c r="N891" s="257"/>
      <c r="O891" s="260"/>
      <c r="P891" s="260"/>
      <c r="Q891" s="257" t="s">
        <v>114</v>
      </c>
      <c r="R891" s="257" t="s">
        <v>177</v>
      </c>
      <c r="S891" s="267" t="s">
        <v>132</v>
      </c>
      <c r="T891" s="158" t="s">
        <v>1892</v>
      </c>
      <c r="U891" s="158" t="s">
        <v>101</v>
      </c>
      <c r="V891" s="266"/>
      <c r="W891" s="266"/>
      <c r="X891" s="263"/>
      <c r="Y891" s="263"/>
      <c r="Z891" s="263"/>
      <c r="AA891" s="263"/>
      <c r="AB891" s="266"/>
      <c r="AC891" s="263"/>
      <c r="AD891" s="263"/>
      <c r="AE891" s="263"/>
      <c r="AF891" s="263"/>
      <c r="AG891" s="263"/>
      <c r="AH891" s="263"/>
      <c r="AI891" s="266"/>
      <c r="AJ891" s="263"/>
      <c r="AK891" s="263"/>
      <c r="AL891" s="263"/>
      <c r="AM891" s="263"/>
      <c r="AN891" s="266"/>
      <c r="AO891" s="263"/>
      <c r="AP891" s="263"/>
      <c r="AQ891" s="90"/>
      <c r="AR891" s="45"/>
      <c r="AS891" s="103"/>
      <c r="AT891" s="4"/>
      <c r="AU891" s="4"/>
      <c r="AV891" s="103"/>
      <c r="AW891" s="103"/>
      <c r="AX891" s="104"/>
      <c r="AY891" s="103"/>
      <c r="AZ891" s="103"/>
      <c r="BA891" s="263"/>
      <c r="BB891" s="263"/>
      <c r="BC891" s="103"/>
      <c r="BD891" s="103"/>
      <c r="BE891" s="263"/>
      <c r="BF891" s="263"/>
      <c r="BG891" s="103"/>
      <c r="BH891" s="103"/>
      <c r="BI891" s="263"/>
      <c r="BJ891" s="263"/>
      <c r="BK891" s="266"/>
      <c r="BL891" s="266"/>
      <c r="BM891" s="266"/>
      <c r="BN891" s="266"/>
      <c r="BO891" s="266"/>
      <c r="BP891" s="266"/>
      <c r="BQ891" s="104"/>
      <c r="BR891" s="104"/>
      <c r="BS891" s="257" t="s">
        <v>1892</v>
      </c>
      <c r="BT891" s="104"/>
      <c r="BU891" s="257"/>
      <c r="BV891" s="257" t="s">
        <v>7095</v>
      </c>
      <c r="BW891" s="104"/>
      <c r="BX891" s="257" t="s">
        <v>7096</v>
      </c>
      <c r="BY891" s="257" t="s">
        <v>806</v>
      </c>
      <c r="BZ891" s="219"/>
    </row>
    <row r="892" spans="1:78" s="217" customFormat="1" ht="303.75" customHeight="1">
      <c r="A892" s="257">
        <v>889</v>
      </c>
      <c r="B892" s="10" t="s">
        <v>7097</v>
      </c>
      <c r="C892" s="257" t="s">
        <v>106</v>
      </c>
      <c r="D892" s="69" t="s">
        <v>7497</v>
      </c>
      <c r="E892" s="257" t="s">
        <v>364</v>
      </c>
      <c r="F892" s="257" t="s">
        <v>7098</v>
      </c>
      <c r="G892" s="257" t="s">
        <v>7099</v>
      </c>
      <c r="H892" s="257" t="s">
        <v>81</v>
      </c>
      <c r="I892" s="32" t="s">
        <v>7100</v>
      </c>
      <c r="J892" s="158" t="s">
        <v>96</v>
      </c>
      <c r="K892" s="257" t="s">
        <v>7101</v>
      </c>
      <c r="L892" s="257" t="s">
        <v>7102</v>
      </c>
      <c r="M892" s="258">
        <v>32771</v>
      </c>
      <c r="N892" s="259">
        <v>32771</v>
      </c>
      <c r="O892" s="260"/>
      <c r="P892" s="260"/>
      <c r="Q892" s="257" t="s">
        <v>114</v>
      </c>
      <c r="R892" s="257" t="s">
        <v>98</v>
      </c>
      <c r="S892" s="267" t="s">
        <v>99</v>
      </c>
      <c r="T892" s="158" t="s">
        <v>375</v>
      </c>
      <c r="U892" s="158" t="s">
        <v>101</v>
      </c>
      <c r="V892" s="32" t="s">
        <v>7103</v>
      </c>
      <c r="W892" s="257"/>
      <c r="X892" s="261">
        <v>49316513</v>
      </c>
      <c r="Y892" s="39">
        <f>X892/10</f>
        <v>4931651.3</v>
      </c>
      <c r="Z892" s="39">
        <f>X892/13.5</f>
        <v>3653075.0370370368</v>
      </c>
      <c r="AA892" s="39">
        <v>99895.707745908279</v>
      </c>
      <c r="AB892" s="260">
        <v>163</v>
      </c>
      <c r="AC892" s="49">
        <v>373806864</v>
      </c>
      <c r="AD892" s="49">
        <f>AC892/10</f>
        <v>37380686.399999999</v>
      </c>
      <c r="AE892" s="49">
        <f>AC892/13.5</f>
        <v>27689397.333333332</v>
      </c>
      <c r="AF892" s="49">
        <v>178625.90744882161</v>
      </c>
      <c r="AG892" s="263">
        <v>-8856854</v>
      </c>
      <c r="AH892" s="49">
        <v>-4407201</v>
      </c>
      <c r="AI892" s="48">
        <v>162</v>
      </c>
      <c r="AJ892" s="39">
        <v>36406.800000000003</v>
      </c>
      <c r="AK892" s="52">
        <v>27430509.379999999</v>
      </c>
      <c r="AL892" s="39">
        <v>27466916.18</v>
      </c>
      <c r="AM892" s="51">
        <v>565162.88436213986</v>
      </c>
      <c r="AN892" s="260">
        <v>183</v>
      </c>
      <c r="AO892" s="52">
        <v>12434260</v>
      </c>
      <c r="AP892" s="39">
        <v>3024278305.3800001</v>
      </c>
      <c r="AQ892" s="53">
        <v>163</v>
      </c>
      <c r="AR892" s="52"/>
      <c r="AS892" s="52"/>
      <c r="AT892" s="57">
        <v>10081922122</v>
      </c>
      <c r="AU892" s="57">
        <v>59722.81</v>
      </c>
      <c r="AV892" s="39">
        <f>AR892+AT892</f>
        <v>10081922122</v>
      </c>
      <c r="AW892" s="39">
        <f>AS892+AU892</f>
        <v>59722.81</v>
      </c>
      <c r="AX892" s="54"/>
      <c r="AY892" s="52"/>
      <c r="AZ892" s="52"/>
      <c r="BA892" s="39">
        <v>3024278305.3800001</v>
      </c>
      <c r="BB892" s="39">
        <v>3024278305.3800001</v>
      </c>
      <c r="BC892" s="52"/>
      <c r="BD892" s="52"/>
      <c r="BE892" s="39">
        <v>3024278305.3800001</v>
      </c>
      <c r="BF892" s="39">
        <v>3024278305.3800001</v>
      </c>
      <c r="BG892" s="52"/>
      <c r="BH892" s="52"/>
      <c r="BI892" s="39">
        <v>3024278305.3800001</v>
      </c>
      <c r="BJ892" s="39">
        <v>3024278305.3800001</v>
      </c>
      <c r="BK892" s="264" t="s">
        <v>7890</v>
      </c>
      <c r="BL892" s="266" t="s">
        <v>180</v>
      </c>
      <c r="BM892" s="69" t="s">
        <v>180</v>
      </c>
      <c r="BN892" s="257"/>
      <c r="BO892" s="69" t="s">
        <v>118</v>
      </c>
      <c r="BP892" s="264" t="s">
        <v>7891</v>
      </c>
      <c r="BQ892" s="257" t="s">
        <v>7104</v>
      </c>
      <c r="BR892" s="257" t="s">
        <v>7105</v>
      </c>
      <c r="BS892" s="257" t="s">
        <v>5490</v>
      </c>
      <c r="BT892" s="257"/>
      <c r="BU892" s="257"/>
      <c r="BV892" s="257" t="s">
        <v>7106</v>
      </c>
      <c r="BW892" s="38"/>
      <c r="BX892" s="257" t="s">
        <v>7107</v>
      </c>
      <c r="BY892" s="266"/>
      <c r="BZ892" s="219"/>
    </row>
    <row r="893" spans="1:78" s="217" customFormat="1" ht="276" customHeight="1">
      <c r="A893" s="257">
        <v>890</v>
      </c>
      <c r="B893" s="10" t="s">
        <v>7108</v>
      </c>
      <c r="C893" s="257" t="s">
        <v>106</v>
      </c>
      <c r="D893" s="257" t="s">
        <v>204</v>
      </c>
      <c r="E893" s="257" t="s">
        <v>1271</v>
      </c>
      <c r="F893" s="257" t="s">
        <v>7109</v>
      </c>
      <c r="G893" s="257" t="s">
        <v>7110</v>
      </c>
      <c r="H893" s="257" t="s">
        <v>81</v>
      </c>
      <c r="I893" s="32" t="s">
        <v>7111</v>
      </c>
      <c r="J893" s="158" t="s">
        <v>96</v>
      </c>
      <c r="K893" s="257" t="s">
        <v>96</v>
      </c>
      <c r="L893" s="257" t="s">
        <v>7112</v>
      </c>
      <c r="M893" s="258">
        <v>39197</v>
      </c>
      <c r="N893" s="259">
        <v>39197</v>
      </c>
      <c r="O893" s="260">
        <v>5307</v>
      </c>
      <c r="P893" s="260">
        <v>38670</v>
      </c>
      <c r="Q893" s="257" t="s">
        <v>114</v>
      </c>
      <c r="R893" s="257" t="s">
        <v>828</v>
      </c>
      <c r="S893" s="144" t="s">
        <v>177</v>
      </c>
      <c r="T893" s="158" t="s">
        <v>211</v>
      </c>
      <c r="U893" s="158" t="s">
        <v>116</v>
      </c>
      <c r="V893" s="32"/>
      <c r="W893" s="257"/>
      <c r="X893" s="261">
        <v>1317474710</v>
      </c>
      <c r="Y893" s="39">
        <f>X893/10</f>
        <v>131747471</v>
      </c>
      <c r="Z893" s="39">
        <f>X893/13.5</f>
        <v>97590719.259259254</v>
      </c>
      <c r="AA893" s="39">
        <v>2668681.5548533462</v>
      </c>
      <c r="AB893" s="260">
        <v>2638</v>
      </c>
      <c r="AC893" s="49">
        <v>6118094828</v>
      </c>
      <c r="AD893" s="49">
        <f>AC893/10</f>
        <v>611809482.79999995</v>
      </c>
      <c r="AE893" s="49">
        <f>AC893/13.5</f>
        <v>453192209.48148149</v>
      </c>
      <c r="AF893" s="49">
        <v>2923569.2165070628</v>
      </c>
      <c r="AG893" s="263">
        <v>68846726</v>
      </c>
      <c r="AH893" s="49">
        <v>1277618</v>
      </c>
      <c r="AI893" s="48">
        <v>2783</v>
      </c>
      <c r="AJ893" s="39">
        <v>266654.06</v>
      </c>
      <c r="AK893" s="52">
        <v>145111899.16</v>
      </c>
      <c r="AL893" s="39">
        <v>145378553.22</v>
      </c>
      <c r="AM893" s="51">
        <v>2991328.2555555552</v>
      </c>
      <c r="AN893" s="260">
        <v>2745</v>
      </c>
      <c r="AO893" s="52">
        <v>654730675</v>
      </c>
      <c r="AP893" s="39">
        <v>17718930048.360001</v>
      </c>
      <c r="AQ893" s="53">
        <v>2590</v>
      </c>
      <c r="AR893" s="52"/>
      <c r="AS893" s="52"/>
      <c r="AT893" s="57">
        <v>227266897039.16</v>
      </c>
      <c r="AU893" s="57">
        <v>807622.64</v>
      </c>
      <c r="AV893" s="39">
        <f>AR893+AT893</f>
        <v>227266897039.16</v>
      </c>
      <c r="AW893" s="39">
        <f>AS893+AU893</f>
        <v>807622.64</v>
      </c>
      <c r="AX893" s="52"/>
      <c r="AY893" s="52"/>
      <c r="AZ893" s="52"/>
      <c r="BA893" s="39">
        <v>17718930048.360001</v>
      </c>
      <c r="BB893" s="39">
        <v>17718930048.360001</v>
      </c>
      <c r="BC893" s="52"/>
      <c r="BD893" s="52"/>
      <c r="BE893" s="39">
        <v>17718930048.360001</v>
      </c>
      <c r="BF893" s="39">
        <v>17718930048.360001</v>
      </c>
      <c r="BG893" s="52"/>
      <c r="BH893" s="52"/>
      <c r="BI893" s="39">
        <v>17718930048.360001</v>
      </c>
      <c r="BJ893" s="39">
        <v>17718930048.360001</v>
      </c>
      <c r="BK893" s="265" t="s">
        <v>8545</v>
      </c>
      <c r="BL893" s="266" t="s">
        <v>180</v>
      </c>
      <c r="BM893" s="257" t="s">
        <v>118</v>
      </c>
      <c r="BN893" s="265"/>
      <c r="BO893" s="265" t="s">
        <v>118</v>
      </c>
      <c r="BP893" s="69" t="s">
        <v>8546</v>
      </c>
      <c r="BQ893" s="257" t="s">
        <v>102</v>
      </c>
      <c r="BR893" s="257" t="s">
        <v>7113</v>
      </c>
      <c r="BS893" s="257" t="s">
        <v>211</v>
      </c>
      <c r="BT893" s="257"/>
      <c r="BU893" s="257"/>
      <c r="BV893" s="257" t="s">
        <v>8540</v>
      </c>
      <c r="BW893" s="38"/>
      <c r="BX893" s="257" t="s">
        <v>7114</v>
      </c>
      <c r="BY893" s="266"/>
      <c r="BZ893" s="219"/>
    </row>
    <row r="894" spans="1:78" s="217" customFormat="1" ht="99.75" customHeight="1">
      <c r="A894" s="257">
        <v>891</v>
      </c>
      <c r="B894" s="10" t="s">
        <v>8263</v>
      </c>
      <c r="C894" s="257" t="s">
        <v>92</v>
      </c>
      <c r="D894" s="257" t="s">
        <v>93</v>
      </c>
      <c r="E894" s="257" t="s">
        <v>7115</v>
      </c>
      <c r="F894" s="257"/>
      <c r="G894" s="257" t="s">
        <v>7116</v>
      </c>
      <c r="H894" s="257" t="s">
        <v>81</v>
      </c>
      <c r="I894" s="32"/>
      <c r="J894" s="158" t="s">
        <v>96</v>
      </c>
      <c r="K894" s="257" t="s">
        <v>96</v>
      </c>
      <c r="L894" s="257" t="s">
        <v>7117</v>
      </c>
      <c r="M894" s="258"/>
      <c r="N894" s="257"/>
      <c r="O894" s="260"/>
      <c r="P894" s="260"/>
      <c r="Q894" s="257" t="s">
        <v>114</v>
      </c>
      <c r="R894" s="257" t="s">
        <v>1099</v>
      </c>
      <c r="S894" s="267" t="s">
        <v>277</v>
      </c>
      <c r="T894" s="158" t="s">
        <v>278</v>
      </c>
      <c r="U894" s="158" t="s">
        <v>101</v>
      </c>
      <c r="V894" s="266"/>
      <c r="W894" s="266"/>
      <c r="X894" s="263"/>
      <c r="Y894" s="263"/>
      <c r="Z894" s="263"/>
      <c r="AA894" s="263"/>
      <c r="AB894" s="266"/>
      <c r="AC894" s="263"/>
      <c r="AD894" s="263"/>
      <c r="AE894" s="263"/>
      <c r="AF894" s="263"/>
      <c r="AG894" s="263"/>
      <c r="AH894" s="263"/>
      <c r="AI894" s="266"/>
      <c r="AJ894" s="263"/>
      <c r="AK894" s="263"/>
      <c r="AL894" s="263"/>
      <c r="AM894" s="263"/>
      <c r="AN894" s="266"/>
      <c r="AO894" s="263"/>
      <c r="AP894" s="261"/>
      <c r="AQ894" s="62"/>
      <c r="AR894" s="45"/>
      <c r="AS894" s="103"/>
      <c r="AT894" s="4"/>
      <c r="AU894" s="4"/>
      <c r="AV894" s="103"/>
      <c r="AW894" s="103"/>
      <c r="AX894" s="104"/>
      <c r="AY894" s="103"/>
      <c r="AZ894" s="103"/>
      <c r="BA894" s="261"/>
      <c r="BB894" s="261"/>
      <c r="BC894" s="103"/>
      <c r="BD894" s="103"/>
      <c r="BE894" s="261"/>
      <c r="BF894" s="261"/>
      <c r="BG894" s="103"/>
      <c r="BH894" s="103"/>
      <c r="BI894" s="261"/>
      <c r="BJ894" s="261"/>
      <c r="BK894" s="266"/>
      <c r="BL894" s="266"/>
      <c r="BM894" s="266"/>
      <c r="BN894" s="266"/>
      <c r="BO894" s="266"/>
      <c r="BP894" s="266"/>
      <c r="BQ894" s="257" t="s">
        <v>102</v>
      </c>
      <c r="BR894" s="104"/>
      <c r="BS894" s="257" t="s">
        <v>278</v>
      </c>
      <c r="BT894" s="104"/>
      <c r="BU894" s="257"/>
      <c r="BV894" s="104"/>
      <c r="BW894" s="104"/>
      <c r="BX894" s="257" t="s">
        <v>7118</v>
      </c>
      <c r="BY894" s="104"/>
      <c r="BZ894" s="219"/>
    </row>
    <row r="895" spans="1:78" s="217" customFormat="1" ht="99.75" customHeight="1">
      <c r="A895" s="257">
        <v>892</v>
      </c>
      <c r="B895" s="10" t="s">
        <v>7119</v>
      </c>
      <c r="C895" s="257" t="s">
        <v>1502</v>
      </c>
      <c r="D895" s="257" t="s">
        <v>3347</v>
      </c>
      <c r="E895" s="257" t="s">
        <v>3348</v>
      </c>
      <c r="F895" s="257" t="s">
        <v>7120</v>
      </c>
      <c r="G895" s="257" t="s">
        <v>7121</v>
      </c>
      <c r="H895" s="257" t="s">
        <v>81</v>
      </c>
      <c r="I895" s="32" t="s">
        <v>7122</v>
      </c>
      <c r="J895" s="158" t="s">
        <v>96</v>
      </c>
      <c r="K895" s="257" t="s">
        <v>7123</v>
      </c>
      <c r="L895" s="257" t="s">
        <v>7124</v>
      </c>
      <c r="M895" s="258">
        <v>40752</v>
      </c>
      <c r="N895" s="259">
        <v>40752</v>
      </c>
      <c r="O895" s="260"/>
      <c r="P895" s="260"/>
      <c r="Q895" s="161" t="s">
        <v>114</v>
      </c>
      <c r="R895" s="257" t="s">
        <v>144</v>
      </c>
      <c r="S895" s="267" t="s">
        <v>195</v>
      </c>
      <c r="T895" s="158" t="s">
        <v>8291</v>
      </c>
      <c r="U895" s="158" t="s">
        <v>116</v>
      </c>
      <c r="V895" s="32"/>
      <c r="W895" s="257"/>
      <c r="X895" s="261"/>
      <c r="Y895" s="261"/>
      <c r="Z895" s="261"/>
      <c r="AA895" s="261"/>
      <c r="AB895" s="262"/>
      <c r="AC895" s="263"/>
      <c r="AD895" s="261"/>
      <c r="AE895" s="261"/>
      <c r="AF895" s="261"/>
      <c r="AG895" s="261"/>
      <c r="AH895" s="263"/>
      <c r="AI895" s="266"/>
      <c r="AJ895" s="39"/>
      <c r="AK895" s="39"/>
      <c r="AL895" s="39"/>
      <c r="AM895" s="39"/>
      <c r="AN895" s="40"/>
      <c r="AO895" s="39"/>
      <c r="AP895" s="39"/>
      <c r="AQ895" s="40"/>
      <c r="AR895" s="39"/>
      <c r="AS895" s="39"/>
      <c r="AT895" s="39"/>
      <c r="AU895" s="39"/>
      <c r="AV895" s="39"/>
      <c r="AW895" s="39"/>
      <c r="AX895" s="40"/>
      <c r="AY895" s="39"/>
      <c r="AZ895" s="39"/>
      <c r="BA895" s="39"/>
      <c r="BB895" s="39"/>
      <c r="BC895" s="39"/>
      <c r="BD895" s="39"/>
      <c r="BE895" s="39"/>
      <c r="BF895" s="39"/>
      <c r="BG895" s="39"/>
      <c r="BH895" s="39"/>
      <c r="BI895" s="39"/>
      <c r="BJ895" s="39"/>
      <c r="BK895" s="257" t="s">
        <v>7125</v>
      </c>
      <c r="BL895" s="257"/>
      <c r="BM895" s="257" t="s">
        <v>118</v>
      </c>
      <c r="BN895" s="257"/>
      <c r="BO895" s="257" t="s">
        <v>118</v>
      </c>
      <c r="BP895" s="257"/>
      <c r="BQ895" s="38"/>
      <c r="BR895" s="257"/>
      <c r="BS895" s="257"/>
      <c r="BT895" s="257"/>
      <c r="BU895" s="257"/>
      <c r="BV895" s="257" t="s">
        <v>7126</v>
      </c>
      <c r="BW895" s="38"/>
      <c r="BX895" s="257" t="s">
        <v>7127</v>
      </c>
      <c r="BY895" s="266"/>
      <c r="BZ895" s="219"/>
    </row>
    <row r="896" spans="1:78" s="217" customFormat="1" ht="358.5" customHeight="1">
      <c r="A896" s="257">
        <v>893</v>
      </c>
      <c r="B896" s="101" t="s">
        <v>7128</v>
      </c>
      <c r="C896" s="257" t="s">
        <v>106</v>
      </c>
      <c r="D896" s="257" t="s">
        <v>2025</v>
      </c>
      <c r="E896" s="265" t="s">
        <v>4670</v>
      </c>
      <c r="F896" s="257" t="s">
        <v>7129</v>
      </c>
      <c r="G896" s="257" t="s">
        <v>7130</v>
      </c>
      <c r="H896" s="266" t="s">
        <v>110</v>
      </c>
      <c r="I896" s="32" t="s">
        <v>7131</v>
      </c>
      <c r="J896" s="158" t="s">
        <v>96</v>
      </c>
      <c r="K896" s="257" t="s">
        <v>7132</v>
      </c>
      <c r="L896" s="257" t="s">
        <v>7133</v>
      </c>
      <c r="M896" s="257">
        <v>1978</v>
      </c>
      <c r="N896" s="258">
        <v>43346</v>
      </c>
      <c r="O896" s="260"/>
      <c r="P896" s="260"/>
      <c r="Q896" s="257" t="s">
        <v>114</v>
      </c>
      <c r="R896" s="257" t="s">
        <v>1245</v>
      </c>
      <c r="S896" s="267" t="s">
        <v>761</v>
      </c>
      <c r="T896" s="158" t="s">
        <v>8402</v>
      </c>
      <c r="U896" s="158" t="s">
        <v>101</v>
      </c>
      <c r="V896" s="32" t="s">
        <v>7134</v>
      </c>
      <c r="W896" s="257"/>
      <c r="X896" s="261"/>
      <c r="Y896" s="261"/>
      <c r="Z896" s="261"/>
      <c r="AA896" s="261"/>
      <c r="AB896" s="262"/>
      <c r="AC896" s="263"/>
      <c r="AD896" s="261"/>
      <c r="AE896" s="261"/>
      <c r="AF896" s="261"/>
      <c r="AG896" s="261"/>
      <c r="AH896" s="263"/>
      <c r="AI896" s="266"/>
      <c r="AJ896" s="39"/>
      <c r="AK896" s="39"/>
      <c r="AL896" s="39"/>
      <c r="AM896" s="39"/>
      <c r="AN896" s="40"/>
      <c r="AO896" s="39"/>
      <c r="AP896" s="39"/>
      <c r="AQ896" s="40"/>
      <c r="AR896" s="39"/>
      <c r="AS896" s="39"/>
      <c r="AT896" s="39"/>
      <c r="AU896" s="39"/>
      <c r="AV896" s="39"/>
      <c r="AW896" s="39"/>
      <c r="AX896" s="40"/>
      <c r="AY896" s="39"/>
      <c r="AZ896" s="39"/>
      <c r="BA896" s="39"/>
      <c r="BB896" s="39"/>
      <c r="BC896" s="39"/>
      <c r="BD896" s="39"/>
      <c r="BE896" s="39"/>
      <c r="BF896" s="39"/>
      <c r="BG896" s="39"/>
      <c r="BH896" s="39"/>
      <c r="BI896" s="39"/>
      <c r="BJ896" s="39"/>
      <c r="BK896" s="69" t="s">
        <v>8432</v>
      </c>
      <c r="BL896" s="266" t="s">
        <v>180</v>
      </c>
      <c r="BM896" s="257" t="s">
        <v>180</v>
      </c>
      <c r="BN896" s="257"/>
      <c r="BO896" s="257" t="s">
        <v>118</v>
      </c>
      <c r="BP896" s="69" t="s">
        <v>8377</v>
      </c>
      <c r="BQ896" s="38"/>
      <c r="BR896" s="257" t="s">
        <v>7135</v>
      </c>
      <c r="BS896" s="257" t="s">
        <v>7136</v>
      </c>
      <c r="BT896" s="257"/>
      <c r="BU896" s="257"/>
      <c r="BV896" s="257" t="s">
        <v>7137</v>
      </c>
      <c r="BW896" s="38"/>
      <c r="BX896" s="257" t="s">
        <v>7138</v>
      </c>
      <c r="BY896" s="266"/>
      <c r="BZ896" s="219"/>
    </row>
    <row r="897" spans="1:78" s="226" customFormat="1" ht="324.75" customHeight="1">
      <c r="A897" s="257">
        <v>894</v>
      </c>
      <c r="B897" s="74" t="s">
        <v>7139</v>
      </c>
      <c r="C897" s="257" t="s">
        <v>106</v>
      </c>
      <c r="D897" s="265" t="s">
        <v>125</v>
      </c>
      <c r="E897" s="265" t="s">
        <v>3151</v>
      </c>
      <c r="F897" s="265" t="s">
        <v>7140</v>
      </c>
      <c r="G897" s="265" t="s">
        <v>7141</v>
      </c>
      <c r="H897" s="69" t="s">
        <v>8072</v>
      </c>
      <c r="I897" s="84" t="s">
        <v>7142</v>
      </c>
      <c r="J897" s="158" t="s">
        <v>96</v>
      </c>
      <c r="K897" s="265" t="s">
        <v>7143</v>
      </c>
      <c r="L897" s="265" t="s">
        <v>7144</v>
      </c>
      <c r="M897" s="265">
        <v>1954</v>
      </c>
      <c r="N897" s="265">
        <v>2018</v>
      </c>
      <c r="O897" s="265" t="s">
        <v>7145</v>
      </c>
      <c r="P897" s="265" t="s">
        <v>7146</v>
      </c>
      <c r="Q897" s="265" t="s">
        <v>175</v>
      </c>
      <c r="R897" s="265" t="s">
        <v>329</v>
      </c>
      <c r="S897" s="267" t="s">
        <v>330</v>
      </c>
      <c r="T897" s="158" t="s">
        <v>536</v>
      </c>
      <c r="U897" s="158" t="s">
        <v>116</v>
      </c>
      <c r="V897" s="84" t="s">
        <v>1920</v>
      </c>
      <c r="W897" s="84" t="s">
        <v>1920</v>
      </c>
      <c r="X897" s="84" t="s">
        <v>1920</v>
      </c>
      <c r="Y897" s="84" t="s">
        <v>1920</v>
      </c>
      <c r="Z897" s="84" t="s">
        <v>1920</v>
      </c>
      <c r="AA897" s="84" t="s">
        <v>1920</v>
      </c>
      <c r="AB897" s="84" t="s">
        <v>1920</v>
      </c>
      <c r="AC897" s="113" t="s">
        <v>1920</v>
      </c>
      <c r="AD897" s="84" t="s">
        <v>1920</v>
      </c>
      <c r="AE897" s="84" t="s">
        <v>1920</v>
      </c>
      <c r="AF897" s="84" t="s">
        <v>1920</v>
      </c>
      <c r="AG897" s="84" t="s">
        <v>1920</v>
      </c>
      <c r="AH897" s="113" t="s">
        <v>1920</v>
      </c>
      <c r="AI897" s="113" t="s">
        <v>1920</v>
      </c>
      <c r="AJ897" s="84" t="s">
        <v>1920</v>
      </c>
      <c r="AK897" s="84" t="s">
        <v>1920</v>
      </c>
      <c r="AL897" s="84" t="s">
        <v>1920</v>
      </c>
      <c r="AM897" s="84" t="s">
        <v>1920</v>
      </c>
      <c r="AN897" s="84" t="s">
        <v>1920</v>
      </c>
      <c r="AO897" s="84" t="s">
        <v>1920</v>
      </c>
      <c r="AP897" s="84" t="s">
        <v>1920</v>
      </c>
      <c r="AQ897" s="84" t="s">
        <v>1920</v>
      </c>
      <c r="AR897" s="84" t="s">
        <v>1920</v>
      </c>
      <c r="AS897" s="84" t="s">
        <v>1920</v>
      </c>
      <c r="AT897" s="84" t="s">
        <v>1920</v>
      </c>
      <c r="AU897" s="84" t="s">
        <v>1920</v>
      </c>
      <c r="AV897" s="84" t="s">
        <v>1920</v>
      </c>
      <c r="AW897" s="84" t="s">
        <v>1920</v>
      </c>
      <c r="AX897" s="84" t="s">
        <v>1920</v>
      </c>
      <c r="AY897" s="84" t="s">
        <v>1920</v>
      </c>
      <c r="AZ897" s="84" t="s">
        <v>1920</v>
      </c>
      <c r="BA897" s="84" t="s">
        <v>1920</v>
      </c>
      <c r="BB897" s="84" t="s">
        <v>1920</v>
      </c>
      <c r="BC897" s="84" t="s">
        <v>1920</v>
      </c>
      <c r="BD897" s="84" t="s">
        <v>1920</v>
      </c>
      <c r="BE897" s="84" t="s">
        <v>1920</v>
      </c>
      <c r="BF897" s="84" t="s">
        <v>1920</v>
      </c>
      <c r="BG897" s="84" t="s">
        <v>1920</v>
      </c>
      <c r="BH897" s="84" t="s">
        <v>1920</v>
      </c>
      <c r="BI897" s="84" t="s">
        <v>1920</v>
      </c>
      <c r="BJ897" s="84" t="s">
        <v>1920</v>
      </c>
      <c r="BK897" s="264" t="s">
        <v>1919</v>
      </c>
      <c r="BL897" s="265" t="s">
        <v>118</v>
      </c>
      <c r="BM897" s="265" t="s">
        <v>118</v>
      </c>
      <c r="BN897" s="84" t="s">
        <v>1920</v>
      </c>
      <c r="BO897" s="84" t="s">
        <v>1920</v>
      </c>
      <c r="BP897" s="265"/>
      <c r="BQ897" s="84" t="s">
        <v>1920</v>
      </c>
      <c r="BR897" s="265" t="s">
        <v>1921</v>
      </c>
      <c r="BS897" s="265" t="s">
        <v>1922</v>
      </c>
      <c r="BT897" s="84" t="s">
        <v>1920</v>
      </c>
      <c r="BU897" s="84" t="s">
        <v>1920</v>
      </c>
      <c r="BV897" s="265" t="s">
        <v>7147</v>
      </c>
      <c r="BW897" s="84" t="s">
        <v>1920</v>
      </c>
      <c r="BX897" s="84" t="s">
        <v>7148</v>
      </c>
      <c r="BY897" s="113" t="s">
        <v>1920</v>
      </c>
      <c r="BZ897" s="225"/>
    </row>
    <row r="898" spans="1:78" s="217" customFormat="1" ht="99.75" customHeight="1">
      <c r="A898" s="257">
        <v>895</v>
      </c>
      <c r="B898" s="10" t="s">
        <v>7149</v>
      </c>
      <c r="C898" s="257" t="s">
        <v>106</v>
      </c>
      <c r="D898" s="257" t="s">
        <v>167</v>
      </c>
      <c r="E898" s="257" t="s">
        <v>4968</v>
      </c>
      <c r="F898" s="257" t="s">
        <v>7150</v>
      </c>
      <c r="G898" s="257" t="s">
        <v>7151</v>
      </c>
      <c r="H898" s="257" t="s">
        <v>81</v>
      </c>
      <c r="I898" s="10"/>
      <c r="J898" s="158" t="s">
        <v>96</v>
      </c>
      <c r="K898" s="257" t="s">
        <v>96</v>
      </c>
      <c r="L898" s="257" t="s">
        <v>7152</v>
      </c>
      <c r="M898" s="258"/>
      <c r="N898" s="259"/>
      <c r="O898" s="260"/>
      <c r="P898" s="260"/>
      <c r="Q898" s="257" t="s">
        <v>114</v>
      </c>
      <c r="R898" s="257" t="s">
        <v>828</v>
      </c>
      <c r="S898" s="144" t="s">
        <v>177</v>
      </c>
      <c r="T898" s="158" t="s">
        <v>178</v>
      </c>
      <c r="U898" s="158" t="s">
        <v>101</v>
      </c>
      <c r="V898" s="32"/>
      <c r="W898" s="257"/>
      <c r="X898" s="261">
        <v>110913253</v>
      </c>
      <c r="Y898" s="39">
        <f>X898/10</f>
        <v>11091325.300000001</v>
      </c>
      <c r="Z898" s="39">
        <f>X898/13.5</f>
        <v>8215796.5185185187</v>
      </c>
      <c r="AA898" s="39">
        <v>224666.28787878787</v>
      </c>
      <c r="AB898" s="260">
        <v>18</v>
      </c>
      <c r="AC898" s="49">
        <v>306625424</v>
      </c>
      <c r="AD898" s="49">
        <f>AC898/10</f>
        <v>30662542.399999999</v>
      </c>
      <c r="AE898" s="49">
        <f>AC898/13.5</f>
        <v>22712994.370370369</v>
      </c>
      <c r="AF898" s="49">
        <v>146522.84343521227</v>
      </c>
      <c r="AG898" s="263">
        <v>546712</v>
      </c>
      <c r="AH898" s="49">
        <v>598620</v>
      </c>
      <c r="AI898" s="48">
        <v>18</v>
      </c>
      <c r="AJ898" s="39">
        <v>6198.63</v>
      </c>
      <c r="AK898" s="51"/>
      <c r="AL898" s="39">
        <v>6198.63</v>
      </c>
      <c r="AM898" s="51">
        <v>127.54382716049382</v>
      </c>
      <c r="AN898" s="260">
        <v>13</v>
      </c>
      <c r="AO898" s="52">
        <v>15632864</v>
      </c>
      <c r="AP898" s="51"/>
      <c r="AQ898" s="53">
        <v>13</v>
      </c>
      <c r="AR898" s="52"/>
      <c r="AS898" s="52"/>
      <c r="AT898" s="52"/>
      <c r="AU898" s="52"/>
      <c r="AV898" s="52"/>
      <c r="AW898" s="52"/>
      <c r="AX898" s="54"/>
      <c r="AY898" s="52"/>
      <c r="AZ898" s="52"/>
      <c r="BA898" s="51"/>
      <c r="BB898" s="51"/>
      <c r="BC898" s="52"/>
      <c r="BD898" s="52"/>
      <c r="BE898" s="51"/>
      <c r="BF898" s="51"/>
      <c r="BG898" s="52"/>
      <c r="BH898" s="52"/>
      <c r="BI898" s="51"/>
      <c r="BJ898" s="51"/>
      <c r="BK898" s="257" t="s">
        <v>7153</v>
      </c>
      <c r="BL898" s="257"/>
      <c r="BM898" s="257" t="s">
        <v>118</v>
      </c>
      <c r="BN898" s="257"/>
      <c r="BO898" s="257"/>
      <c r="BP898" s="257"/>
      <c r="BQ898" s="38"/>
      <c r="BR898" s="257" t="s">
        <v>7154</v>
      </c>
      <c r="BS898" s="257" t="s">
        <v>7155</v>
      </c>
      <c r="BT898" s="257"/>
      <c r="BU898" s="257"/>
      <c r="BV898" s="257"/>
      <c r="BW898" s="38"/>
      <c r="BX898" s="257" t="s">
        <v>7156</v>
      </c>
      <c r="BY898" s="266"/>
      <c r="BZ898" s="219"/>
    </row>
    <row r="899" spans="1:78" s="217" customFormat="1" ht="99.75" customHeight="1">
      <c r="A899" s="257">
        <v>896</v>
      </c>
      <c r="B899" s="10" t="s">
        <v>7157</v>
      </c>
      <c r="C899" s="257" t="s">
        <v>92</v>
      </c>
      <c r="D899" s="257" t="s">
        <v>167</v>
      </c>
      <c r="E899" s="257" t="s">
        <v>4968</v>
      </c>
      <c r="F899" s="266"/>
      <c r="G899" s="257" t="s">
        <v>7158</v>
      </c>
      <c r="H899" s="257" t="s">
        <v>81</v>
      </c>
      <c r="I899" s="32"/>
      <c r="J899" s="158" t="s">
        <v>96</v>
      </c>
      <c r="K899" s="257" t="s">
        <v>96</v>
      </c>
      <c r="L899" s="257" t="s">
        <v>7159</v>
      </c>
      <c r="M899" s="258"/>
      <c r="N899" s="257"/>
      <c r="O899" s="260"/>
      <c r="P899" s="260"/>
      <c r="Q899" s="257" t="s">
        <v>114</v>
      </c>
      <c r="R899" s="257" t="s">
        <v>414</v>
      </c>
      <c r="S899" s="267" t="s">
        <v>415</v>
      </c>
      <c r="T899" s="158" t="s">
        <v>416</v>
      </c>
      <c r="U899" s="158" t="s">
        <v>116</v>
      </c>
      <c r="V899" s="266"/>
      <c r="W899" s="266"/>
      <c r="X899" s="263"/>
      <c r="Y899" s="263"/>
      <c r="Z899" s="263"/>
      <c r="AA899" s="263"/>
      <c r="AB899" s="266"/>
      <c r="AC899" s="263"/>
      <c r="AD899" s="263"/>
      <c r="AE899" s="263"/>
      <c r="AF899" s="263"/>
      <c r="AG899" s="263"/>
      <c r="AH899" s="263"/>
      <c r="AI899" s="266"/>
      <c r="AJ899" s="263"/>
      <c r="AK899" s="263"/>
      <c r="AL899" s="263"/>
      <c r="AM899" s="263"/>
      <c r="AN899" s="266"/>
      <c r="AO899" s="263"/>
      <c r="AP899" s="261"/>
      <c r="AQ899" s="266"/>
      <c r="AR899" s="45"/>
      <c r="AS899" s="103"/>
      <c r="AT899" s="4"/>
      <c r="AU899" s="4"/>
      <c r="AV899" s="103"/>
      <c r="AW899" s="103"/>
      <c r="AX899" s="104"/>
      <c r="AY899" s="103"/>
      <c r="AZ899" s="103"/>
      <c r="BA899" s="261"/>
      <c r="BB899" s="261"/>
      <c r="BC899" s="103"/>
      <c r="BD899" s="103"/>
      <c r="BE899" s="261"/>
      <c r="BF899" s="261"/>
      <c r="BG899" s="103"/>
      <c r="BH899" s="103"/>
      <c r="BI899" s="261"/>
      <c r="BJ899" s="261"/>
      <c r="BK899" s="266"/>
      <c r="BL899" s="266"/>
      <c r="BM899" s="266"/>
      <c r="BN899" s="266"/>
      <c r="BO899" s="266"/>
      <c r="BP899" s="266"/>
      <c r="BQ899" s="104"/>
      <c r="BR899" s="104"/>
      <c r="BS899" s="257" t="s">
        <v>416</v>
      </c>
      <c r="BT899" s="104"/>
      <c r="BU899" s="257"/>
      <c r="BV899" s="104"/>
      <c r="BW899" s="104"/>
      <c r="BX899" s="257" t="s">
        <v>7160</v>
      </c>
      <c r="BY899" s="104"/>
      <c r="BZ899" s="219"/>
    </row>
    <row r="900" spans="1:78" s="217" customFormat="1" ht="99.75" customHeight="1">
      <c r="A900" s="257">
        <v>897</v>
      </c>
      <c r="B900" s="10" t="s">
        <v>7161</v>
      </c>
      <c r="C900" s="257" t="s">
        <v>92</v>
      </c>
      <c r="D900" s="257" t="s">
        <v>167</v>
      </c>
      <c r="E900" s="257" t="s">
        <v>3508</v>
      </c>
      <c r="F900" s="257"/>
      <c r="G900" s="257" t="s">
        <v>7162</v>
      </c>
      <c r="H900" s="257" t="s">
        <v>81</v>
      </c>
      <c r="I900" s="32"/>
      <c r="J900" s="158" t="s">
        <v>96</v>
      </c>
      <c r="K900" s="257" t="s">
        <v>96</v>
      </c>
      <c r="L900" s="257" t="s">
        <v>7163</v>
      </c>
      <c r="M900" s="258"/>
      <c r="N900" s="257"/>
      <c r="O900" s="260"/>
      <c r="P900" s="260"/>
      <c r="Q900" s="257" t="s">
        <v>114</v>
      </c>
      <c r="R900" s="257" t="s">
        <v>367</v>
      </c>
      <c r="S900" s="267" t="s">
        <v>133</v>
      </c>
      <c r="T900" s="158" t="s">
        <v>368</v>
      </c>
      <c r="U900" s="158" t="s">
        <v>116</v>
      </c>
      <c r="V900" s="266"/>
      <c r="W900" s="266"/>
      <c r="X900" s="263"/>
      <c r="Y900" s="263"/>
      <c r="Z900" s="263"/>
      <c r="AA900" s="263"/>
      <c r="AB900" s="266"/>
      <c r="AC900" s="263"/>
      <c r="AD900" s="263"/>
      <c r="AE900" s="263"/>
      <c r="AF900" s="263"/>
      <c r="AG900" s="263"/>
      <c r="AH900" s="263"/>
      <c r="AI900" s="266"/>
      <c r="AJ900" s="263"/>
      <c r="AK900" s="263"/>
      <c r="AL900" s="263"/>
      <c r="AM900" s="263"/>
      <c r="AN900" s="266"/>
      <c r="AO900" s="263"/>
      <c r="AP900" s="263"/>
      <c r="AQ900" s="266"/>
      <c r="AR900" s="45"/>
      <c r="AS900" s="103"/>
      <c r="AT900" s="4"/>
      <c r="AU900" s="4"/>
      <c r="AV900" s="103"/>
      <c r="AW900" s="103"/>
      <c r="AX900" s="104"/>
      <c r="AY900" s="103"/>
      <c r="AZ900" s="103"/>
      <c r="BA900" s="263"/>
      <c r="BB900" s="263"/>
      <c r="BC900" s="103"/>
      <c r="BD900" s="103"/>
      <c r="BE900" s="263"/>
      <c r="BF900" s="263"/>
      <c r="BG900" s="103"/>
      <c r="BH900" s="103"/>
      <c r="BI900" s="263"/>
      <c r="BJ900" s="263"/>
      <c r="BK900" s="266"/>
      <c r="BL900" s="266"/>
      <c r="BM900" s="266"/>
      <c r="BN900" s="266"/>
      <c r="BO900" s="266"/>
      <c r="BP900" s="266"/>
      <c r="BQ900" s="104"/>
      <c r="BR900" s="104"/>
      <c r="BS900" s="257" t="s">
        <v>368</v>
      </c>
      <c r="BT900" s="104"/>
      <c r="BU900" s="257"/>
      <c r="BV900" s="104"/>
      <c r="BW900" s="104"/>
      <c r="BX900" s="257" t="s">
        <v>369</v>
      </c>
      <c r="BY900" s="104"/>
      <c r="BZ900" s="219"/>
    </row>
    <row r="901" spans="1:78" s="217" customFormat="1" ht="99.75" customHeight="1">
      <c r="A901" s="257">
        <v>898</v>
      </c>
      <c r="B901" s="10" t="s">
        <v>7164</v>
      </c>
      <c r="C901" s="257" t="s">
        <v>92</v>
      </c>
      <c r="D901" s="257" t="s">
        <v>167</v>
      </c>
      <c r="E901" s="257" t="s">
        <v>4968</v>
      </c>
      <c r="F901" s="257" t="s">
        <v>7165</v>
      </c>
      <c r="G901" s="257" t="s">
        <v>7162</v>
      </c>
      <c r="H901" s="257" t="s">
        <v>81</v>
      </c>
      <c r="I901" s="10"/>
      <c r="J901" s="158" t="s">
        <v>96</v>
      </c>
      <c r="K901" s="257" t="s">
        <v>96</v>
      </c>
      <c r="L901" s="257" t="s">
        <v>7166</v>
      </c>
      <c r="M901" s="258">
        <v>39528</v>
      </c>
      <c r="N901" s="259"/>
      <c r="O901" s="260"/>
      <c r="P901" s="260" t="s">
        <v>7167</v>
      </c>
      <c r="Q901" s="257" t="s">
        <v>114</v>
      </c>
      <c r="R901" s="257" t="s">
        <v>311</v>
      </c>
      <c r="S901" s="267" t="s">
        <v>311</v>
      </c>
      <c r="T901" s="158" t="s">
        <v>974</v>
      </c>
      <c r="U901" s="158" t="s">
        <v>116</v>
      </c>
      <c r="V901" s="32"/>
      <c r="W901" s="257"/>
      <c r="X901" s="261"/>
      <c r="Y901" s="261"/>
      <c r="Z901" s="261"/>
      <c r="AA901" s="261"/>
      <c r="AB901" s="262"/>
      <c r="AC901" s="263"/>
      <c r="AD901" s="261"/>
      <c r="AE901" s="261"/>
      <c r="AF901" s="261"/>
      <c r="AG901" s="261"/>
      <c r="AH901" s="263"/>
      <c r="AI901" s="266"/>
      <c r="AJ901" s="39"/>
      <c r="AK901" s="39"/>
      <c r="AL901" s="39"/>
      <c r="AM901" s="39"/>
      <c r="AN901" s="40"/>
      <c r="AO901" s="39"/>
      <c r="AP901" s="39"/>
      <c r="AQ901" s="40"/>
      <c r="AR901" s="39"/>
      <c r="AS901" s="39"/>
      <c r="AT901" s="39"/>
      <c r="AU901" s="39"/>
      <c r="AV901" s="39"/>
      <c r="AW901" s="39"/>
      <c r="AX901" s="40"/>
      <c r="AY901" s="39"/>
      <c r="AZ901" s="39"/>
      <c r="BA901" s="39"/>
      <c r="BB901" s="39"/>
      <c r="BC901" s="39"/>
      <c r="BD901" s="39"/>
      <c r="BE901" s="39"/>
      <c r="BF901" s="39"/>
      <c r="BG901" s="39"/>
      <c r="BH901" s="39"/>
      <c r="BI901" s="39"/>
      <c r="BJ901" s="39"/>
      <c r="BK901" s="257"/>
      <c r="BL901" s="257"/>
      <c r="BM901" s="257"/>
      <c r="BN901" s="257"/>
      <c r="BO901" s="257"/>
      <c r="BP901" s="257"/>
      <c r="BQ901" s="38"/>
      <c r="BR901" s="257" t="s">
        <v>7168</v>
      </c>
      <c r="BS901" s="257" t="s">
        <v>974</v>
      </c>
      <c r="BT901" s="257"/>
      <c r="BU901" s="257"/>
      <c r="BV901" s="257"/>
      <c r="BW901" s="38"/>
      <c r="BX901" s="257" t="s">
        <v>7169</v>
      </c>
      <c r="BY901" s="266"/>
      <c r="BZ901" s="219"/>
    </row>
    <row r="902" spans="1:78" s="217" customFormat="1" ht="99.75" customHeight="1">
      <c r="A902" s="257">
        <v>899</v>
      </c>
      <c r="B902" s="10" t="s">
        <v>7170</v>
      </c>
      <c r="C902" s="257" t="s">
        <v>92</v>
      </c>
      <c r="D902" s="257" t="s">
        <v>167</v>
      </c>
      <c r="E902" s="257" t="s">
        <v>4968</v>
      </c>
      <c r="F902" s="257"/>
      <c r="G902" s="257" t="s">
        <v>7162</v>
      </c>
      <c r="H902" s="257" t="s">
        <v>81</v>
      </c>
      <c r="I902" s="32"/>
      <c r="J902" s="158" t="s">
        <v>96</v>
      </c>
      <c r="K902" s="257" t="s">
        <v>96</v>
      </c>
      <c r="L902" s="257" t="s">
        <v>7171</v>
      </c>
      <c r="M902" s="258"/>
      <c r="N902" s="257"/>
      <c r="O902" s="260"/>
      <c r="P902" s="260"/>
      <c r="Q902" s="257" t="s">
        <v>114</v>
      </c>
      <c r="R902" s="257" t="s">
        <v>329</v>
      </c>
      <c r="S902" s="267" t="s">
        <v>330</v>
      </c>
      <c r="T902" s="158" t="s">
        <v>553</v>
      </c>
      <c r="U902" s="158" t="s">
        <v>116</v>
      </c>
      <c r="V902" s="266"/>
      <c r="W902" s="266"/>
      <c r="X902" s="263"/>
      <c r="Y902" s="263"/>
      <c r="Z902" s="263"/>
      <c r="AA902" s="263"/>
      <c r="AB902" s="266"/>
      <c r="AC902" s="263"/>
      <c r="AD902" s="263"/>
      <c r="AE902" s="263"/>
      <c r="AF902" s="263"/>
      <c r="AG902" s="263"/>
      <c r="AH902" s="263"/>
      <c r="AI902" s="266"/>
      <c r="AJ902" s="263"/>
      <c r="AK902" s="263"/>
      <c r="AL902" s="263"/>
      <c r="AM902" s="263"/>
      <c r="AN902" s="266"/>
      <c r="AO902" s="263"/>
      <c r="AP902" s="261"/>
      <c r="AQ902" s="266"/>
      <c r="AR902" s="45"/>
      <c r="AS902" s="103"/>
      <c r="AT902" s="4"/>
      <c r="AU902" s="4"/>
      <c r="AV902" s="103"/>
      <c r="AW902" s="103"/>
      <c r="AX902" s="104"/>
      <c r="AY902" s="103"/>
      <c r="AZ902" s="103"/>
      <c r="BA902" s="261"/>
      <c r="BB902" s="261"/>
      <c r="BC902" s="103"/>
      <c r="BD902" s="103"/>
      <c r="BE902" s="261"/>
      <c r="BF902" s="261"/>
      <c r="BG902" s="103"/>
      <c r="BH902" s="103"/>
      <c r="BI902" s="261"/>
      <c r="BJ902" s="261"/>
      <c r="BK902" s="266"/>
      <c r="BL902" s="266"/>
      <c r="BM902" s="266"/>
      <c r="BN902" s="266"/>
      <c r="BO902" s="266"/>
      <c r="BP902" s="266"/>
      <c r="BQ902" s="104"/>
      <c r="BR902" s="104"/>
      <c r="BS902" s="257" t="s">
        <v>553</v>
      </c>
      <c r="BT902" s="104"/>
      <c r="BU902" s="257"/>
      <c r="BV902" s="104"/>
      <c r="BW902" s="104"/>
      <c r="BX902" s="257" t="s">
        <v>7172</v>
      </c>
      <c r="BY902" s="104"/>
      <c r="BZ902" s="219"/>
    </row>
    <row r="903" spans="1:78" s="217" customFormat="1" ht="99.75" customHeight="1">
      <c r="A903" s="257">
        <v>900</v>
      </c>
      <c r="B903" s="10" t="s">
        <v>7173</v>
      </c>
      <c r="C903" s="257" t="s">
        <v>92</v>
      </c>
      <c r="D903" s="257" t="s">
        <v>167</v>
      </c>
      <c r="E903" s="257" t="s">
        <v>4968</v>
      </c>
      <c r="F903" s="257"/>
      <c r="G903" s="257" t="s">
        <v>7174</v>
      </c>
      <c r="H903" s="257" t="s">
        <v>81</v>
      </c>
      <c r="I903" s="32"/>
      <c r="J903" s="158" t="s">
        <v>96</v>
      </c>
      <c r="K903" s="257" t="s">
        <v>96</v>
      </c>
      <c r="L903" s="257" t="s">
        <v>7175</v>
      </c>
      <c r="M903" s="258"/>
      <c r="N903" s="257"/>
      <c r="O903" s="260"/>
      <c r="P903" s="260"/>
      <c r="Q903" s="257" t="s">
        <v>114</v>
      </c>
      <c r="R903" s="257" t="s">
        <v>276</v>
      </c>
      <c r="S903" s="267" t="s">
        <v>277</v>
      </c>
      <c r="T903" s="158" t="s">
        <v>278</v>
      </c>
      <c r="U903" s="158" t="s">
        <v>116</v>
      </c>
      <c r="V903" s="266"/>
      <c r="W903" s="266"/>
      <c r="X903" s="263"/>
      <c r="Y903" s="263"/>
      <c r="Z903" s="263"/>
      <c r="AA903" s="263"/>
      <c r="AB903" s="266"/>
      <c r="AC903" s="263"/>
      <c r="AD903" s="263"/>
      <c r="AE903" s="263"/>
      <c r="AF903" s="263"/>
      <c r="AG903" s="263"/>
      <c r="AH903" s="263"/>
      <c r="AI903" s="266"/>
      <c r="AJ903" s="263"/>
      <c r="AK903" s="263"/>
      <c r="AL903" s="263"/>
      <c r="AM903" s="263"/>
      <c r="AN903" s="266"/>
      <c r="AO903" s="263"/>
      <c r="AP903" s="263"/>
      <c r="AQ903" s="62"/>
      <c r="AR903" s="45"/>
      <c r="AS903" s="103"/>
      <c r="AT903" s="4"/>
      <c r="AU903" s="4"/>
      <c r="AV903" s="103"/>
      <c r="AW903" s="103"/>
      <c r="AX903" s="104"/>
      <c r="AY903" s="103"/>
      <c r="AZ903" s="103"/>
      <c r="BA903" s="263"/>
      <c r="BB903" s="263"/>
      <c r="BC903" s="103"/>
      <c r="BD903" s="103"/>
      <c r="BE903" s="263"/>
      <c r="BF903" s="263"/>
      <c r="BG903" s="103"/>
      <c r="BH903" s="103"/>
      <c r="BI903" s="263"/>
      <c r="BJ903" s="263"/>
      <c r="BK903" s="266"/>
      <c r="BL903" s="266"/>
      <c r="BM903" s="266"/>
      <c r="BN903" s="266"/>
      <c r="BO903" s="266"/>
      <c r="BP903" s="266"/>
      <c r="BQ903" s="104"/>
      <c r="BR903" s="104"/>
      <c r="BS903" s="257" t="s">
        <v>278</v>
      </c>
      <c r="BT903" s="104"/>
      <c r="BU903" s="257"/>
      <c r="BV903" s="104"/>
      <c r="BW903" s="104"/>
      <c r="BX903" s="257" t="s">
        <v>7176</v>
      </c>
      <c r="BY903" s="104"/>
      <c r="BZ903" s="219"/>
    </row>
    <row r="904" spans="1:78" s="217" customFormat="1" ht="99.75" customHeight="1">
      <c r="A904" s="257">
        <v>901</v>
      </c>
      <c r="B904" s="10" t="s">
        <v>7177</v>
      </c>
      <c r="C904" s="257" t="s">
        <v>92</v>
      </c>
      <c r="D904" s="257" t="s">
        <v>167</v>
      </c>
      <c r="E904" s="257" t="s">
        <v>4968</v>
      </c>
      <c r="F904" s="257" t="s">
        <v>7165</v>
      </c>
      <c r="G904" s="257" t="s">
        <v>7178</v>
      </c>
      <c r="H904" s="257" t="s">
        <v>81</v>
      </c>
      <c r="I904" s="10"/>
      <c r="J904" s="158" t="s">
        <v>96</v>
      </c>
      <c r="K904" s="257" t="s">
        <v>96</v>
      </c>
      <c r="L904" s="257" t="s">
        <v>7179</v>
      </c>
      <c r="M904" s="258"/>
      <c r="N904" s="259"/>
      <c r="O904" s="260"/>
      <c r="P904" s="260"/>
      <c r="Q904" s="257" t="s">
        <v>114</v>
      </c>
      <c r="R904" s="257" t="s">
        <v>385</v>
      </c>
      <c r="S904" s="267" t="s">
        <v>145</v>
      </c>
      <c r="T904" s="158" t="s">
        <v>386</v>
      </c>
      <c r="U904" s="158" t="s">
        <v>116</v>
      </c>
      <c r="V904" s="32"/>
      <c r="W904" s="257"/>
      <c r="X904" s="261"/>
      <c r="Y904" s="261"/>
      <c r="Z904" s="261"/>
      <c r="AA904" s="261"/>
      <c r="AB904" s="262"/>
      <c r="AC904" s="263"/>
      <c r="AD904" s="261"/>
      <c r="AE904" s="261"/>
      <c r="AF904" s="261"/>
      <c r="AG904" s="261"/>
      <c r="AH904" s="263"/>
      <c r="AI904" s="266"/>
      <c r="AJ904" s="39"/>
      <c r="AK904" s="39"/>
      <c r="AL904" s="39"/>
      <c r="AM904" s="39"/>
      <c r="AN904" s="40"/>
      <c r="AO904" s="39"/>
      <c r="AP904" s="39"/>
      <c r="AQ904" s="40"/>
      <c r="AR904" s="39"/>
      <c r="AS904" s="39"/>
      <c r="AT904" s="39"/>
      <c r="AU904" s="39"/>
      <c r="AV904" s="39"/>
      <c r="AW904" s="39"/>
      <c r="AX904" s="40"/>
      <c r="AY904" s="39"/>
      <c r="AZ904" s="39"/>
      <c r="BA904" s="39"/>
      <c r="BB904" s="39"/>
      <c r="BC904" s="39"/>
      <c r="BD904" s="39"/>
      <c r="BE904" s="39"/>
      <c r="BF904" s="39"/>
      <c r="BG904" s="39"/>
      <c r="BH904" s="39"/>
      <c r="BI904" s="39"/>
      <c r="BJ904" s="39"/>
      <c r="BK904" s="257" t="s">
        <v>7153</v>
      </c>
      <c r="BL904" s="257"/>
      <c r="BM904" s="257" t="s">
        <v>118</v>
      </c>
      <c r="BN904" s="257"/>
      <c r="BO904" s="257"/>
      <c r="BP904" s="257"/>
      <c r="BQ904" s="38"/>
      <c r="BR904" s="257"/>
      <c r="BS904" s="257" t="s">
        <v>386</v>
      </c>
      <c r="BT904" s="257"/>
      <c r="BU904" s="257"/>
      <c r="BV904" s="257"/>
      <c r="BW904" s="38"/>
      <c r="BX904" s="257" t="s">
        <v>7180</v>
      </c>
      <c r="BY904" s="266"/>
      <c r="BZ904" s="219"/>
    </row>
    <row r="905" spans="1:78" s="217" customFormat="1" ht="99.75" customHeight="1">
      <c r="A905" s="257">
        <v>902</v>
      </c>
      <c r="B905" s="10" t="s">
        <v>7181</v>
      </c>
      <c r="C905" s="257" t="s">
        <v>106</v>
      </c>
      <c r="D905" s="257" t="s">
        <v>167</v>
      </c>
      <c r="E905" s="257" t="s">
        <v>4968</v>
      </c>
      <c r="F905" s="257" t="s">
        <v>7182</v>
      </c>
      <c r="G905" s="257" t="s">
        <v>7178</v>
      </c>
      <c r="H905" s="257" t="s">
        <v>81</v>
      </c>
      <c r="I905" s="10"/>
      <c r="J905" s="158" t="s">
        <v>96</v>
      </c>
      <c r="K905" s="257" t="s">
        <v>96</v>
      </c>
      <c r="L905" s="257" t="s">
        <v>7183</v>
      </c>
      <c r="M905" s="258">
        <v>38729</v>
      </c>
      <c r="N905" s="259">
        <v>38729</v>
      </c>
      <c r="O905" s="260" t="s">
        <v>7184</v>
      </c>
      <c r="P905" s="260">
        <v>38356</v>
      </c>
      <c r="Q905" s="257" t="s">
        <v>114</v>
      </c>
      <c r="R905" s="257" t="s">
        <v>2376</v>
      </c>
      <c r="S905" s="267" t="s">
        <v>1104</v>
      </c>
      <c r="T905" s="158" t="s">
        <v>178</v>
      </c>
      <c r="U905" s="158" t="s">
        <v>116</v>
      </c>
      <c r="V905" s="32"/>
      <c r="W905" s="257"/>
      <c r="X905" s="261">
        <v>10504088</v>
      </c>
      <c r="Y905" s="39">
        <f>X905/10</f>
        <v>1050408.8</v>
      </c>
      <c r="Z905" s="39">
        <f>X905/13.5</f>
        <v>778080.59259259258</v>
      </c>
      <c r="AA905" s="39">
        <v>21277.118781396857</v>
      </c>
      <c r="AB905" s="260">
        <v>16</v>
      </c>
      <c r="AC905" s="49">
        <v>29735418</v>
      </c>
      <c r="AD905" s="49">
        <f>AC905/10</f>
        <v>2973541.8</v>
      </c>
      <c r="AE905" s="49">
        <f>AC905/13.5</f>
        <v>2202623.5555555555</v>
      </c>
      <c r="AF905" s="49">
        <v>14209.25225070245</v>
      </c>
      <c r="AG905" s="263">
        <v>-1546324</v>
      </c>
      <c r="AH905" s="49">
        <v>-2326324</v>
      </c>
      <c r="AI905" s="48">
        <v>17</v>
      </c>
      <c r="AJ905" s="39">
        <v>692.26</v>
      </c>
      <c r="AK905" s="52">
        <v>937316.5</v>
      </c>
      <c r="AL905" s="39">
        <v>938008.76</v>
      </c>
      <c r="AM905" s="51">
        <v>19300.591769547325</v>
      </c>
      <c r="AN905" s="260">
        <v>17</v>
      </c>
      <c r="AO905" s="52">
        <v>1110280</v>
      </c>
      <c r="AP905" s="39">
        <v>79474376.909999996</v>
      </c>
      <c r="AQ905" s="53">
        <v>9</v>
      </c>
      <c r="AR905" s="52"/>
      <c r="AS905" s="52"/>
      <c r="AT905" s="57">
        <v>670669028.34000003</v>
      </c>
      <c r="AU905" s="57">
        <v>2506.5700000000002</v>
      </c>
      <c r="AV905" s="39">
        <f>AR905+AT905</f>
        <v>670669028.34000003</v>
      </c>
      <c r="AW905" s="39">
        <f>AS905+AU905</f>
        <v>2506.5700000000002</v>
      </c>
      <c r="AX905" s="54"/>
      <c r="AY905" s="52"/>
      <c r="AZ905" s="52"/>
      <c r="BA905" s="39">
        <v>79474376.909999996</v>
      </c>
      <c r="BB905" s="39">
        <v>79474376.909999996</v>
      </c>
      <c r="BC905" s="52"/>
      <c r="BD905" s="52"/>
      <c r="BE905" s="39">
        <v>79474376.909999996</v>
      </c>
      <c r="BF905" s="39">
        <v>79474376.909999996</v>
      </c>
      <c r="BG905" s="52"/>
      <c r="BH905" s="52"/>
      <c r="BI905" s="39">
        <v>79474376.909999996</v>
      </c>
      <c r="BJ905" s="39">
        <v>79474376.909999996</v>
      </c>
      <c r="BK905" s="257" t="s">
        <v>7185</v>
      </c>
      <c r="BL905" s="257"/>
      <c r="BM905" s="257" t="s">
        <v>118</v>
      </c>
      <c r="BN905" s="257"/>
      <c r="BO905" s="257"/>
      <c r="BP905" s="257"/>
      <c r="BQ905" s="38"/>
      <c r="BR905" s="257" t="s">
        <v>7186</v>
      </c>
      <c r="BS905" s="257" t="s">
        <v>7155</v>
      </c>
      <c r="BT905" s="257"/>
      <c r="BU905" s="257"/>
      <c r="BV905" s="257"/>
      <c r="BW905" s="38"/>
      <c r="BX905" s="257" t="s">
        <v>7187</v>
      </c>
      <c r="BY905" s="266"/>
      <c r="BZ905" s="219"/>
    </row>
    <row r="906" spans="1:78" s="217" customFormat="1" ht="99.75" customHeight="1">
      <c r="A906" s="257">
        <v>903</v>
      </c>
      <c r="B906" s="10" t="s">
        <v>7188</v>
      </c>
      <c r="C906" s="257" t="s">
        <v>106</v>
      </c>
      <c r="D906" s="257" t="s">
        <v>167</v>
      </c>
      <c r="E906" s="257" t="s">
        <v>4968</v>
      </c>
      <c r="F906" s="257" t="s">
        <v>7189</v>
      </c>
      <c r="G906" s="257" t="s">
        <v>7174</v>
      </c>
      <c r="H906" s="257" t="s">
        <v>81</v>
      </c>
      <c r="I906" s="10"/>
      <c r="J906" s="158" t="s">
        <v>96</v>
      </c>
      <c r="K906" s="257" t="s">
        <v>96</v>
      </c>
      <c r="L906" s="257" t="s">
        <v>7190</v>
      </c>
      <c r="M906" s="258">
        <v>37956</v>
      </c>
      <c r="N906" s="259">
        <v>37956</v>
      </c>
      <c r="O906" s="260"/>
      <c r="P906" s="260"/>
      <c r="Q906" s="257" t="s">
        <v>114</v>
      </c>
      <c r="R906" s="257" t="s">
        <v>144</v>
      </c>
      <c r="S906" s="267" t="s">
        <v>195</v>
      </c>
      <c r="T906" s="158" t="s">
        <v>178</v>
      </c>
      <c r="U906" s="158" t="s">
        <v>116</v>
      </c>
      <c r="V906" s="32"/>
      <c r="W906" s="257"/>
      <c r="X906" s="261">
        <v>74962501</v>
      </c>
      <c r="Y906" s="39">
        <f>X906/10</f>
        <v>7496250.0999999996</v>
      </c>
      <c r="Z906" s="39">
        <f>X906/13.5</f>
        <v>5552777.8518518517</v>
      </c>
      <c r="AA906" s="39">
        <v>151844.31413061093</v>
      </c>
      <c r="AB906" s="262">
        <v>29</v>
      </c>
      <c r="AC906" s="49">
        <v>224908619</v>
      </c>
      <c r="AD906" s="263">
        <f>AC906/10</f>
        <v>22490861.899999999</v>
      </c>
      <c r="AE906" s="263">
        <f>AC906/13.5</f>
        <v>16659897.703703703</v>
      </c>
      <c r="AF906" s="49">
        <v>107473.96591929966</v>
      </c>
      <c r="AG906" s="263">
        <v>3406514</v>
      </c>
      <c r="AH906" s="263">
        <v>-1733439</v>
      </c>
      <c r="AI906" s="266">
        <v>32</v>
      </c>
      <c r="AJ906" s="39">
        <v>3243.74</v>
      </c>
      <c r="AK906" s="51"/>
      <c r="AL906" s="39">
        <v>3243.74</v>
      </c>
      <c r="AM906" s="51">
        <v>66.743621399176945</v>
      </c>
      <c r="AN906" s="38">
        <v>29</v>
      </c>
      <c r="AO906" s="49"/>
      <c r="AP906" s="49"/>
      <c r="AQ906" s="64"/>
      <c r="AR906" s="49"/>
      <c r="AS906" s="49"/>
      <c r="AT906" s="49"/>
      <c r="AU906" s="49"/>
      <c r="AV906" s="49"/>
      <c r="AW906" s="49"/>
      <c r="AX906" s="64"/>
      <c r="AY906" s="49"/>
      <c r="AZ906" s="49"/>
      <c r="BA906" s="49"/>
      <c r="BB906" s="49"/>
      <c r="BC906" s="49"/>
      <c r="BD906" s="49"/>
      <c r="BE906" s="49"/>
      <c r="BF906" s="49"/>
      <c r="BG906" s="49"/>
      <c r="BH906" s="49"/>
      <c r="BI906" s="49"/>
      <c r="BJ906" s="49"/>
      <c r="BK906" s="257" t="s">
        <v>7191</v>
      </c>
      <c r="BL906" s="257"/>
      <c r="BM906" s="257" t="s">
        <v>118</v>
      </c>
      <c r="BN906" s="257"/>
      <c r="BO906" s="257"/>
      <c r="BP906" s="257"/>
      <c r="BQ906" s="38"/>
      <c r="BR906" s="257" t="s">
        <v>7192</v>
      </c>
      <c r="BS906" s="257" t="s">
        <v>7155</v>
      </c>
      <c r="BT906" s="257"/>
      <c r="BU906" s="257"/>
      <c r="BV906" s="257" t="s">
        <v>7193</v>
      </c>
      <c r="BW906" s="38"/>
      <c r="BX906" s="257" t="s">
        <v>7194</v>
      </c>
      <c r="BY906" s="266"/>
      <c r="BZ906" s="219"/>
    </row>
    <row r="907" spans="1:78" s="217" customFormat="1" ht="99.75" customHeight="1">
      <c r="A907" s="257">
        <v>904</v>
      </c>
      <c r="B907" s="10" t="s">
        <v>7195</v>
      </c>
      <c r="C907" s="257" t="s">
        <v>106</v>
      </c>
      <c r="D907" s="257" t="s">
        <v>167</v>
      </c>
      <c r="E907" s="257" t="s">
        <v>4968</v>
      </c>
      <c r="F907" s="257"/>
      <c r="G907" s="257" t="s">
        <v>7174</v>
      </c>
      <c r="H907" s="257" t="s">
        <v>81</v>
      </c>
      <c r="I907" s="10"/>
      <c r="J907" s="158" t="s">
        <v>96</v>
      </c>
      <c r="K907" s="257" t="s">
        <v>96</v>
      </c>
      <c r="L907" s="257" t="s">
        <v>7196</v>
      </c>
      <c r="M907" s="258">
        <v>38971</v>
      </c>
      <c r="N907" s="259">
        <v>38971</v>
      </c>
      <c r="O907" s="260">
        <v>251</v>
      </c>
      <c r="P907" s="260">
        <v>36824</v>
      </c>
      <c r="Q907" s="257" t="s">
        <v>114</v>
      </c>
      <c r="R907" s="257" t="s">
        <v>226</v>
      </c>
      <c r="S907" s="144" t="s">
        <v>177</v>
      </c>
      <c r="T907" s="158" t="s">
        <v>178</v>
      </c>
      <c r="U907" s="158" t="s">
        <v>116</v>
      </c>
      <c r="V907" s="32"/>
      <c r="W907" s="257"/>
      <c r="X907" s="261">
        <v>18207008</v>
      </c>
      <c r="Y907" s="39">
        <f>X907/10</f>
        <v>1820700.8</v>
      </c>
      <c r="Z907" s="39">
        <f>X907/13.5</f>
        <v>1348667.2592592593</v>
      </c>
      <c r="AA907" s="39">
        <v>36880.181494085235</v>
      </c>
      <c r="AB907" s="260">
        <v>28</v>
      </c>
      <c r="AC907" s="49">
        <v>63310000</v>
      </c>
      <c r="AD907" s="49">
        <f>AC907/10</f>
        <v>6331000</v>
      </c>
      <c r="AE907" s="49">
        <f>AC907/13.5</f>
        <v>4689629.6296296297</v>
      </c>
      <c r="AF907" s="49">
        <v>30253.072615019977</v>
      </c>
      <c r="AG907" s="263">
        <v>4789639</v>
      </c>
      <c r="AH907" s="49">
        <v>-315936</v>
      </c>
      <c r="AI907" s="48">
        <v>29</v>
      </c>
      <c r="AJ907" s="39">
        <v>2696.4</v>
      </c>
      <c r="AK907" s="52">
        <v>1890372.95</v>
      </c>
      <c r="AL907" s="39">
        <v>1893069.3499999999</v>
      </c>
      <c r="AM907" s="51">
        <v>38952.04423868312</v>
      </c>
      <c r="AN907" s="260">
        <v>30</v>
      </c>
      <c r="AO907" s="52">
        <v>2888692</v>
      </c>
      <c r="AP907" s="39">
        <v>142877853.37</v>
      </c>
      <c r="AQ907" s="53">
        <v>30</v>
      </c>
      <c r="AR907" s="52"/>
      <c r="AS907" s="52"/>
      <c r="AT907" s="57">
        <v>1587783080.79</v>
      </c>
      <c r="AU907" s="57">
        <v>6899.52</v>
      </c>
      <c r="AV907" s="39">
        <f>AR907+AT907</f>
        <v>1587783080.79</v>
      </c>
      <c r="AW907" s="39">
        <f>AS907+AU907</f>
        <v>6899.52</v>
      </c>
      <c r="AX907" s="54"/>
      <c r="AY907" s="52"/>
      <c r="AZ907" s="52"/>
      <c r="BA907" s="39">
        <v>142877853.37</v>
      </c>
      <c r="BB907" s="39">
        <v>142877853.37</v>
      </c>
      <c r="BC907" s="52"/>
      <c r="BD907" s="52"/>
      <c r="BE907" s="39">
        <v>142877853.37</v>
      </c>
      <c r="BF907" s="39">
        <v>142877853.37</v>
      </c>
      <c r="BG907" s="52"/>
      <c r="BH907" s="52"/>
      <c r="BI907" s="39">
        <v>142877853.37</v>
      </c>
      <c r="BJ907" s="39">
        <v>142877853.37</v>
      </c>
      <c r="BK907" s="257"/>
      <c r="BL907" s="257"/>
      <c r="BM907" s="257"/>
      <c r="BN907" s="257"/>
      <c r="BO907" s="257"/>
      <c r="BP907" s="257"/>
      <c r="BQ907" s="38"/>
      <c r="BR907" s="257" t="s">
        <v>7197</v>
      </c>
      <c r="BS907" s="257" t="s">
        <v>7155</v>
      </c>
      <c r="BT907" s="257"/>
      <c r="BU907" s="257"/>
      <c r="BV907" s="257" t="s">
        <v>7198</v>
      </c>
      <c r="BW907" s="38"/>
      <c r="BX907" s="257" t="s">
        <v>7199</v>
      </c>
      <c r="BY907" s="266"/>
      <c r="BZ907" s="219"/>
    </row>
    <row r="908" spans="1:78" s="217" customFormat="1" ht="99.75" customHeight="1">
      <c r="A908" s="257">
        <v>905</v>
      </c>
      <c r="B908" s="10" t="s">
        <v>7200</v>
      </c>
      <c r="C908" s="257" t="s">
        <v>92</v>
      </c>
      <c r="D908" s="257" t="s">
        <v>167</v>
      </c>
      <c r="E908" s="257" t="s">
        <v>4968</v>
      </c>
      <c r="F908" s="257"/>
      <c r="G908" s="257" t="s">
        <v>5093</v>
      </c>
      <c r="H908" s="257" t="s">
        <v>81</v>
      </c>
      <c r="I908" s="32"/>
      <c r="J908" s="158" t="s">
        <v>96</v>
      </c>
      <c r="K908" s="257" t="s">
        <v>96</v>
      </c>
      <c r="L908" s="257" t="s">
        <v>7201</v>
      </c>
      <c r="M908" s="258"/>
      <c r="N908" s="257"/>
      <c r="O908" s="260"/>
      <c r="P908" s="260"/>
      <c r="Q908" s="257" t="s">
        <v>114</v>
      </c>
      <c r="R908" s="257" t="s">
        <v>2541</v>
      </c>
      <c r="S908" s="267" t="s">
        <v>359</v>
      </c>
      <c r="T908" s="158" t="s">
        <v>2542</v>
      </c>
      <c r="U908" s="158" t="s">
        <v>116</v>
      </c>
      <c r="V908" s="266"/>
      <c r="W908" s="266"/>
      <c r="X908" s="263"/>
      <c r="Y908" s="263"/>
      <c r="Z908" s="263"/>
      <c r="AA908" s="263"/>
      <c r="AB908" s="266"/>
      <c r="AC908" s="263"/>
      <c r="AD908" s="263"/>
      <c r="AE908" s="263"/>
      <c r="AF908" s="263"/>
      <c r="AG908" s="263"/>
      <c r="AH908" s="263"/>
      <c r="AI908" s="266"/>
      <c r="AJ908" s="263"/>
      <c r="AK908" s="263"/>
      <c r="AL908" s="263"/>
      <c r="AM908" s="263"/>
      <c r="AN908" s="266"/>
      <c r="AO908" s="263"/>
      <c r="AP908" s="261"/>
      <c r="AQ908" s="266"/>
      <c r="AR908" s="45"/>
      <c r="AS908" s="103"/>
      <c r="AT908" s="4"/>
      <c r="AU908" s="4"/>
      <c r="AV908" s="103"/>
      <c r="AW908" s="103"/>
      <c r="AX908" s="104"/>
      <c r="AY908" s="103"/>
      <c r="AZ908" s="103"/>
      <c r="BA908" s="261"/>
      <c r="BB908" s="261"/>
      <c r="BC908" s="103"/>
      <c r="BD908" s="103"/>
      <c r="BE908" s="261"/>
      <c r="BF908" s="261"/>
      <c r="BG908" s="103"/>
      <c r="BH908" s="103"/>
      <c r="BI908" s="261"/>
      <c r="BJ908" s="261"/>
      <c r="BK908" s="266"/>
      <c r="BL908" s="266"/>
      <c r="BM908" s="266"/>
      <c r="BN908" s="266"/>
      <c r="BO908" s="266"/>
      <c r="BP908" s="266"/>
      <c r="BQ908" s="104"/>
      <c r="BR908" s="104"/>
      <c r="BS908" s="257" t="s">
        <v>2542</v>
      </c>
      <c r="BT908" s="104"/>
      <c r="BU908" s="257"/>
      <c r="BV908" s="104"/>
      <c r="BW908" s="104"/>
      <c r="BX908" s="257" t="s">
        <v>7202</v>
      </c>
      <c r="BY908" s="104"/>
      <c r="BZ908" s="219"/>
    </row>
    <row r="909" spans="1:78" s="217" customFormat="1" ht="99.75" customHeight="1">
      <c r="A909" s="257">
        <v>906</v>
      </c>
      <c r="B909" s="10" t="s">
        <v>7203</v>
      </c>
      <c r="C909" s="257" t="s">
        <v>92</v>
      </c>
      <c r="D909" s="257" t="s">
        <v>167</v>
      </c>
      <c r="E909" s="257" t="s">
        <v>4968</v>
      </c>
      <c r="F909" s="257"/>
      <c r="G909" s="257" t="s">
        <v>5093</v>
      </c>
      <c r="H909" s="257" t="s">
        <v>81</v>
      </c>
      <c r="I909" s="32"/>
      <c r="J909" s="158" t="s">
        <v>96</v>
      </c>
      <c r="K909" s="257" t="s">
        <v>96</v>
      </c>
      <c r="L909" s="257" t="s">
        <v>7204</v>
      </c>
      <c r="M909" s="258">
        <v>39052</v>
      </c>
      <c r="N909" s="257"/>
      <c r="O909" s="260"/>
      <c r="P909" s="260">
        <v>38582</v>
      </c>
      <c r="Q909" s="257" t="s">
        <v>114</v>
      </c>
      <c r="R909" s="257" t="s">
        <v>2303</v>
      </c>
      <c r="S909" s="267" t="s">
        <v>693</v>
      </c>
      <c r="T909" s="158" t="s">
        <v>2304</v>
      </c>
      <c r="U909" s="158" t="s">
        <v>116</v>
      </c>
      <c r="V909" s="266"/>
      <c r="W909" s="266"/>
      <c r="X909" s="263"/>
      <c r="Y909" s="263"/>
      <c r="Z909" s="263"/>
      <c r="AA909" s="263"/>
      <c r="AB909" s="266"/>
      <c r="AC909" s="263"/>
      <c r="AD909" s="263"/>
      <c r="AE909" s="263"/>
      <c r="AF909" s="263"/>
      <c r="AG909" s="263"/>
      <c r="AH909" s="263"/>
      <c r="AI909" s="266"/>
      <c r="AJ909" s="263"/>
      <c r="AK909" s="263"/>
      <c r="AL909" s="263"/>
      <c r="AM909" s="263"/>
      <c r="AN909" s="266"/>
      <c r="AO909" s="263"/>
      <c r="AP909" s="261"/>
      <c r="AQ909" s="266"/>
      <c r="AR909" s="45"/>
      <c r="AS909" s="103"/>
      <c r="AT909" s="4"/>
      <c r="AU909" s="4"/>
      <c r="AV909" s="103"/>
      <c r="AW909" s="103"/>
      <c r="AX909" s="104"/>
      <c r="AY909" s="103"/>
      <c r="AZ909" s="103"/>
      <c r="BA909" s="261"/>
      <c r="BB909" s="261"/>
      <c r="BC909" s="103"/>
      <c r="BD909" s="103"/>
      <c r="BE909" s="261"/>
      <c r="BF909" s="261"/>
      <c r="BG909" s="103"/>
      <c r="BH909" s="103"/>
      <c r="BI909" s="261"/>
      <c r="BJ909" s="261"/>
      <c r="BK909" s="266"/>
      <c r="BL909" s="266"/>
      <c r="BM909" s="266"/>
      <c r="BN909" s="266"/>
      <c r="BO909" s="266"/>
      <c r="BP909" s="266"/>
      <c r="BQ909" s="104"/>
      <c r="BR909" s="104"/>
      <c r="BS909" s="257" t="s">
        <v>2304</v>
      </c>
      <c r="BT909" s="104"/>
      <c r="BU909" s="257"/>
      <c r="BV909" s="104"/>
      <c r="BW909" s="104"/>
      <c r="BX909" s="257" t="s">
        <v>7205</v>
      </c>
      <c r="BY909" s="104"/>
      <c r="BZ909" s="219"/>
    </row>
    <row r="910" spans="1:78" s="217" customFormat="1" ht="99.75" customHeight="1">
      <c r="A910" s="257">
        <v>907</v>
      </c>
      <c r="B910" s="10" t="s">
        <v>7206</v>
      </c>
      <c r="C910" s="257" t="s">
        <v>106</v>
      </c>
      <c r="D910" s="257" t="s">
        <v>167</v>
      </c>
      <c r="E910" s="257" t="s">
        <v>4968</v>
      </c>
      <c r="F910" s="257"/>
      <c r="G910" s="257" t="s">
        <v>7174</v>
      </c>
      <c r="H910" s="257" t="s">
        <v>81</v>
      </c>
      <c r="I910" s="10"/>
      <c r="J910" s="158" t="s">
        <v>96</v>
      </c>
      <c r="K910" s="257" t="s">
        <v>96</v>
      </c>
      <c r="L910" s="257" t="s">
        <v>7207</v>
      </c>
      <c r="M910" s="258">
        <v>38718</v>
      </c>
      <c r="N910" s="259">
        <v>38718</v>
      </c>
      <c r="O910" s="260"/>
      <c r="P910" s="260"/>
      <c r="Q910" s="257" t="s">
        <v>114</v>
      </c>
      <c r="R910" s="257" t="s">
        <v>144</v>
      </c>
      <c r="S910" s="267" t="s">
        <v>294</v>
      </c>
      <c r="T910" s="158" t="s">
        <v>178</v>
      </c>
      <c r="U910" s="158" t="s">
        <v>116</v>
      </c>
      <c r="V910" s="32"/>
      <c r="W910" s="257"/>
      <c r="X910" s="261">
        <v>11739757</v>
      </c>
      <c r="Y910" s="39">
        <f>X910/10</f>
        <v>1173975.7</v>
      </c>
      <c r="Z910" s="39">
        <f>X910/13.5</f>
        <v>869611.62962962966</v>
      </c>
      <c r="AA910" s="39">
        <v>23780.094393129151</v>
      </c>
      <c r="AB910" s="260">
        <v>20</v>
      </c>
      <c r="AC910" s="49">
        <v>30702990</v>
      </c>
      <c r="AD910" s="49">
        <f>AC910/10</f>
        <v>3070299</v>
      </c>
      <c r="AE910" s="49">
        <f>AC910/13.5</f>
        <v>2274295.5555555555</v>
      </c>
      <c r="AF910" s="49">
        <v>14671.61247777969</v>
      </c>
      <c r="AG910" s="263">
        <v>182202</v>
      </c>
      <c r="AH910" s="49">
        <v>0</v>
      </c>
      <c r="AI910" s="48">
        <v>20</v>
      </c>
      <c r="AJ910" s="39">
        <v>1309.94</v>
      </c>
      <c r="AK910" s="52">
        <v>2848561.6</v>
      </c>
      <c r="AL910" s="39">
        <v>2849871.54</v>
      </c>
      <c r="AM910" s="51">
        <v>58639.33209876543</v>
      </c>
      <c r="AN910" s="260">
        <v>20</v>
      </c>
      <c r="AO910" s="52">
        <v>2253193</v>
      </c>
      <c r="AP910" s="39">
        <v>408636767.69999999</v>
      </c>
      <c r="AQ910" s="53">
        <v>20</v>
      </c>
      <c r="AR910" s="52"/>
      <c r="AS910" s="52"/>
      <c r="AT910" s="57">
        <v>2424106973.6100001</v>
      </c>
      <c r="AU910" s="57">
        <v>13110.36</v>
      </c>
      <c r="AV910" s="39">
        <f>AR910+AT910</f>
        <v>2424106973.6100001</v>
      </c>
      <c r="AW910" s="39">
        <f>AS910+AU910</f>
        <v>13110.36</v>
      </c>
      <c r="AX910" s="54"/>
      <c r="AY910" s="52"/>
      <c r="AZ910" s="52"/>
      <c r="BA910" s="39">
        <v>408636767.69999999</v>
      </c>
      <c r="BB910" s="39">
        <v>408636767.69999999</v>
      </c>
      <c r="BC910" s="52"/>
      <c r="BD910" s="52"/>
      <c r="BE910" s="39">
        <v>408636767.69999999</v>
      </c>
      <c r="BF910" s="39">
        <v>408636767.69999999</v>
      </c>
      <c r="BG910" s="52"/>
      <c r="BH910" s="52"/>
      <c r="BI910" s="39">
        <v>408636767.69999999</v>
      </c>
      <c r="BJ910" s="39">
        <v>408636767.69999999</v>
      </c>
      <c r="BK910" s="257" t="s">
        <v>7208</v>
      </c>
      <c r="BL910" s="266" t="s">
        <v>180</v>
      </c>
      <c r="BM910" s="257" t="s">
        <v>180</v>
      </c>
      <c r="BN910" s="257"/>
      <c r="BO910" s="257"/>
      <c r="BP910" s="257"/>
      <c r="BQ910" s="38"/>
      <c r="BR910" s="257"/>
      <c r="BS910" s="257" t="s">
        <v>7155</v>
      </c>
      <c r="BT910" s="257"/>
      <c r="BU910" s="257"/>
      <c r="BV910" s="257"/>
      <c r="BW910" s="38"/>
      <c r="BX910" s="257" t="s">
        <v>7209</v>
      </c>
      <c r="BY910" s="266"/>
      <c r="BZ910" s="219"/>
    </row>
    <row r="911" spans="1:78" s="217" customFormat="1" ht="99.75" customHeight="1">
      <c r="A911" s="257">
        <v>908</v>
      </c>
      <c r="B911" s="10" t="s">
        <v>7210</v>
      </c>
      <c r="C911" s="257" t="s">
        <v>92</v>
      </c>
      <c r="D911" s="257" t="s">
        <v>167</v>
      </c>
      <c r="E911" s="257" t="s">
        <v>4968</v>
      </c>
      <c r="F911" s="257" t="s">
        <v>7211</v>
      </c>
      <c r="G911" s="257" t="s">
        <v>7212</v>
      </c>
      <c r="H911" s="257" t="s">
        <v>81</v>
      </c>
      <c r="I911" s="32"/>
      <c r="J911" s="158" t="s">
        <v>96</v>
      </c>
      <c r="K911" s="257" t="s">
        <v>96</v>
      </c>
      <c r="L911" s="257" t="s">
        <v>7213</v>
      </c>
      <c r="M911" s="46"/>
      <c r="N911" s="266"/>
      <c r="O911" s="48"/>
      <c r="P911" s="48"/>
      <c r="Q911" s="257" t="s">
        <v>114</v>
      </c>
      <c r="R911" s="257" t="s">
        <v>828</v>
      </c>
      <c r="S911" s="267" t="s">
        <v>828</v>
      </c>
      <c r="T911" s="158" t="s">
        <v>1690</v>
      </c>
      <c r="U911" s="158" t="s">
        <v>116</v>
      </c>
      <c r="V911" s="266"/>
      <c r="W911" s="266"/>
      <c r="X911" s="263"/>
      <c r="Y911" s="263"/>
      <c r="Z911" s="263"/>
      <c r="AA911" s="263"/>
      <c r="AB911" s="266"/>
      <c r="AC911" s="263"/>
      <c r="AD911" s="263"/>
      <c r="AE911" s="263"/>
      <c r="AF911" s="263"/>
      <c r="AG911" s="263"/>
      <c r="AH911" s="263"/>
      <c r="AI911" s="266"/>
      <c r="AJ911" s="263"/>
      <c r="AK911" s="263"/>
      <c r="AL911" s="263"/>
      <c r="AM911" s="263"/>
      <c r="AN911" s="266"/>
      <c r="AO911" s="263"/>
      <c r="AP911" s="263"/>
      <c r="AQ911" s="266"/>
      <c r="AR911" s="261"/>
      <c r="AS911" s="103"/>
      <c r="AT911" s="4"/>
      <c r="AU911" s="4"/>
      <c r="AV911" s="103"/>
      <c r="AW911" s="103"/>
      <c r="AX911" s="104"/>
      <c r="AY911" s="103"/>
      <c r="AZ911" s="103"/>
      <c r="BA911" s="263"/>
      <c r="BB911" s="263"/>
      <c r="BC911" s="103"/>
      <c r="BD911" s="103"/>
      <c r="BE911" s="263"/>
      <c r="BF911" s="263"/>
      <c r="BG911" s="103"/>
      <c r="BH911" s="103"/>
      <c r="BI911" s="263"/>
      <c r="BJ911" s="263"/>
      <c r="BK911" s="266"/>
      <c r="BL911" s="266"/>
      <c r="BM911" s="266"/>
      <c r="BN911" s="266"/>
      <c r="BO911" s="266"/>
      <c r="BP911" s="266"/>
      <c r="BQ911" s="104"/>
      <c r="BR911" s="104"/>
      <c r="BS911" s="257" t="s">
        <v>2957</v>
      </c>
      <c r="BT911" s="104"/>
      <c r="BU911" s="257"/>
      <c r="BV911" s="104"/>
      <c r="BW911" s="104"/>
      <c r="BX911" s="257" t="s">
        <v>7214</v>
      </c>
      <c r="BY911" s="104"/>
      <c r="BZ911" s="219"/>
    </row>
    <row r="912" spans="1:78" s="217" customFormat="1" ht="99.75" customHeight="1">
      <c r="A912" s="257">
        <v>909</v>
      </c>
      <c r="B912" s="10" t="s">
        <v>7215</v>
      </c>
      <c r="C912" s="257" t="s">
        <v>92</v>
      </c>
      <c r="D912" s="257" t="s">
        <v>167</v>
      </c>
      <c r="E912" s="257" t="s">
        <v>4968</v>
      </c>
      <c r="F912" s="257"/>
      <c r="G912" s="257" t="s">
        <v>7212</v>
      </c>
      <c r="H912" s="257" t="s">
        <v>81</v>
      </c>
      <c r="I912" s="32"/>
      <c r="J912" s="158" t="s">
        <v>96</v>
      </c>
      <c r="K912" s="257" t="s">
        <v>96</v>
      </c>
      <c r="L912" s="257" t="s">
        <v>7216</v>
      </c>
      <c r="M912" s="46"/>
      <c r="N912" s="266"/>
      <c r="O912" s="48"/>
      <c r="P912" s="48"/>
      <c r="Q912" s="257" t="s">
        <v>114</v>
      </c>
      <c r="R912" s="257" t="s">
        <v>7217</v>
      </c>
      <c r="S912" s="267" t="s">
        <v>1536</v>
      </c>
      <c r="T912" s="158" t="s">
        <v>3396</v>
      </c>
      <c r="U912" s="158" t="s">
        <v>116</v>
      </c>
      <c r="V912" s="266"/>
      <c r="W912" s="266"/>
      <c r="X912" s="263"/>
      <c r="Y912" s="263"/>
      <c r="Z912" s="263"/>
      <c r="AA912" s="263"/>
      <c r="AB912" s="266"/>
      <c r="AC912" s="263"/>
      <c r="AD912" s="263"/>
      <c r="AE912" s="263"/>
      <c r="AF912" s="263"/>
      <c r="AG912" s="263"/>
      <c r="AH912" s="263"/>
      <c r="AI912" s="266"/>
      <c r="AJ912" s="263"/>
      <c r="AK912" s="263"/>
      <c r="AL912" s="263"/>
      <c r="AM912" s="263"/>
      <c r="AN912" s="266"/>
      <c r="AO912" s="261"/>
      <c r="AP912" s="263"/>
      <c r="AQ912" s="266"/>
      <c r="AR912" s="45"/>
      <c r="AS912" s="103"/>
      <c r="AT912" s="4"/>
      <c r="AU912" s="4"/>
      <c r="AV912" s="103"/>
      <c r="AW912" s="103"/>
      <c r="AX912" s="104"/>
      <c r="AY912" s="103"/>
      <c r="AZ912" s="103"/>
      <c r="BA912" s="263"/>
      <c r="BB912" s="263"/>
      <c r="BC912" s="103"/>
      <c r="BD912" s="103"/>
      <c r="BE912" s="263"/>
      <c r="BF912" s="263"/>
      <c r="BG912" s="103"/>
      <c r="BH912" s="103"/>
      <c r="BI912" s="263"/>
      <c r="BJ912" s="263"/>
      <c r="BK912" s="266"/>
      <c r="BL912" s="266"/>
      <c r="BM912" s="266"/>
      <c r="BN912" s="266"/>
      <c r="BO912" s="266"/>
      <c r="BP912" s="266"/>
      <c r="BQ912" s="104"/>
      <c r="BR912" s="104"/>
      <c r="BS912" s="257" t="s">
        <v>3496</v>
      </c>
      <c r="BT912" s="104"/>
      <c r="BU912" s="257"/>
      <c r="BV912" s="104"/>
      <c r="BW912" s="104"/>
      <c r="BX912" s="257" t="s">
        <v>7218</v>
      </c>
      <c r="BY912" s="104"/>
      <c r="BZ912" s="219"/>
    </row>
    <row r="913" spans="1:78" s="217" customFormat="1" ht="99.75" customHeight="1">
      <c r="A913" s="257">
        <v>910</v>
      </c>
      <c r="B913" s="10" t="s">
        <v>7219</v>
      </c>
      <c r="C913" s="257" t="s">
        <v>106</v>
      </c>
      <c r="D913" s="257" t="s">
        <v>167</v>
      </c>
      <c r="E913" s="257" t="s">
        <v>4968</v>
      </c>
      <c r="F913" s="88" t="s">
        <v>7220</v>
      </c>
      <c r="G913" s="257" t="s">
        <v>7221</v>
      </c>
      <c r="H913" s="257" t="s">
        <v>81</v>
      </c>
      <c r="I913" s="10"/>
      <c r="J913" s="158" t="s">
        <v>96</v>
      </c>
      <c r="K913" s="257" t="s">
        <v>96</v>
      </c>
      <c r="L913" s="257" t="s">
        <v>7222</v>
      </c>
      <c r="M913" s="258">
        <v>37561</v>
      </c>
      <c r="N913" s="259">
        <v>37561</v>
      </c>
      <c r="O913" s="260"/>
      <c r="P913" s="260"/>
      <c r="Q913" s="257" t="s">
        <v>114</v>
      </c>
      <c r="R913" s="257" t="s">
        <v>1245</v>
      </c>
      <c r="S913" s="267" t="s">
        <v>761</v>
      </c>
      <c r="T913" s="158" t="s">
        <v>178</v>
      </c>
      <c r="U913" s="158" t="s">
        <v>116</v>
      </c>
      <c r="V913" s="32"/>
      <c r="W913" s="257"/>
      <c r="X913" s="261"/>
      <c r="Y913" s="261"/>
      <c r="Z913" s="261"/>
      <c r="AA913" s="261"/>
      <c r="AB913" s="262"/>
      <c r="AC913" s="263"/>
      <c r="AD913" s="261"/>
      <c r="AE913" s="261"/>
      <c r="AF913" s="261"/>
      <c r="AG913" s="261"/>
      <c r="AH913" s="263"/>
      <c r="AI913" s="266"/>
      <c r="AJ913" s="39"/>
      <c r="AK913" s="39"/>
      <c r="AL913" s="39"/>
      <c r="AM913" s="39"/>
      <c r="AN913" s="40"/>
      <c r="AO913" s="39"/>
      <c r="AP913" s="39"/>
      <c r="AQ913" s="40"/>
      <c r="AR913" s="39"/>
      <c r="AS913" s="39"/>
      <c r="AT913" s="39"/>
      <c r="AU913" s="39"/>
      <c r="AV913" s="39"/>
      <c r="AW913" s="39"/>
      <c r="AX913" s="40"/>
      <c r="AY913" s="39"/>
      <c r="AZ913" s="39"/>
      <c r="BA913" s="39"/>
      <c r="BB913" s="39"/>
      <c r="BC913" s="39"/>
      <c r="BD913" s="39"/>
      <c r="BE913" s="39"/>
      <c r="BF913" s="39"/>
      <c r="BG913" s="39"/>
      <c r="BH913" s="39"/>
      <c r="BI913" s="39"/>
      <c r="BJ913" s="39"/>
      <c r="BK913" s="257" t="s">
        <v>7223</v>
      </c>
      <c r="BL913" s="257"/>
      <c r="BM913" s="257" t="s">
        <v>118</v>
      </c>
      <c r="BN913" s="257"/>
      <c r="BO913" s="257"/>
      <c r="BP913" s="257"/>
      <c r="BQ913" s="38"/>
      <c r="BR913" s="257" t="s">
        <v>7224</v>
      </c>
      <c r="BS913" s="257" t="s">
        <v>7155</v>
      </c>
      <c r="BT913" s="257"/>
      <c r="BU913" s="257"/>
      <c r="BV913" s="257"/>
      <c r="BW913" s="38"/>
      <c r="BX913" s="265" t="s">
        <v>7225</v>
      </c>
      <c r="BY913" s="266"/>
      <c r="BZ913" s="219"/>
    </row>
    <row r="914" spans="1:78" s="217" customFormat="1" ht="99.75" customHeight="1">
      <c r="A914" s="257">
        <v>911</v>
      </c>
      <c r="B914" s="10" t="s">
        <v>7226</v>
      </c>
      <c r="C914" s="257" t="s">
        <v>106</v>
      </c>
      <c r="D914" s="257" t="s">
        <v>167</v>
      </c>
      <c r="E914" s="257" t="s">
        <v>4968</v>
      </c>
      <c r="F914" s="257" t="s">
        <v>7227</v>
      </c>
      <c r="G914" s="257" t="s">
        <v>7174</v>
      </c>
      <c r="H914" s="257" t="s">
        <v>81</v>
      </c>
      <c r="I914" s="10"/>
      <c r="J914" s="158" t="s">
        <v>96</v>
      </c>
      <c r="K914" s="257" t="s">
        <v>96</v>
      </c>
      <c r="L914" s="257" t="s">
        <v>7228</v>
      </c>
      <c r="M914" s="258">
        <v>38747</v>
      </c>
      <c r="N914" s="259">
        <v>38747</v>
      </c>
      <c r="O914" s="260">
        <v>4243</v>
      </c>
      <c r="P914" s="260">
        <v>38368</v>
      </c>
      <c r="Q914" s="257" t="s">
        <v>114</v>
      </c>
      <c r="R914" s="257" t="s">
        <v>1071</v>
      </c>
      <c r="S914" s="267" t="s">
        <v>287</v>
      </c>
      <c r="T914" s="158" t="s">
        <v>178</v>
      </c>
      <c r="U914" s="158" t="s">
        <v>116</v>
      </c>
      <c r="V914" s="32"/>
      <c r="W914" s="257"/>
      <c r="X914" s="261">
        <v>4034495</v>
      </c>
      <c r="Y914" s="39">
        <f>X914/10</f>
        <v>403449.5</v>
      </c>
      <c r="Z914" s="39">
        <f>X914/13.5</f>
        <v>298851.48148148146</v>
      </c>
      <c r="AA914" s="39">
        <v>8172.2877167395882</v>
      </c>
      <c r="AB914" s="262">
        <v>8</v>
      </c>
      <c r="AC914" s="49">
        <v>17217781</v>
      </c>
      <c r="AD914" s="263">
        <f>AC914/10</f>
        <v>1721778.1</v>
      </c>
      <c r="AE914" s="263">
        <f>AC914/13.5</f>
        <v>1275391.1851851852</v>
      </c>
      <c r="AF914" s="49">
        <v>8227.6224745302679</v>
      </c>
      <c r="AG914" s="263">
        <v>0</v>
      </c>
      <c r="AH914" s="263">
        <v>20624</v>
      </c>
      <c r="AI914" s="266">
        <v>9</v>
      </c>
      <c r="AJ914" s="39">
        <v>612.11</v>
      </c>
      <c r="AK914" s="52">
        <v>11226.94</v>
      </c>
      <c r="AL914" s="39">
        <v>11839.050000000001</v>
      </c>
      <c r="AM914" s="51">
        <v>243.60185185185188</v>
      </c>
      <c r="AN914" s="38">
        <v>7</v>
      </c>
      <c r="AO914" s="49"/>
      <c r="AP914" s="49"/>
      <c r="AQ914" s="64"/>
      <c r="AR914" s="49"/>
      <c r="AS914" s="49"/>
      <c r="AT914" s="57">
        <v>499516313.75</v>
      </c>
      <c r="AU914" s="57">
        <v>1617.15</v>
      </c>
      <c r="AV914" s="39">
        <f>AR914+AT914</f>
        <v>499516313.75</v>
      </c>
      <c r="AW914" s="39">
        <f>AS914+AU914</f>
        <v>1617.15</v>
      </c>
      <c r="AX914" s="64"/>
      <c r="AY914" s="49"/>
      <c r="AZ914" s="49"/>
      <c r="BA914" s="49"/>
      <c r="BB914" s="49"/>
      <c r="BC914" s="49"/>
      <c r="BD914" s="49"/>
      <c r="BE914" s="49"/>
      <c r="BF914" s="49"/>
      <c r="BG914" s="49"/>
      <c r="BH914" s="49"/>
      <c r="BI914" s="49"/>
      <c r="BJ914" s="49"/>
      <c r="BK914" s="257" t="s">
        <v>7229</v>
      </c>
      <c r="BL914" s="266" t="s">
        <v>180</v>
      </c>
      <c r="BM914" s="257" t="s">
        <v>180</v>
      </c>
      <c r="BN914" s="257"/>
      <c r="BO914" s="257"/>
      <c r="BP914" s="257"/>
      <c r="BQ914" s="38"/>
      <c r="BR914" s="257"/>
      <c r="BS914" s="257" t="s">
        <v>7155</v>
      </c>
      <c r="BT914" s="257"/>
      <c r="BU914" s="257"/>
      <c r="BV914" s="257"/>
      <c r="BW914" s="38"/>
      <c r="BX914" s="257" t="s">
        <v>7230</v>
      </c>
      <c r="BY914" s="266"/>
      <c r="BZ914" s="219"/>
    </row>
    <row r="915" spans="1:78" s="217" customFormat="1" ht="99.75" customHeight="1">
      <c r="A915" s="257">
        <v>912</v>
      </c>
      <c r="B915" s="10" t="s">
        <v>7231</v>
      </c>
      <c r="C915" s="257" t="s">
        <v>92</v>
      </c>
      <c r="D915" s="257" t="s">
        <v>167</v>
      </c>
      <c r="E915" s="257" t="s">
        <v>4968</v>
      </c>
      <c r="F915" s="257" t="s">
        <v>7232</v>
      </c>
      <c r="G915" s="257" t="s">
        <v>7174</v>
      </c>
      <c r="H915" s="257" t="s">
        <v>81</v>
      </c>
      <c r="I915" s="32"/>
      <c r="J915" s="158" t="s">
        <v>96</v>
      </c>
      <c r="K915" s="257" t="s">
        <v>96</v>
      </c>
      <c r="L915" s="257" t="s">
        <v>7233</v>
      </c>
      <c r="M915" s="258">
        <v>37469</v>
      </c>
      <c r="N915" s="257"/>
      <c r="O915" s="260"/>
      <c r="P915" s="260">
        <v>37517</v>
      </c>
      <c r="Q915" s="257" t="s">
        <v>114</v>
      </c>
      <c r="R915" s="257" t="s">
        <v>177</v>
      </c>
      <c r="S915" s="267" t="s">
        <v>132</v>
      </c>
      <c r="T915" s="158" t="s">
        <v>1892</v>
      </c>
      <c r="U915" s="158" t="s">
        <v>116</v>
      </c>
      <c r="V915" s="266"/>
      <c r="W915" s="266"/>
      <c r="X915" s="263"/>
      <c r="Y915" s="263"/>
      <c r="Z915" s="263"/>
      <c r="AA915" s="263"/>
      <c r="AB915" s="266"/>
      <c r="AC915" s="263"/>
      <c r="AD915" s="263"/>
      <c r="AE915" s="263"/>
      <c r="AF915" s="263"/>
      <c r="AG915" s="263"/>
      <c r="AH915" s="263"/>
      <c r="AI915" s="266"/>
      <c r="AJ915" s="263"/>
      <c r="AK915" s="263"/>
      <c r="AL915" s="263"/>
      <c r="AM915" s="263"/>
      <c r="AN915" s="266"/>
      <c r="AO915" s="263"/>
      <c r="AP915" s="263"/>
      <c r="AQ915" s="266"/>
      <c r="AR915" s="261" t="s">
        <v>2436</v>
      </c>
      <c r="AS915" s="103"/>
      <c r="AT915" s="4"/>
      <c r="AU915" s="4"/>
      <c r="AV915" s="103"/>
      <c r="AW915" s="103"/>
      <c r="AX915" s="104"/>
      <c r="AY915" s="103"/>
      <c r="AZ915" s="103"/>
      <c r="BA915" s="263"/>
      <c r="BB915" s="263"/>
      <c r="BC915" s="103"/>
      <c r="BD915" s="103"/>
      <c r="BE915" s="263"/>
      <c r="BF915" s="263"/>
      <c r="BG915" s="103"/>
      <c r="BH915" s="103"/>
      <c r="BI915" s="263"/>
      <c r="BJ915" s="263"/>
      <c r="BK915" s="266"/>
      <c r="BL915" s="266"/>
      <c r="BM915" s="266"/>
      <c r="BN915" s="266"/>
      <c r="BO915" s="266"/>
      <c r="BP915" s="266"/>
      <c r="BQ915" s="104"/>
      <c r="BR915" s="104"/>
      <c r="BS915" s="266"/>
      <c r="BT915" s="104"/>
      <c r="BU915" s="257"/>
      <c r="BV915" s="104"/>
      <c r="BW915" s="104"/>
      <c r="BX915" s="257" t="s">
        <v>7234</v>
      </c>
      <c r="BY915" s="104"/>
      <c r="BZ915" s="219"/>
    </row>
    <row r="916" spans="1:78" s="217" customFormat="1" ht="99.75" customHeight="1">
      <c r="A916" s="257">
        <v>913</v>
      </c>
      <c r="B916" s="10" t="s">
        <v>7235</v>
      </c>
      <c r="C916" s="257" t="s">
        <v>106</v>
      </c>
      <c r="D916" s="257" t="s">
        <v>167</v>
      </c>
      <c r="E916" s="257" t="s">
        <v>4968</v>
      </c>
      <c r="F916" s="257"/>
      <c r="G916" s="257" t="s">
        <v>7174</v>
      </c>
      <c r="H916" s="257" t="s">
        <v>81</v>
      </c>
      <c r="I916" s="10"/>
      <c r="J916" s="158" t="s">
        <v>96</v>
      </c>
      <c r="K916" s="257" t="s">
        <v>96</v>
      </c>
      <c r="L916" s="257" t="s">
        <v>7236</v>
      </c>
      <c r="M916" s="258"/>
      <c r="N916" s="259"/>
      <c r="O916" s="260"/>
      <c r="P916" s="260"/>
      <c r="Q916" s="257" t="s">
        <v>114</v>
      </c>
      <c r="R916" s="257" t="s">
        <v>98</v>
      </c>
      <c r="S916" s="267" t="s">
        <v>99</v>
      </c>
      <c r="T916" s="158" t="s">
        <v>178</v>
      </c>
      <c r="U916" s="158" t="s">
        <v>116</v>
      </c>
      <c r="V916" s="32"/>
      <c r="W916" s="257"/>
      <c r="X916" s="261">
        <v>3900000</v>
      </c>
      <c r="Y916" s="39">
        <f>X916/10</f>
        <v>390000</v>
      </c>
      <c r="Z916" s="39">
        <f>X916/13.5</f>
        <v>288888.88888888888</v>
      </c>
      <c r="AA916" s="39">
        <v>7899.8541565386486</v>
      </c>
      <c r="AB916" s="260">
        <v>18</v>
      </c>
      <c r="AC916" s="49">
        <v>60467711</v>
      </c>
      <c r="AD916" s="49">
        <f>AC916/10</f>
        <v>6046771.0999999996</v>
      </c>
      <c r="AE916" s="49">
        <f>AC916/13.5</f>
        <v>4479089.7037037034</v>
      </c>
      <c r="AF916" s="49">
        <v>28894.867347133822</v>
      </c>
      <c r="AG916" s="263">
        <v>-423095</v>
      </c>
      <c r="AH916" s="49">
        <v>-7700000</v>
      </c>
      <c r="AI916" s="48">
        <v>20</v>
      </c>
      <c r="AJ916" s="39">
        <v>2195.5</v>
      </c>
      <c r="AK916" s="52">
        <v>2173046.9900000002</v>
      </c>
      <c r="AL916" s="39">
        <v>2175242.4900000002</v>
      </c>
      <c r="AM916" s="51">
        <v>44758.075925925928</v>
      </c>
      <c r="AN916" s="260">
        <v>19</v>
      </c>
      <c r="AO916" s="52">
        <v>2426993</v>
      </c>
      <c r="AP916" s="39">
        <v>126252568.24000001</v>
      </c>
      <c r="AQ916" s="53">
        <v>20</v>
      </c>
      <c r="AR916" s="52"/>
      <c r="AS916" s="52"/>
      <c r="AT916" s="57">
        <v>2781312258.1199999</v>
      </c>
      <c r="AU916" s="57">
        <v>8453.98</v>
      </c>
      <c r="AV916" s="39">
        <f>AR916+AT916</f>
        <v>2781312258.1199999</v>
      </c>
      <c r="AW916" s="39">
        <f>AS916+AU916</f>
        <v>8453.98</v>
      </c>
      <c r="AX916" s="54"/>
      <c r="AY916" s="52"/>
      <c r="AZ916" s="52"/>
      <c r="BA916" s="39">
        <v>126252568.24000001</v>
      </c>
      <c r="BB916" s="39">
        <v>126252568.24000001</v>
      </c>
      <c r="BC916" s="52"/>
      <c r="BD916" s="52"/>
      <c r="BE916" s="39">
        <v>126252568.24000001</v>
      </c>
      <c r="BF916" s="39">
        <v>126252568.24000001</v>
      </c>
      <c r="BG916" s="52"/>
      <c r="BH916" s="52"/>
      <c r="BI916" s="39">
        <v>126252568.24000001</v>
      </c>
      <c r="BJ916" s="39">
        <v>126252568.24000001</v>
      </c>
      <c r="BK916" s="257" t="s">
        <v>7237</v>
      </c>
      <c r="BL916" s="266" t="s">
        <v>180</v>
      </c>
      <c r="BM916" s="257" t="s">
        <v>180</v>
      </c>
      <c r="BN916" s="257"/>
      <c r="BO916" s="257"/>
      <c r="BP916" s="257"/>
      <c r="BQ916" s="38"/>
      <c r="BR916" s="257"/>
      <c r="BS916" s="257" t="s">
        <v>7155</v>
      </c>
      <c r="BT916" s="257"/>
      <c r="BU916" s="257"/>
      <c r="BV916" s="257"/>
      <c r="BW916" s="38"/>
      <c r="BX916" s="257" t="s">
        <v>7238</v>
      </c>
      <c r="BY916" s="266"/>
      <c r="BZ916" s="219"/>
    </row>
    <row r="917" spans="1:78" s="217" customFormat="1" ht="99.75" customHeight="1">
      <c r="A917" s="257">
        <v>914</v>
      </c>
      <c r="B917" s="10" t="s">
        <v>7239</v>
      </c>
      <c r="C917" s="257" t="s">
        <v>106</v>
      </c>
      <c r="D917" s="257" t="s">
        <v>167</v>
      </c>
      <c r="E917" s="257" t="s">
        <v>4968</v>
      </c>
      <c r="F917" s="257"/>
      <c r="G917" s="257" t="s">
        <v>7174</v>
      </c>
      <c r="H917" s="257" t="s">
        <v>81</v>
      </c>
      <c r="I917" s="10"/>
      <c r="J917" s="158" t="s">
        <v>96</v>
      </c>
      <c r="K917" s="257" t="s">
        <v>96</v>
      </c>
      <c r="L917" s="257"/>
      <c r="M917" s="258"/>
      <c r="N917" s="259"/>
      <c r="O917" s="260"/>
      <c r="P917" s="260"/>
      <c r="Q917" s="257" t="s">
        <v>114</v>
      </c>
      <c r="R917" s="257" t="s">
        <v>820</v>
      </c>
      <c r="S917" s="267" t="s">
        <v>638</v>
      </c>
      <c r="T917" s="158" t="s">
        <v>178</v>
      </c>
      <c r="U917" s="158" t="s">
        <v>116</v>
      </c>
      <c r="V917" s="32"/>
      <c r="W917" s="257"/>
      <c r="X917" s="261">
        <v>9085000</v>
      </c>
      <c r="Y917" s="39">
        <f>X917/10</f>
        <v>908500</v>
      </c>
      <c r="Z917" s="39">
        <f>X917/13.5</f>
        <v>672962.96296296292</v>
      </c>
      <c r="AA917" s="39">
        <v>18402.608977475287</v>
      </c>
      <c r="AB917" s="262">
        <v>13</v>
      </c>
      <c r="AC917" s="49">
        <v>26450400</v>
      </c>
      <c r="AD917" s="263">
        <f>AC917/10</f>
        <v>2645040</v>
      </c>
      <c r="AE917" s="263">
        <f>AC917/13.5</f>
        <v>1959288.888888889</v>
      </c>
      <c r="AF917" s="49">
        <v>12639.486209071621</v>
      </c>
      <c r="AG917" s="263">
        <v>2759600</v>
      </c>
      <c r="AH917" s="263">
        <v>1399600</v>
      </c>
      <c r="AI917" s="266">
        <v>14</v>
      </c>
      <c r="AJ917" s="39">
        <v>671</v>
      </c>
      <c r="AK917" s="51"/>
      <c r="AL917" s="39">
        <v>671</v>
      </c>
      <c r="AM917" s="51">
        <v>13.806584362139917</v>
      </c>
      <c r="AN917" s="38">
        <v>14</v>
      </c>
      <c r="AO917" s="49"/>
      <c r="AP917" s="49"/>
      <c r="AQ917" s="64"/>
      <c r="AR917" s="49"/>
      <c r="AS917" s="49"/>
      <c r="AT917" s="49"/>
      <c r="AU917" s="49"/>
      <c r="AV917" s="49"/>
      <c r="AW917" s="49"/>
      <c r="AX917" s="64"/>
      <c r="AY917" s="49"/>
      <c r="AZ917" s="49"/>
      <c r="BA917" s="49"/>
      <c r="BB917" s="49"/>
      <c r="BC917" s="49"/>
      <c r="BD917" s="49"/>
      <c r="BE917" s="49"/>
      <c r="BF917" s="49"/>
      <c r="BG917" s="49"/>
      <c r="BH917" s="49"/>
      <c r="BI917" s="49"/>
      <c r="BJ917" s="49"/>
      <c r="BK917" s="257" t="s">
        <v>7240</v>
      </c>
      <c r="BL917" s="266" t="s">
        <v>180</v>
      </c>
      <c r="BM917" s="257" t="s">
        <v>180</v>
      </c>
      <c r="BN917" s="257"/>
      <c r="BO917" s="257"/>
      <c r="BP917" s="257"/>
      <c r="BQ917" s="38"/>
      <c r="BR917" s="257" t="s">
        <v>7241</v>
      </c>
      <c r="BS917" s="257" t="s">
        <v>7155</v>
      </c>
      <c r="BT917" s="257"/>
      <c r="BU917" s="257"/>
      <c r="BV917" s="257"/>
      <c r="BW917" s="38"/>
      <c r="BX917" s="257" t="s">
        <v>7242</v>
      </c>
      <c r="BY917" s="266"/>
      <c r="BZ917" s="219"/>
    </row>
    <row r="918" spans="1:78" s="217" customFormat="1" ht="99.75" customHeight="1">
      <c r="A918" s="257">
        <v>915</v>
      </c>
      <c r="B918" s="10" t="s">
        <v>7243</v>
      </c>
      <c r="C918" s="257" t="s">
        <v>106</v>
      </c>
      <c r="D918" s="257" t="s">
        <v>167</v>
      </c>
      <c r="E918" s="257" t="s">
        <v>4968</v>
      </c>
      <c r="F918" s="257" t="s">
        <v>7244</v>
      </c>
      <c r="G918" s="257" t="s">
        <v>7174</v>
      </c>
      <c r="H918" s="257" t="s">
        <v>81</v>
      </c>
      <c r="I918" s="10"/>
      <c r="J918" s="158" t="s">
        <v>96</v>
      </c>
      <c r="K918" s="257" t="s">
        <v>96</v>
      </c>
      <c r="L918" s="257" t="s">
        <v>7245</v>
      </c>
      <c r="M918" s="258">
        <v>37903</v>
      </c>
      <c r="N918" s="259">
        <v>37904</v>
      </c>
      <c r="O918" s="260"/>
      <c r="P918" s="260"/>
      <c r="Q918" s="257" t="s">
        <v>114</v>
      </c>
      <c r="R918" s="257" t="s">
        <v>1625</v>
      </c>
      <c r="S918" s="267" t="s">
        <v>1142</v>
      </c>
      <c r="T918" s="158" t="s">
        <v>178</v>
      </c>
      <c r="U918" s="158" t="s">
        <v>116</v>
      </c>
      <c r="V918" s="32"/>
      <c r="W918" s="257"/>
      <c r="X918" s="261">
        <v>23236186</v>
      </c>
      <c r="Y918" s="39">
        <f>X918/10</f>
        <v>2323618.6</v>
      </c>
      <c r="Z918" s="39">
        <f>X918/13.5</f>
        <v>1721198.9629629629</v>
      </c>
      <c r="AA918" s="39">
        <v>47067.30270620645</v>
      </c>
      <c r="AB918" s="260">
        <v>17</v>
      </c>
      <c r="AC918" s="49">
        <v>45030679</v>
      </c>
      <c r="AD918" s="49">
        <f>AC918/10</f>
        <v>4503067.9000000004</v>
      </c>
      <c r="AE918" s="49">
        <f>AC918/13.5</f>
        <v>3335605.8518518517</v>
      </c>
      <c r="AF918" s="49">
        <v>21518.186727067685</v>
      </c>
      <c r="AG918" s="263">
        <v>-10867476</v>
      </c>
      <c r="AH918" s="49">
        <v>-11430476</v>
      </c>
      <c r="AI918" s="48">
        <v>16</v>
      </c>
      <c r="AJ918" s="39">
        <v>1295.94</v>
      </c>
      <c r="AK918" s="52">
        <v>1020338.76</v>
      </c>
      <c r="AL918" s="39">
        <v>1021634.7</v>
      </c>
      <c r="AM918" s="51">
        <v>21021.290123456787</v>
      </c>
      <c r="AN918" s="260">
        <v>15</v>
      </c>
      <c r="AO918" s="52">
        <v>1236093</v>
      </c>
      <c r="AP918" s="39">
        <v>74550082.030000001</v>
      </c>
      <c r="AQ918" s="53">
        <v>15</v>
      </c>
      <c r="AR918" s="52"/>
      <c r="AS918" s="52"/>
      <c r="AT918" s="52"/>
      <c r="AU918" s="52"/>
      <c r="AV918" s="52"/>
      <c r="AW918" s="52"/>
      <c r="AX918" s="54"/>
      <c r="AY918" s="52"/>
      <c r="AZ918" s="52"/>
      <c r="BA918" s="39">
        <v>74550082.030000001</v>
      </c>
      <c r="BB918" s="39">
        <v>74550082.030000001</v>
      </c>
      <c r="BC918" s="52"/>
      <c r="BD918" s="52"/>
      <c r="BE918" s="39">
        <v>74550082.030000001</v>
      </c>
      <c r="BF918" s="39">
        <v>74550082.030000001</v>
      </c>
      <c r="BG918" s="52"/>
      <c r="BH918" s="52"/>
      <c r="BI918" s="39">
        <v>74550082.030000001</v>
      </c>
      <c r="BJ918" s="39">
        <v>74550082.030000001</v>
      </c>
      <c r="BK918" s="257" t="s">
        <v>7246</v>
      </c>
      <c r="BL918" s="266" t="s">
        <v>180</v>
      </c>
      <c r="BM918" s="257" t="s">
        <v>180</v>
      </c>
      <c r="BN918" s="257"/>
      <c r="BO918" s="257"/>
      <c r="BP918" s="257"/>
      <c r="BQ918" s="257" t="s">
        <v>7247</v>
      </c>
      <c r="BR918" s="257" t="s">
        <v>7248</v>
      </c>
      <c r="BS918" s="257" t="s">
        <v>7155</v>
      </c>
      <c r="BT918" s="257"/>
      <c r="BU918" s="257"/>
      <c r="BV918" s="257"/>
      <c r="BW918" s="38"/>
      <c r="BX918" s="257" t="s">
        <v>7249</v>
      </c>
      <c r="BY918" s="266"/>
      <c r="BZ918" s="219"/>
    </row>
    <row r="919" spans="1:78" s="217" customFormat="1" ht="122.25" customHeight="1">
      <c r="A919" s="257">
        <v>916</v>
      </c>
      <c r="B919" s="10" t="s">
        <v>7250</v>
      </c>
      <c r="C919" s="257" t="s">
        <v>106</v>
      </c>
      <c r="D919" s="257" t="s">
        <v>167</v>
      </c>
      <c r="E919" s="257" t="s">
        <v>4968</v>
      </c>
      <c r="F919" s="257" t="s">
        <v>7251</v>
      </c>
      <c r="G919" s="257" t="s">
        <v>7174</v>
      </c>
      <c r="H919" s="257" t="s">
        <v>81</v>
      </c>
      <c r="I919" s="10"/>
      <c r="J919" s="158" t="s">
        <v>96</v>
      </c>
      <c r="K919" s="257" t="s">
        <v>96</v>
      </c>
      <c r="L919" s="257" t="s">
        <v>7252</v>
      </c>
      <c r="M919" s="258">
        <v>36276</v>
      </c>
      <c r="N919" s="259">
        <v>36276</v>
      </c>
      <c r="O919" s="260"/>
      <c r="P919" s="260"/>
      <c r="Q919" s="257" t="s">
        <v>114</v>
      </c>
      <c r="R919" s="257" t="s">
        <v>144</v>
      </c>
      <c r="S919" s="267" t="s">
        <v>195</v>
      </c>
      <c r="T919" s="158" t="s">
        <v>3326</v>
      </c>
      <c r="U919" s="158" t="s">
        <v>116</v>
      </c>
      <c r="V919" s="32"/>
      <c r="W919" s="257"/>
      <c r="X919" s="261">
        <v>184910582</v>
      </c>
      <c r="Y919" s="39">
        <f>X919/10</f>
        <v>18491058.199999999</v>
      </c>
      <c r="Z919" s="39">
        <f>X919/13.5</f>
        <v>13697080.148148147</v>
      </c>
      <c r="AA919" s="39">
        <v>374555.54610273859</v>
      </c>
      <c r="AB919" s="260">
        <v>28</v>
      </c>
      <c r="AC919" s="49">
        <v>488587195</v>
      </c>
      <c r="AD919" s="49">
        <f>AC919/10</f>
        <v>48858719.5</v>
      </c>
      <c r="AE919" s="49">
        <f>AC919/13.5</f>
        <v>36191644.074074075</v>
      </c>
      <c r="AF919" s="49">
        <v>233474.39407840665</v>
      </c>
      <c r="AG919" s="263">
        <v>15536649</v>
      </c>
      <c r="AH919" s="49">
        <v>-17412122</v>
      </c>
      <c r="AI919" s="48">
        <v>32</v>
      </c>
      <c r="AJ919" s="39">
        <v>5689.53</v>
      </c>
      <c r="AK919" s="52">
        <v>2249380.1800000002</v>
      </c>
      <c r="AL919" s="39">
        <v>2255069.71</v>
      </c>
      <c r="AM919" s="51">
        <v>46400.611316872426</v>
      </c>
      <c r="AN919" s="260">
        <v>20</v>
      </c>
      <c r="AO919" s="52">
        <v>57581717</v>
      </c>
      <c r="AP919" s="39">
        <v>148030102.87</v>
      </c>
      <c r="AQ919" s="53">
        <v>43</v>
      </c>
      <c r="AR919" s="52"/>
      <c r="AS919" s="52"/>
      <c r="AT919" s="57">
        <v>1379651625</v>
      </c>
      <c r="AU919" s="57">
        <v>6175.13</v>
      </c>
      <c r="AV919" s="39">
        <f>AR919+AT919</f>
        <v>1379651625</v>
      </c>
      <c r="AW919" s="39">
        <f>AS919+AU919</f>
        <v>6175.13</v>
      </c>
      <c r="AX919" s="54"/>
      <c r="AY919" s="52"/>
      <c r="AZ919" s="52"/>
      <c r="BA919" s="39">
        <v>148030102.87</v>
      </c>
      <c r="BB919" s="39">
        <v>148030102.87</v>
      </c>
      <c r="BC919" s="52"/>
      <c r="BD919" s="52"/>
      <c r="BE919" s="39">
        <v>148030102.87</v>
      </c>
      <c r="BF919" s="39">
        <v>148030102.87</v>
      </c>
      <c r="BG919" s="52"/>
      <c r="BH919" s="52"/>
      <c r="BI919" s="39">
        <v>148030102.87</v>
      </c>
      <c r="BJ919" s="39">
        <v>148030102.87</v>
      </c>
      <c r="BK919" s="257" t="s">
        <v>7253</v>
      </c>
      <c r="BL919" s="266" t="s">
        <v>180</v>
      </c>
      <c r="BM919" s="257" t="s">
        <v>180</v>
      </c>
      <c r="BN919" s="265"/>
      <c r="BO919" s="265"/>
      <c r="BP919" s="257" t="s">
        <v>7254</v>
      </c>
      <c r="BQ919" s="38"/>
      <c r="BR919" s="257" t="s">
        <v>7255</v>
      </c>
      <c r="BS919" s="257" t="s">
        <v>3326</v>
      </c>
      <c r="BT919" s="257"/>
      <c r="BU919" s="257"/>
      <c r="BV919" s="257"/>
      <c r="BW919" s="38"/>
      <c r="BX919" s="257" t="s">
        <v>7256</v>
      </c>
      <c r="BY919" s="266"/>
      <c r="BZ919" s="219"/>
    </row>
    <row r="920" spans="1:78" s="217" customFormat="1" ht="99.75" customHeight="1">
      <c r="A920" s="257">
        <v>917</v>
      </c>
      <c r="B920" s="10" t="s">
        <v>7257</v>
      </c>
      <c r="C920" s="257" t="s">
        <v>92</v>
      </c>
      <c r="D920" s="257" t="s">
        <v>167</v>
      </c>
      <c r="E920" s="257" t="s">
        <v>4968</v>
      </c>
      <c r="F920" s="257"/>
      <c r="G920" s="257" t="s">
        <v>7258</v>
      </c>
      <c r="H920" s="257" t="s">
        <v>81</v>
      </c>
      <c r="I920" s="32"/>
      <c r="J920" s="158" t="s">
        <v>96</v>
      </c>
      <c r="K920" s="257" t="s">
        <v>96</v>
      </c>
      <c r="L920" s="257" t="s">
        <v>7259</v>
      </c>
      <c r="M920" s="46"/>
      <c r="N920" s="266"/>
      <c r="O920" s="48"/>
      <c r="P920" s="48"/>
      <c r="Q920" s="257" t="s">
        <v>114</v>
      </c>
      <c r="R920" s="257" t="s">
        <v>396</v>
      </c>
      <c r="S920" s="267" t="s">
        <v>397</v>
      </c>
      <c r="T920" s="158" t="s">
        <v>398</v>
      </c>
      <c r="U920" s="158" t="s">
        <v>116</v>
      </c>
      <c r="V920" s="266"/>
      <c r="W920" s="266"/>
      <c r="X920" s="263"/>
      <c r="Y920" s="263"/>
      <c r="Z920" s="263"/>
      <c r="AA920" s="263"/>
      <c r="AB920" s="266"/>
      <c r="AC920" s="263"/>
      <c r="AD920" s="263"/>
      <c r="AE920" s="263"/>
      <c r="AF920" s="263"/>
      <c r="AG920" s="263"/>
      <c r="AH920" s="263"/>
      <c r="AI920" s="266"/>
      <c r="AJ920" s="263"/>
      <c r="AK920" s="263"/>
      <c r="AL920" s="263"/>
      <c r="AM920" s="263"/>
      <c r="AN920" s="266"/>
      <c r="AO920" s="263"/>
      <c r="AP920" s="263"/>
      <c r="AQ920" s="266"/>
      <c r="AR920" s="45"/>
      <c r="AS920" s="103"/>
      <c r="AT920" s="4"/>
      <c r="AU920" s="4"/>
      <c r="AV920" s="103"/>
      <c r="AW920" s="103"/>
      <c r="AX920" s="104"/>
      <c r="AY920" s="103"/>
      <c r="AZ920" s="103"/>
      <c r="BA920" s="263"/>
      <c r="BB920" s="263"/>
      <c r="BC920" s="103"/>
      <c r="BD920" s="103"/>
      <c r="BE920" s="263"/>
      <c r="BF920" s="263"/>
      <c r="BG920" s="103"/>
      <c r="BH920" s="103"/>
      <c r="BI920" s="263"/>
      <c r="BJ920" s="263"/>
      <c r="BK920" s="266"/>
      <c r="BL920" s="266"/>
      <c r="BM920" s="266"/>
      <c r="BN920" s="266"/>
      <c r="BO920" s="266"/>
      <c r="BP920" s="266"/>
      <c r="BQ920" s="104"/>
      <c r="BR920" s="104"/>
      <c r="BS920" s="257" t="s">
        <v>398</v>
      </c>
      <c r="BT920" s="104"/>
      <c r="BU920" s="257"/>
      <c r="BV920" s="104"/>
      <c r="BW920" s="104"/>
      <c r="BX920" s="257" t="s">
        <v>7260</v>
      </c>
      <c r="BY920" s="104"/>
      <c r="BZ920" s="219"/>
    </row>
    <row r="921" spans="1:78" s="217" customFormat="1" ht="299.25">
      <c r="A921" s="257">
        <v>918</v>
      </c>
      <c r="B921" s="101" t="s">
        <v>7971</v>
      </c>
      <c r="C921" s="257" t="s">
        <v>106</v>
      </c>
      <c r="D921" s="257" t="s">
        <v>274</v>
      </c>
      <c r="E921" s="257" t="s">
        <v>695</v>
      </c>
      <c r="F921" s="257" t="s">
        <v>7986</v>
      </c>
      <c r="G921" s="257" t="s">
        <v>695</v>
      </c>
      <c r="H921" s="266" t="s">
        <v>110</v>
      </c>
      <c r="I921" s="130" t="s">
        <v>8062</v>
      </c>
      <c r="J921" s="158" t="s">
        <v>96</v>
      </c>
      <c r="K921" s="257" t="s">
        <v>96</v>
      </c>
      <c r="L921" s="257" t="s">
        <v>7982</v>
      </c>
      <c r="M921" s="46">
        <v>33262</v>
      </c>
      <c r="N921" s="266">
        <v>2009</v>
      </c>
      <c r="O921" s="210">
        <v>7036</v>
      </c>
      <c r="P921" s="48">
        <v>39303</v>
      </c>
      <c r="Q921" s="257" t="s">
        <v>114</v>
      </c>
      <c r="R921" s="257" t="s">
        <v>7983</v>
      </c>
      <c r="S921" s="267" t="s">
        <v>1142</v>
      </c>
      <c r="T921" s="158" t="s">
        <v>312</v>
      </c>
      <c r="U921" s="158" t="s">
        <v>101</v>
      </c>
      <c r="V921" s="266"/>
      <c r="W921" s="266"/>
      <c r="X921" s="263"/>
      <c r="Y921" s="263"/>
      <c r="Z921" s="263"/>
      <c r="AA921" s="263"/>
      <c r="AB921" s="266"/>
      <c r="AC921" s="263"/>
      <c r="AD921" s="263"/>
      <c r="AE921" s="263"/>
      <c r="AF921" s="263"/>
      <c r="AG921" s="263"/>
      <c r="AH921" s="263"/>
      <c r="AI921" s="266"/>
      <c r="AJ921" s="263"/>
      <c r="AK921" s="263"/>
      <c r="AL921" s="263"/>
      <c r="AM921" s="263"/>
      <c r="AN921" s="266"/>
      <c r="AO921" s="263"/>
      <c r="AP921" s="263"/>
      <c r="AQ921" s="266"/>
      <c r="AR921" s="45"/>
      <c r="AS921" s="103"/>
      <c r="AT921" s="4"/>
      <c r="AU921" s="4"/>
      <c r="AV921" s="103"/>
      <c r="AW921" s="103"/>
      <c r="AX921" s="104"/>
      <c r="AY921" s="103"/>
      <c r="AZ921" s="103"/>
      <c r="BA921" s="263"/>
      <c r="BB921" s="263"/>
      <c r="BC921" s="103"/>
      <c r="BD921" s="103"/>
      <c r="BE921" s="263"/>
      <c r="BF921" s="263"/>
      <c r="BG921" s="103"/>
      <c r="BH921" s="103"/>
      <c r="BI921" s="263"/>
      <c r="BJ921" s="263"/>
      <c r="BK921" s="69" t="s">
        <v>8803</v>
      </c>
      <c r="BL921" s="266" t="s">
        <v>180</v>
      </c>
      <c r="BM921" s="266" t="s">
        <v>180</v>
      </c>
      <c r="BN921" s="266" t="s">
        <v>118</v>
      </c>
      <c r="BO921" s="266" t="s">
        <v>118</v>
      </c>
      <c r="BP921" s="69" t="s">
        <v>8578</v>
      </c>
      <c r="BQ921" s="144" t="s">
        <v>102</v>
      </c>
      <c r="BR921" s="69" t="s">
        <v>7985</v>
      </c>
      <c r="BS921" s="257" t="s">
        <v>7984</v>
      </c>
      <c r="BT921" s="104"/>
      <c r="BU921" s="257"/>
      <c r="BV921" s="104"/>
      <c r="BW921" s="104"/>
      <c r="BX921" s="257" t="s">
        <v>1319</v>
      </c>
      <c r="BY921" s="104"/>
      <c r="BZ921" s="219"/>
    </row>
    <row r="922" spans="1:78" s="217" customFormat="1" ht="99.75" customHeight="1">
      <c r="A922" s="257">
        <v>919</v>
      </c>
      <c r="B922" s="10" t="s">
        <v>7261</v>
      </c>
      <c r="C922" s="257" t="s">
        <v>106</v>
      </c>
      <c r="D922" s="257" t="s">
        <v>167</v>
      </c>
      <c r="E922" s="257" t="s">
        <v>4968</v>
      </c>
      <c r="F922" s="257" t="s">
        <v>7262</v>
      </c>
      <c r="G922" s="257" t="s">
        <v>7263</v>
      </c>
      <c r="H922" s="257" t="s">
        <v>81</v>
      </c>
      <c r="I922" s="32" t="s">
        <v>7264</v>
      </c>
      <c r="J922" s="158" t="s">
        <v>96</v>
      </c>
      <c r="K922" s="257" t="s">
        <v>96</v>
      </c>
      <c r="L922" s="257" t="s">
        <v>7265</v>
      </c>
      <c r="M922" s="258">
        <v>32907</v>
      </c>
      <c r="N922" s="259">
        <v>32907</v>
      </c>
      <c r="O922" s="260"/>
      <c r="P922" s="260"/>
      <c r="Q922" s="257" t="s">
        <v>114</v>
      </c>
      <c r="R922" s="257" t="s">
        <v>2364</v>
      </c>
      <c r="S922" s="144" t="s">
        <v>177</v>
      </c>
      <c r="T922" s="158" t="s">
        <v>178</v>
      </c>
      <c r="U922" s="158" t="s">
        <v>116</v>
      </c>
      <c r="V922" s="32"/>
      <c r="W922" s="257"/>
      <c r="X922" s="261">
        <v>87145103</v>
      </c>
      <c r="Y922" s="39">
        <f>X922/10</f>
        <v>8714510.3000000007</v>
      </c>
      <c r="Z922" s="39">
        <f>X922/13.5</f>
        <v>6455192.8148148144</v>
      </c>
      <c r="AA922" s="39">
        <v>176521.43696321503</v>
      </c>
      <c r="AB922" s="260">
        <v>69</v>
      </c>
      <c r="AC922" s="49">
        <v>384958853</v>
      </c>
      <c r="AD922" s="49">
        <f>AC922/10</f>
        <v>38495885.299999997</v>
      </c>
      <c r="AE922" s="49">
        <f>AC922/13.5</f>
        <v>28515470.592592593</v>
      </c>
      <c r="AF922" s="49">
        <v>183954.95393466752</v>
      </c>
      <c r="AG922" s="263">
        <v>72337807</v>
      </c>
      <c r="AH922" s="49">
        <v>17880727</v>
      </c>
      <c r="AI922" s="48">
        <v>67</v>
      </c>
      <c r="AJ922" s="39">
        <v>21927.200000000001</v>
      </c>
      <c r="AK922" s="52">
        <v>9533325.4600000009</v>
      </c>
      <c r="AL922" s="39">
        <v>9555252.6600000001</v>
      </c>
      <c r="AM922" s="51">
        <v>196610.13703703703</v>
      </c>
      <c r="AN922" s="260">
        <v>67</v>
      </c>
      <c r="AO922" s="52">
        <v>30210484</v>
      </c>
      <c r="AP922" s="39">
        <v>2157460549.27</v>
      </c>
      <c r="AQ922" s="53">
        <v>57</v>
      </c>
      <c r="AR922" s="52"/>
      <c r="AS922" s="52"/>
      <c r="AT922" s="57">
        <v>7312125954.8900003</v>
      </c>
      <c r="AU922" s="57">
        <v>31080.85</v>
      </c>
      <c r="AV922" s="39">
        <f>AR922+AT922</f>
        <v>7312125954.8900003</v>
      </c>
      <c r="AW922" s="39">
        <f>AS922+AU922</f>
        <v>31080.85</v>
      </c>
      <c r="AX922" s="54"/>
      <c r="AY922" s="52"/>
      <c r="AZ922" s="52"/>
      <c r="BA922" s="39">
        <v>2157460549.27</v>
      </c>
      <c r="BB922" s="39">
        <v>2157460549.27</v>
      </c>
      <c r="BC922" s="52"/>
      <c r="BD922" s="52"/>
      <c r="BE922" s="39">
        <v>2157460549.27</v>
      </c>
      <c r="BF922" s="39">
        <v>2157460549.27</v>
      </c>
      <c r="BG922" s="52"/>
      <c r="BH922" s="52"/>
      <c r="BI922" s="39">
        <v>2157460549.27</v>
      </c>
      <c r="BJ922" s="39">
        <v>2157460549.27</v>
      </c>
      <c r="BK922" s="257" t="s">
        <v>7266</v>
      </c>
      <c r="BL922" s="257"/>
      <c r="BM922" s="257" t="s">
        <v>118</v>
      </c>
      <c r="BN922" s="257"/>
      <c r="BO922" s="257" t="s">
        <v>118</v>
      </c>
      <c r="BP922" s="257"/>
      <c r="BQ922" s="38"/>
      <c r="BR922" s="257" t="s">
        <v>7267</v>
      </c>
      <c r="BS922" s="257" t="s">
        <v>7155</v>
      </c>
      <c r="BT922" s="257"/>
      <c r="BU922" s="257"/>
      <c r="BV922" s="257" t="s">
        <v>7268</v>
      </c>
      <c r="BW922" s="38"/>
      <c r="BX922" s="257" t="s">
        <v>7269</v>
      </c>
      <c r="BY922" s="266"/>
      <c r="BZ922" s="219"/>
    </row>
    <row r="923" spans="1:78" s="217" customFormat="1" ht="99.75" customHeight="1">
      <c r="A923" s="257">
        <v>920</v>
      </c>
      <c r="B923" s="10" t="s">
        <v>7270</v>
      </c>
      <c r="C923" s="257" t="s">
        <v>76</v>
      </c>
      <c r="D923" s="257" t="s">
        <v>77</v>
      </c>
      <c r="E923" s="257" t="s">
        <v>78</v>
      </c>
      <c r="F923" s="257"/>
      <c r="G923" s="257"/>
      <c r="H923" s="257" t="s">
        <v>81</v>
      </c>
      <c r="I923" s="32" t="s">
        <v>7271</v>
      </c>
      <c r="J923" s="158" t="s">
        <v>96</v>
      </c>
      <c r="K923" s="257" t="s">
        <v>96</v>
      </c>
      <c r="L923" s="257"/>
      <c r="M923" s="257">
        <v>2007</v>
      </c>
      <c r="N923" s="257">
        <v>2007</v>
      </c>
      <c r="O923" s="260"/>
      <c r="P923" s="260"/>
      <c r="Q923" s="257" t="s">
        <v>8100</v>
      </c>
      <c r="R923" s="257"/>
      <c r="S923" s="267" t="s">
        <v>7272</v>
      </c>
      <c r="T923" s="158" t="s">
        <v>86</v>
      </c>
      <c r="U923" s="158" t="s">
        <v>116</v>
      </c>
      <c r="V923" s="257"/>
      <c r="W923" s="257"/>
      <c r="X923" s="261"/>
      <c r="Y923" s="261"/>
      <c r="Z923" s="261"/>
      <c r="AA923" s="261"/>
      <c r="AB923" s="257"/>
      <c r="AC923" s="261"/>
      <c r="AD923" s="261"/>
      <c r="AE923" s="261"/>
      <c r="AF923" s="261"/>
      <c r="AG923" s="261"/>
      <c r="AH923" s="261"/>
      <c r="AI923" s="257"/>
      <c r="AJ923" s="261"/>
      <c r="AK923" s="261"/>
      <c r="AL923" s="261"/>
      <c r="AM923" s="261"/>
      <c r="AN923" s="257"/>
      <c r="AO923" s="261"/>
      <c r="AP923" s="261"/>
      <c r="AQ923" s="257"/>
      <c r="AR923" s="261"/>
      <c r="AS923" s="261"/>
      <c r="AT923" s="261"/>
      <c r="AU923" s="261"/>
      <c r="AV923" s="261"/>
      <c r="AW923" s="261"/>
      <c r="AX923" s="257"/>
      <c r="AY923" s="261"/>
      <c r="AZ923" s="261"/>
      <c r="BA923" s="261"/>
      <c r="BB923" s="261"/>
      <c r="BC923" s="261"/>
      <c r="BD923" s="261"/>
      <c r="BE923" s="261"/>
      <c r="BF923" s="261"/>
      <c r="BG923" s="261"/>
      <c r="BH923" s="261"/>
      <c r="BI923" s="261"/>
      <c r="BJ923" s="261"/>
      <c r="BK923" s="257"/>
      <c r="BL923" s="257"/>
      <c r="BM923" s="257"/>
      <c r="BN923" s="257"/>
      <c r="BO923" s="257"/>
      <c r="BP923" s="257"/>
      <c r="BQ923" s="257" t="s">
        <v>7273</v>
      </c>
      <c r="BR923" s="257"/>
      <c r="BS923" s="257" t="s">
        <v>433</v>
      </c>
      <c r="BT923" s="257"/>
      <c r="BU923" s="257"/>
      <c r="BV923" s="67" t="s">
        <v>7274</v>
      </c>
      <c r="BW923" s="257"/>
      <c r="BX923" s="257" t="s">
        <v>7275</v>
      </c>
      <c r="BY923" s="257" t="s">
        <v>7272</v>
      </c>
      <c r="BZ923" s="219"/>
    </row>
    <row r="924" spans="1:78" s="217" customFormat="1" ht="99.75" customHeight="1">
      <c r="A924" s="257">
        <v>921</v>
      </c>
      <c r="B924" s="10" t="s">
        <v>7276</v>
      </c>
      <c r="C924" s="257" t="s">
        <v>106</v>
      </c>
      <c r="D924" s="257" t="s">
        <v>125</v>
      </c>
      <c r="E924" s="257" t="s">
        <v>126</v>
      </c>
      <c r="F924" s="266"/>
      <c r="G924" s="257" t="s">
        <v>7277</v>
      </c>
      <c r="H924" s="266" t="s">
        <v>110</v>
      </c>
      <c r="I924" s="32" t="s">
        <v>7278</v>
      </c>
      <c r="J924" s="158" t="s">
        <v>96</v>
      </c>
      <c r="K924" s="257" t="s">
        <v>2224</v>
      </c>
      <c r="L924" s="257" t="s">
        <v>7279</v>
      </c>
      <c r="M924" s="46">
        <v>27395</v>
      </c>
      <c r="N924" s="47">
        <v>39926</v>
      </c>
      <c r="O924" s="48"/>
      <c r="P924" s="48"/>
      <c r="Q924" s="257" t="s">
        <v>114</v>
      </c>
      <c r="R924" s="266" t="s">
        <v>1226</v>
      </c>
      <c r="S924" s="267" t="s">
        <v>359</v>
      </c>
      <c r="T924" s="158" t="s">
        <v>86</v>
      </c>
      <c r="U924" s="158" t="s">
        <v>101</v>
      </c>
      <c r="V924" s="32"/>
      <c r="W924" s="266"/>
      <c r="X924" s="261"/>
      <c r="Y924" s="261"/>
      <c r="Z924" s="261"/>
      <c r="AA924" s="261"/>
      <c r="AB924" s="262"/>
      <c r="AC924" s="263"/>
      <c r="AD924" s="263"/>
      <c r="AE924" s="263"/>
      <c r="AF924" s="263"/>
      <c r="AG924" s="263"/>
      <c r="AH924" s="263"/>
      <c r="AI924" s="266"/>
      <c r="AJ924" s="49"/>
      <c r="AK924" s="49"/>
      <c r="AL924" s="49"/>
      <c r="AM924" s="49"/>
      <c r="AN924" s="50"/>
      <c r="AO924" s="49"/>
      <c r="AP924" s="49"/>
      <c r="AQ924" s="50"/>
      <c r="AR924" s="49"/>
      <c r="AS924" s="49"/>
      <c r="AT924" s="49"/>
      <c r="AU924" s="49"/>
      <c r="AV924" s="49"/>
      <c r="AW924" s="49"/>
      <c r="AX924" s="50"/>
      <c r="AY924" s="49"/>
      <c r="AZ924" s="49"/>
      <c r="BA924" s="49"/>
      <c r="BB924" s="49"/>
      <c r="BC924" s="49"/>
      <c r="BD924" s="49"/>
      <c r="BE924" s="49"/>
      <c r="BF924" s="49"/>
      <c r="BG924" s="49"/>
      <c r="BH924" s="49"/>
      <c r="BI924" s="49"/>
      <c r="BJ924" s="49"/>
      <c r="BK924" s="257"/>
      <c r="BL924" s="266"/>
      <c r="BM924" s="266"/>
      <c r="BN924" s="257"/>
      <c r="BO924" s="257"/>
      <c r="BP924" s="266"/>
      <c r="BQ924" s="257" t="s">
        <v>102</v>
      </c>
      <c r="BR924" s="266"/>
      <c r="BS924" s="257" t="s">
        <v>88</v>
      </c>
      <c r="BT924" s="266"/>
      <c r="BU924" s="257"/>
      <c r="BV924" s="257" t="s">
        <v>7280</v>
      </c>
      <c r="BW924" s="34"/>
      <c r="BX924" s="257" t="s">
        <v>7281</v>
      </c>
      <c r="BY924" s="266"/>
      <c r="BZ924" s="219"/>
    </row>
    <row r="925" spans="1:78" s="217" customFormat="1" ht="150" customHeight="1">
      <c r="A925" s="257">
        <v>922</v>
      </c>
      <c r="B925" s="10" t="s">
        <v>7885</v>
      </c>
      <c r="C925" s="257" t="s">
        <v>106</v>
      </c>
      <c r="D925" s="257" t="s">
        <v>436</v>
      </c>
      <c r="E925" s="257" t="s">
        <v>7879</v>
      </c>
      <c r="F925" s="266" t="s">
        <v>7881</v>
      </c>
      <c r="G925" s="257" t="s">
        <v>7880</v>
      </c>
      <c r="H925" s="69" t="s">
        <v>8072</v>
      </c>
      <c r="I925" s="32" t="s">
        <v>7884</v>
      </c>
      <c r="J925" s="158" t="s">
        <v>96</v>
      </c>
      <c r="K925" s="257" t="s">
        <v>7882</v>
      </c>
      <c r="L925" s="257" t="s">
        <v>7883</v>
      </c>
      <c r="M925" s="258">
        <v>44460</v>
      </c>
      <c r="N925" s="47">
        <v>45756</v>
      </c>
      <c r="O925" s="48" t="s">
        <v>7889</v>
      </c>
      <c r="P925" s="48">
        <v>43107</v>
      </c>
      <c r="Q925" s="257" t="s">
        <v>175</v>
      </c>
      <c r="R925" s="266" t="s">
        <v>144</v>
      </c>
      <c r="S925" s="267" t="s">
        <v>195</v>
      </c>
      <c r="T925" s="158" t="s">
        <v>2682</v>
      </c>
      <c r="U925" s="158" t="s">
        <v>101</v>
      </c>
      <c r="V925" s="32"/>
      <c r="W925" s="266"/>
      <c r="X925" s="261"/>
      <c r="Y925" s="261"/>
      <c r="Z925" s="261"/>
      <c r="AA925" s="261"/>
      <c r="AB925" s="262"/>
      <c r="AC925" s="263"/>
      <c r="AD925" s="263"/>
      <c r="AE925" s="263"/>
      <c r="AF925" s="263"/>
      <c r="AG925" s="263"/>
      <c r="AH925" s="263"/>
      <c r="AI925" s="266"/>
      <c r="AJ925" s="49"/>
      <c r="AK925" s="49"/>
      <c r="AL925" s="49"/>
      <c r="AM925" s="49"/>
      <c r="AN925" s="50"/>
      <c r="AO925" s="49"/>
      <c r="AP925" s="49"/>
      <c r="AQ925" s="50"/>
      <c r="AR925" s="49"/>
      <c r="AS925" s="49"/>
      <c r="AT925" s="49"/>
      <c r="AU925" s="49"/>
      <c r="AV925" s="49"/>
      <c r="AW925" s="49"/>
      <c r="AX925" s="50"/>
      <c r="AY925" s="49"/>
      <c r="AZ925" s="49"/>
      <c r="BA925" s="49"/>
      <c r="BB925" s="49"/>
      <c r="BC925" s="49"/>
      <c r="BD925" s="49"/>
      <c r="BE925" s="49"/>
      <c r="BF925" s="49"/>
      <c r="BG925" s="49"/>
      <c r="BH925" s="49"/>
      <c r="BI925" s="49"/>
      <c r="BJ925" s="49"/>
      <c r="BK925" s="257" t="s">
        <v>7886</v>
      </c>
      <c r="BL925" s="266" t="s">
        <v>118</v>
      </c>
      <c r="BM925" s="266" t="s">
        <v>118</v>
      </c>
      <c r="BN925" s="257"/>
      <c r="BO925" s="257"/>
      <c r="BP925" s="266"/>
      <c r="BQ925" s="257" t="s">
        <v>842</v>
      </c>
      <c r="BR925" s="266" t="s">
        <v>7888</v>
      </c>
      <c r="BS925" s="257" t="s">
        <v>7887</v>
      </c>
      <c r="BT925" s="266"/>
      <c r="BU925" s="257"/>
      <c r="BV925" s="257"/>
      <c r="BW925" s="34"/>
      <c r="BX925" s="257"/>
      <c r="BY925" s="266"/>
      <c r="BZ925" s="219"/>
    </row>
    <row r="926" spans="1:78" s="217" customFormat="1" ht="99.75" customHeight="1">
      <c r="A926" s="257">
        <v>923</v>
      </c>
      <c r="B926" s="10" t="s">
        <v>7282</v>
      </c>
      <c r="C926" s="257" t="s">
        <v>76</v>
      </c>
      <c r="D926" s="257" t="s">
        <v>167</v>
      </c>
      <c r="E926" s="265" t="s">
        <v>4968</v>
      </c>
      <c r="F926" s="257" t="s">
        <v>678</v>
      </c>
      <c r="G926" s="257"/>
      <c r="H926" s="257" t="s">
        <v>81</v>
      </c>
      <c r="I926" s="32" t="s">
        <v>7283</v>
      </c>
      <c r="J926" s="158" t="s">
        <v>475</v>
      </c>
      <c r="K926" s="257" t="s">
        <v>475</v>
      </c>
      <c r="L926" s="257"/>
      <c r="M926" s="258">
        <v>41173</v>
      </c>
      <c r="N926" s="258">
        <v>41173</v>
      </c>
      <c r="O926" s="260"/>
      <c r="P926" s="260"/>
      <c r="Q926" s="257" t="s">
        <v>8100</v>
      </c>
      <c r="R926" s="257"/>
      <c r="S926" s="267" t="s">
        <v>476</v>
      </c>
      <c r="T926" s="158" t="s">
        <v>86</v>
      </c>
      <c r="U926" s="158" t="s">
        <v>116</v>
      </c>
      <c r="V926" s="257"/>
      <c r="W926" s="257" t="s">
        <v>7284</v>
      </c>
      <c r="X926" s="261"/>
      <c r="Y926" s="261"/>
      <c r="Z926" s="261"/>
      <c r="AA926" s="261"/>
      <c r="AB926" s="257"/>
      <c r="AC926" s="261"/>
      <c r="AD926" s="261"/>
      <c r="AE926" s="261"/>
      <c r="AF926" s="261"/>
      <c r="AG926" s="261"/>
      <c r="AH926" s="261"/>
      <c r="AI926" s="257"/>
      <c r="AJ926" s="261"/>
      <c r="AK926" s="261"/>
      <c r="AL926" s="261"/>
      <c r="AM926" s="261"/>
      <c r="AN926" s="257"/>
      <c r="AO926" s="261"/>
      <c r="AP926" s="261"/>
      <c r="AQ926" s="257"/>
      <c r="AR926" s="261"/>
      <c r="AS926" s="261"/>
      <c r="AT926" s="261"/>
      <c r="AU926" s="261"/>
      <c r="AV926" s="261"/>
      <c r="AW926" s="261"/>
      <c r="AX926" s="257"/>
      <c r="AY926" s="261"/>
      <c r="AZ926" s="261"/>
      <c r="BA926" s="261"/>
      <c r="BB926" s="261"/>
      <c r="BC926" s="261"/>
      <c r="BD926" s="261"/>
      <c r="BE926" s="261"/>
      <c r="BF926" s="261"/>
      <c r="BG926" s="261"/>
      <c r="BH926" s="261"/>
      <c r="BI926" s="261"/>
      <c r="BJ926" s="261"/>
      <c r="BK926" s="257" t="s">
        <v>7285</v>
      </c>
      <c r="BL926" s="266" t="s">
        <v>180</v>
      </c>
      <c r="BM926" s="257" t="s">
        <v>118</v>
      </c>
      <c r="BN926" s="257"/>
      <c r="BO926" s="257" t="s">
        <v>118</v>
      </c>
      <c r="BP926" s="257"/>
      <c r="BQ926" s="257" t="s">
        <v>477</v>
      </c>
      <c r="BR926" s="257" t="s">
        <v>7286</v>
      </c>
      <c r="BS926" s="257" t="s">
        <v>7287</v>
      </c>
      <c r="BT926" s="257"/>
      <c r="BU926" s="257"/>
      <c r="BV926" s="257" t="s">
        <v>7288</v>
      </c>
      <c r="BW926" s="257"/>
      <c r="BX926" s="257" t="s">
        <v>7289</v>
      </c>
      <c r="BY926" s="257" t="s">
        <v>476</v>
      </c>
      <c r="BZ926" s="219"/>
    </row>
    <row r="927" spans="1:78" s="217" customFormat="1" ht="99.75" customHeight="1">
      <c r="A927" s="257">
        <v>924</v>
      </c>
      <c r="B927" s="10" t="s">
        <v>7290</v>
      </c>
      <c r="C927" s="257" t="s">
        <v>92</v>
      </c>
      <c r="D927" s="257" t="s">
        <v>77</v>
      </c>
      <c r="E927" s="257" t="s">
        <v>2496</v>
      </c>
      <c r="F927" s="257"/>
      <c r="G927" s="257" t="s">
        <v>1505</v>
      </c>
      <c r="H927" s="257" t="s">
        <v>81</v>
      </c>
      <c r="I927" s="32"/>
      <c r="J927" s="158" t="s">
        <v>96</v>
      </c>
      <c r="K927" s="257" t="s">
        <v>96</v>
      </c>
      <c r="L927" s="257" t="s">
        <v>7291</v>
      </c>
      <c r="M927" s="258"/>
      <c r="N927" s="258"/>
      <c r="O927" s="260"/>
      <c r="P927" s="260"/>
      <c r="Q927" s="257" t="s">
        <v>114</v>
      </c>
      <c r="R927" s="257" t="s">
        <v>828</v>
      </c>
      <c r="S927" s="267" t="s">
        <v>828</v>
      </c>
      <c r="T927" s="158" t="s">
        <v>1690</v>
      </c>
      <c r="U927" s="158" t="s">
        <v>101</v>
      </c>
      <c r="V927" s="257"/>
      <c r="W927" s="257"/>
      <c r="X927" s="261"/>
      <c r="Y927" s="261"/>
      <c r="Z927" s="261"/>
      <c r="AA927" s="261"/>
      <c r="AB927" s="257"/>
      <c r="AC927" s="261"/>
      <c r="AD927" s="261"/>
      <c r="AE927" s="261"/>
      <c r="AF927" s="261"/>
      <c r="AG927" s="261"/>
      <c r="AH927" s="261"/>
      <c r="AI927" s="257"/>
      <c r="AJ927" s="261"/>
      <c r="AK927" s="261"/>
      <c r="AL927" s="261"/>
      <c r="AM927" s="261"/>
      <c r="AN927" s="257"/>
      <c r="AO927" s="261"/>
      <c r="AP927" s="261"/>
      <c r="AQ927" s="257"/>
      <c r="AR927" s="261"/>
      <c r="AS927" s="261"/>
      <c r="AT927" s="261"/>
      <c r="AU927" s="261"/>
      <c r="AV927" s="261"/>
      <c r="AW927" s="261"/>
      <c r="AX927" s="257"/>
      <c r="AY927" s="261"/>
      <c r="AZ927" s="261"/>
      <c r="BA927" s="261"/>
      <c r="BB927" s="261"/>
      <c r="BC927" s="261"/>
      <c r="BD927" s="261"/>
      <c r="BE927" s="261"/>
      <c r="BF927" s="261"/>
      <c r="BG927" s="261"/>
      <c r="BH927" s="261"/>
      <c r="BI927" s="261"/>
      <c r="BJ927" s="261"/>
      <c r="BK927" s="257" t="s">
        <v>7292</v>
      </c>
      <c r="BL927" s="257"/>
      <c r="BM927" s="257" t="s">
        <v>118</v>
      </c>
      <c r="BN927" s="257"/>
      <c r="BO927" s="257"/>
      <c r="BP927" s="257"/>
      <c r="BQ927" s="257"/>
      <c r="BR927" s="257"/>
      <c r="BS927" s="257"/>
      <c r="BT927" s="257"/>
      <c r="BU927" s="257"/>
      <c r="BV927" s="257" t="s">
        <v>7293</v>
      </c>
      <c r="BW927" s="257"/>
      <c r="BX927" s="257"/>
      <c r="BY927" s="257"/>
      <c r="BZ927" s="219"/>
    </row>
    <row r="928" spans="1:78" s="217" customFormat="1" ht="146.25" customHeight="1">
      <c r="A928" s="257">
        <v>925</v>
      </c>
      <c r="B928" s="10" t="s">
        <v>7294</v>
      </c>
      <c r="C928" s="257" t="s">
        <v>106</v>
      </c>
      <c r="D928" s="257" t="s">
        <v>436</v>
      </c>
      <c r="E928" s="257" t="s">
        <v>419</v>
      </c>
      <c r="F928" s="257" t="s">
        <v>7295</v>
      </c>
      <c r="G928" s="257" t="s">
        <v>7296</v>
      </c>
      <c r="H928" s="257" t="s">
        <v>81</v>
      </c>
      <c r="I928" s="32" t="s">
        <v>7297</v>
      </c>
      <c r="J928" s="158" t="s">
        <v>96</v>
      </c>
      <c r="K928" s="257" t="s">
        <v>96</v>
      </c>
      <c r="L928" s="257" t="s">
        <v>7298</v>
      </c>
      <c r="M928" s="258">
        <v>39009</v>
      </c>
      <c r="N928" s="259">
        <v>39009</v>
      </c>
      <c r="O928" s="260">
        <v>4909</v>
      </c>
      <c r="P928" s="260">
        <v>38546</v>
      </c>
      <c r="Q928" s="257" t="s">
        <v>114</v>
      </c>
      <c r="R928" s="257" t="s">
        <v>144</v>
      </c>
      <c r="S928" s="267" t="s">
        <v>195</v>
      </c>
      <c r="T928" s="158" t="s">
        <v>2597</v>
      </c>
      <c r="U928" s="158" t="s">
        <v>101</v>
      </c>
      <c r="V928" s="32" t="s">
        <v>7299</v>
      </c>
      <c r="W928" s="257" t="s">
        <v>7300</v>
      </c>
      <c r="X928" s="261">
        <v>7100816886</v>
      </c>
      <c r="Y928" s="39">
        <f>X928/10</f>
        <v>710081688.60000002</v>
      </c>
      <c r="Z928" s="39">
        <f>X928/13.5</f>
        <v>525986436</v>
      </c>
      <c r="AA928" s="39">
        <v>14383440.459406903</v>
      </c>
      <c r="AB928" s="260">
        <v>374</v>
      </c>
      <c r="AC928" s="49">
        <v>7339168178</v>
      </c>
      <c r="AD928" s="49">
        <f>AC928/10</f>
        <v>733916817.79999995</v>
      </c>
      <c r="AE928" s="49">
        <f>AC928/13.5</f>
        <v>543642087.25925922</v>
      </c>
      <c r="AF928" s="49">
        <v>3507066.621748189</v>
      </c>
      <c r="AG928" s="263">
        <v>24726148</v>
      </c>
      <c r="AH928" s="49">
        <v>-49999440</v>
      </c>
      <c r="AI928" s="48">
        <v>383</v>
      </c>
      <c r="AJ928" s="39">
        <v>327227.62</v>
      </c>
      <c r="AK928" s="52">
        <v>5229719.24</v>
      </c>
      <c r="AL928" s="39">
        <v>5556946.8600000003</v>
      </c>
      <c r="AM928" s="51">
        <v>114340.47037037037</v>
      </c>
      <c r="AN928" s="260">
        <v>334</v>
      </c>
      <c r="AO928" s="52">
        <v>11182960971</v>
      </c>
      <c r="AP928" s="39">
        <v>1755327594</v>
      </c>
      <c r="AQ928" s="53">
        <v>173</v>
      </c>
      <c r="AR928" s="52"/>
      <c r="AS928" s="52"/>
      <c r="AT928" s="57">
        <v>6938623020</v>
      </c>
      <c r="AU928" s="57">
        <v>33763.629999999997</v>
      </c>
      <c r="AV928" s="39">
        <f>AR928+AT928</f>
        <v>6938623020</v>
      </c>
      <c r="AW928" s="39">
        <f>AS928+AU928</f>
        <v>33763.629999999997</v>
      </c>
      <c r="AX928" s="54"/>
      <c r="AY928" s="52"/>
      <c r="AZ928" s="52"/>
      <c r="BA928" s="39">
        <v>1755327594</v>
      </c>
      <c r="BB928" s="39">
        <v>1755327594</v>
      </c>
      <c r="BC928" s="52"/>
      <c r="BD928" s="52"/>
      <c r="BE928" s="39">
        <v>1755327594</v>
      </c>
      <c r="BF928" s="39">
        <v>1755327594</v>
      </c>
      <c r="BG928" s="52"/>
      <c r="BH928" s="52"/>
      <c r="BI928" s="39">
        <v>1755327594</v>
      </c>
      <c r="BJ928" s="39">
        <v>1755327594</v>
      </c>
      <c r="BK928" s="257" t="s">
        <v>7301</v>
      </c>
      <c r="BL928" s="257"/>
      <c r="BM928" s="257" t="s">
        <v>118</v>
      </c>
      <c r="BN928" s="265" t="s">
        <v>180</v>
      </c>
      <c r="BO928" s="265" t="s">
        <v>180</v>
      </c>
      <c r="BP928" s="257"/>
      <c r="BQ928" s="257" t="s">
        <v>2081</v>
      </c>
      <c r="BR928" s="257" t="s">
        <v>7302</v>
      </c>
      <c r="BS928" s="257" t="s">
        <v>7303</v>
      </c>
      <c r="BT928" s="257" t="s">
        <v>7304</v>
      </c>
      <c r="BU928" s="257"/>
      <c r="BV928" s="257" t="s">
        <v>7305</v>
      </c>
      <c r="BW928" s="38"/>
      <c r="BX928" s="257" t="s">
        <v>7306</v>
      </c>
      <c r="BY928" s="266"/>
      <c r="BZ928" s="219"/>
    </row>
    <row r="929" spans="1:78" s="217" customFormat="1" ht="99.75" customHeight="1">
      <c r="A929" s="257">
        <v>926</v>
      </c>
      <c r="B929" s="10" t="s">
        <v>7307</v>
      </c>
      <c r="C929" s="257" t="s">
        <v>106</v>
      </c>
      <c r="D929" s="257" t="s">
        <v>77</v>
      </c>
      <c r="E929" s="257" t="s">
        <v>2563</v>
      </c>
      <c r="F929" s="266" t="s">
        <v>7308</v>
      </c>
      <c r="G929" s="257" t="s">
        <v>7309</v>
      </c>
      <c r="H929" s="257" t="s">
        <v>81</v>
      </c>
      <c r="I929" s="32" t="s">
        <v>7310</v>
      </c>
      <c r="J929" s="158" t="s">
        <v>96</v>
      </c>
      <c r="K929" s="257" t="s">
        <v>96</v>
      </c>
      <c r="L929" s="257" t="s">
        <v>7311</v>
      </c>
      <c r="M929" s="46" t="s">
        <v>7312</v>
      </c>
      <c r="N929" s="47"/>
      <c r="O929" s="48"/>
      <c r="P929" s="48"/>
      <c r="Q929" s="257" t="s">
        <v>114</v>
      </c>
      <c r="R929" s="266" t="s">
        <v>1226</v>
      </c>
      <c r="S929" s="267" t="s">
        <v>359</v>
      </c>
      <c r="T929" s="158" t="s">
        <v>86</v>
      </c>
      <c r="U929" s="158" t="s">
        <v>116</v>
      </c>
      <c r="V929" s="32"/>
      <c r="W929" s="266"/>
      <c r="X929" s="261"/>
      <c r="Y929" s="261"/>
      <c r="Z929" s="261"/>
      <c r="AA929" s="261"/>
      <c r="AB929" s="262"/>
      <c r="AC929" s="263"/>
      <c r="AD929" s="263"/>
      <c r="AE929" s="263"/>
      <c r="AF929" s="263"/>
      <c r="AG929" s="263"/>
      <c r="AH929" s="263"/>
      <c r="AI929" s="266"/>
      <c r="AJ929" s="49"/>
      <c r="AK929" s="49"/>
      <c r="AL929" s="49"/>
      <c r="AM929" s="49"/>
      <c r="AN929" s="50"/>
      <c r="AO929" s="49"/>
      <c r="AP929" s="49"/>
      <c r="AQ929" s="50"/>
      <c r="AR929" s="49"/>
      <c r="AS929" s="49"/>
      <c r="AT929" s="49"/>
      <c r="AU929" s="49"/>
      <c r="AV929" s="49"/>
      <c r="AW929" s="49"/>
      <c r="AX929" s="50"/>
      <c r="AY929" s="49"/>
      <c r="AZ929" s="49"/>
      <c r="BA929" s="49"/>
      <c r="BB929" s="49"/>
      <c r="BC929" s="49"/>
      <c r="BD929" s="49"/>
      <c r="BE929" s="49"/>
      <c r="BF929" s="49"/>
      <c r="BG929" s="49"/>
      <c r="BH929" s="49"/>
      <c r="BI929" s="49"/>
      <c r="BJ929" s="49"/>
      <c r="BK929" s="257"/>
      <c r="BL929" s="266"/>
      <c r="BM929" s="266"/>
      <c r="BN929" s="257"/>
      <c r="BO929" s="257"/>
      <c r="BP929" s="266"/>
      <c r="BQ929" s="266" t="s">
        <v>519</v>
      </c>
      <c r="BR929" s="266"/>
      <c r="BS929" s="257" t="s">
        <v>2569</v>
      </c>
      <c r="BT929" s="266"/>
      <c r="BU929" s="257"/>
      <c r="BV929" s="266"/>
      <c r="BW929" s="34"/>
      <c r="BX929" s="257" t="s">
        <v>7313</v>
      </c>
      <c r="BY929" s="266"/>
      <c r="BZ929" s="219"/>
    </row>
    <row r="930" spans="1:78" s="217" customFormat="1" ht="99.75" customHeight="1">
      <c r="A930" s="257">
        <v>927</v>
      </c>
      <c r="B930" s="10" t="s">
        <v>7314</v>
      </c>
      <c r="C930" s="257" t="s">
        <v>106</v>
      </c>
      <c r="D930" s="257" t="s">
        <v>77</v>
      </c>
      <c r="E930" s="257" t="s">
        <v>2563</v>
      </c>
      <c r="F930" s="257" t="s">
        <v>7315</v>
      </c>
      <c r="G930" s="257" t="s">
        <v>7316</v>
      </c>
      <c r="H930" s="257" t="s">
        <v>81</v>
      </c>
      <c r="I930" s="10"/>
      <c r="J930" s="158" t="s">
        <v>96</v>
      </c>
      <c r="K930" s="257" t="s">
        <v>96</v>
      </c>
      <c r="L930" s="257" t="s">
        <v>7311</v>
      </c>
      <c r="M930" s="258"/>
      <c r="N930" s="259"/>
      <c r="O930" s="260"/>
      <c r="P930" s="260"/>
      <c r="Q930" s="257" t="s">
        <v>8100</v>
      </c>
      <c r="R930" s="257" t="s">
        <v>1226</v>
      </c>
      <c r="S930" s="267" t="s">
        <v>359</v>
      </c>
      <c r="T930" s="158" t="s">
        <v>86</v>
      </c>
      <c r="U930" s="158" t="s">
        <v>116</v>
      </c>
      <c r="V930" s="32"/>
      <c r="W930" s="257"/>
      <c r="X930" s="261"/>
      <c r="Y930" s="261"/>
      <c r="Z930" s="261"/>
      <c r="AA930" s="261"/>
      <c r="AB930" s="262"/>
      <c r="AC930" s="263"/>
      <c r="AD930" s="263"/>
      <c r="AE930" s="263"/>
      <c r="AF930" s="263"/>
      <c r="AG930" s="263"/>
      <c r="AH930" s="263"/>
      <c r="AI930" s="266"/>
      <c r="AJ930" s="49"/>
      <c r="AK930" s="49"/>
      <c r="AL930" s="49"/>
      <c r="AM930" s="49"/>
      <c r="AN930" s="64"/>
      <c r="AO930" s="49"/>
      <c r="AP930" s="49"/>
      <c r="AQ930" s="64"/>
      <c r="AR930" s="49"/>
      <c r="AS930" s="49"/>
      <c r="AT930" s="49"/>
      <c r="AU930" s="49"/>
      <c r="AV930" s="49"/>
      <c r="AW930" s="49"/>
      <c r="AX930" s="64"/>
      <c r="AY930" s="49"/>
      <c r="AZ930" s="49"/>
      <c r="BA930" s="49"/>
      <c r="BB930" s="49"/>
      <c r="BC930" s="49"/>
      <c r="BD930" s="49"/>
      <c r="BE930" s="49"/>
      <c r="BF930" s="49"/>
      <c r="BG930" s="49"/>
      <c r="BH930" s="49"/>
      <c r="BI930" s="49"/>
      <c r="BJ930" s="49"/>
      <c r="BK930" s="257"/>
      <c r="BL930" s="257"/>
      <c r="BM930" s="257"/>
      <c r="BN930" s="266"/>
      <c r="BO930" s="266"/>
      <c r="BP930" s="257"/>
      <c r="BQ930" s="38"/>
      <c r="BR930" s="257" t="s">
        <v>7317</v>
      </c>
      <c r="BS930" s="257" t="s">
        <v>7318</v>
      </c>
      <c r="BT930" s="257"/>
      <c r="BU930" s="257"/>
      <c r="BV930" s="257"/>
      <c r="BW930" s="38"/>
      <c r="BX930" s="257" t="s">
        <v>7319</v>
      </c>
      <c r="BY930" s="266" t="s">
        <v>4062</v>
      </c>
      <c r="BZ930" s="219"/>
    </row>
    <row r="931" spans="1:78" s="217" customFormat="1" ht="99.75" customHeight="1">
      <c r="A931" s="257">
        <v>928</v>
      </c>
      <c r="B931" s="10" t="s">
        <v>5432</v>
      </c>
      <c r="C931" s="257" t="s">
        <v>106</v>
      </c>
      <c r="D931" s="257" t="s">
        <v>252</v>
      </c>
      <c r="E931" s="257" t="s">
        <v>252</v>
      </c>
      <c r="F931" s="257" t="s">
        <v>7320</v>
      </c>
      <c r="G931" s="257" t="s">
        <v>2058</v>
      </c>
      <c r="H931" s="257" t="s">
        <v>81</v>
      </c>
      <c r="I931" s="32" t="s">
        <v>7321</v>
      </c>
      <c r="J931" s="158" t="s">
        <v>96</v>
      </c>
      <c r="K931" s="257" t="s">
        <v>2224</v>
      </c>
      <c r="L931" s="257" t="s">
        <v>7322</v>
      </c>
      <c r="M931" s="258">
        <v>38231</v>
      </c>
      <c r="N931" s="259">
        <v>38231</v>
      </c>
      <c r="O931" s="260">
        <v>5975</v>
      </c>
      <c r="P931" s="260">
        <v>38900</v>
      </c>
      <c r="Q931" s="257" t="s">
        <v>114</v>
      </c>
      <c r="R931" s="257" t="s">
        <v>144</v>
      </c>
      <c r="S931" s="267" t="s">
        <v>195</v>
      </c>
      <c r="T931" s="158" t="s">
        <v>2062</v>
      </c>
      <c r="U931" s="158" t="s">
        <v>101</v>
      </c>
      <c r="V931" s="32"/>
      <c r="W931" s="257"/>
      <c r="X931" s="261">
        <v>15765024772</v>
      </c>
      <c r="Y931" s="39">
        <f>X931/10</f>
        <v>1576502477.2</v>
      </c>
      <c r="Z931" s="39">
        <f>X931/13.5</f>
        <v>1167779612.7407408</v>
      </c>
      <c r="AA931" s="39">
        <v>31933691.403338194</v>
      </c>
      <c r="AB931" s="260">
        <v>115</v>
      </c>
      <c r="AC931" s="49">
        <v>2584105369</v>
      </c>
      <c r="AD931" s="49">
        <f>AC931/10</f>
        <v>258410536.90000001</v>
      </c>
      <c r="AE931" s="49">
        <f>AC931/13.5</f>
        <v>191415212.51851851</v>
      </c>
      <c r="AF931" s="49">
        <v>1234830.6329682514</v>
      </c>
      <c r="AG931" s="263">
        <v>-62745943</v>
      </c>
      <c r="AH931" s="49">
        <v>224866118</v>
      </c>
      <c r="AI931" s="48">
        <v>115</v>
      </c>
      <c r="AJ931" s="39">
        <v>100026.57</v>
      </c>
      <c r="AK931" s="52">
        <v>17669727.640000001</v>
      </c>
      <c r="AL931" s="39">
        <v>17769754.210000001</v>
      </c>
      <c r="AM931" s="51">
        <v>365632.80267489713</v>
      </c>
      <c r="AN931" s="260">
        <v>115</v>
      </c>
      <c r="AO931" s="52">
        <v>7231550</v>
      </c>
      <c r="AP931" s="39">
        <v>365575978.71000004</v>
      </c>
      <c r="AQ931" s="53">
        <v>115</v>
      </c>
      <c r="AR931" s="52"/>
      <c r="AS931" s="52"/>
      <c r="AT931" s="57">
        <v>3304224466.79</v>
      </c>
      <c r="AU931" s="57">
        <v>11963.72</v>
      </c>
      <c r="AV931" s="39">
        <f t="shared" ref="AV931:AW933" si="35">AR931+AT931</f>
        <v>3304224466.79</v>
      </c>
      <c r="AW931" s="39">
        <f t="shared" si="35"/>
        <v>11963.72</v>
      </c>
      <c r="AX931" s="54"/>
      <c r="AY931" s="52"/>
      <c r="AZ931" s="52"/>
      <c r="BA931" s="39">
        <v>365575978.71000004</v>
      </c>
      <c r="BB931" s="39">
        <v>365575978.71000004</v>
      </c>
      <c r="BC931" s="52"/>
      <c r="BD931" s="52"/>
      <c r="BE931" s="39">
        <v>365575978.71000004</v>
      </c>
      <c r="BF931" s="39">
        <v>365575978.71000004</v>
      </c>
      <c r="BG931" s="52"/>
      <c r="BH931" s="52"/>
      <c r="BI931" s="39">
        <v>365575978.71000004</v>
      </c>
      <c r="BJ931" s="39">
        <v>365575978.71000004</v>
      </c>
      <c r="BK931" s="257" t="s">
        <v>7323</v>
      </c>
      <c r="BL931" s="257"/>
      <c r="BM931" s="265" t="s">
        <v>118</v>
      </c>
      <c r="BN931" s="265" t="s">
        <v>180</v>
      </c>
      <c r="BO931" s="265" t="s">
        <v>180</v>
      </c>
      <c r="BP931" s="257" t="s">
        <v>7324</v>
      </c>
      <c r="BQ931" s="38"/>
      <c r="BR931" s="257"/>
      <c r="BS931" s="265" t="s">
        <v>7325</v>
      </c>
      <c r="BT931" s="265" t="s">
        <v>2069</v>
      </c>
      <c r="BU931" s="257"/>
      <c r="BV931" s="257"/>
      <c r="BW931" s="38"/>
      <c r="BX931" s="257" t="s">
        <v>7326</v>
      </c>
      <c r="BY931" s="266"/>
      <c r="BZ931" s="219"/>
    </row>
    <row r="932" spans="1:78" s="217" customFormat="1" ht="99.75" customHeight="1">
      <c r="A932" s="257">
        <v>929</v>
      </c>
      <c r="B932" s="10" t="s">
        <v>7327</v>
      </c>
      <c r="C932" s="257" t="s">
        <v>106</v>
      </c>
      <c r="D932" s="257" t="s">
        <v>252</v>
      </c>
      <c r="E932" s="257" t="s">
        <v>252</v>
      </c>
      <c r="F932" s="257" t="s">
        <v>7328</v>
      </c>
      <c r="G932" s="257" t="s">
        <v>7329</v>
      </c>
      <c r="H932" s="257" t="s">
        <v>81</v>
      </c>
      <c r="I932" s="32" t="s">
        <v>7330</v>
      </c>
      <c r="J932" s="158" t="s">
        <v>96</v>
      </c>
      <c r="K932" s="257" t="s">
        <v>96</v>
      </c>
      <c r="L932" s="257" t="s">
        <v>7331</v>
      </c>
      <c r="M932" s="258">
        <v>39372</v>
      </c>
      <c r="N932" s="259">
        <v>39372</v>
      </c>
      <c r="O932" s="260">
        <v>5635</v>
      </c>
      <c r="P932" s="260">
        <v>38791</v>
      </c>
      <c r="Q932" s="257" t="s">
        <v>114</v>
      </c>
      <c r="R932" s="257" t="s">
        <v>144</v>
      </c>
      <c r="S932" s="267" t="s">
        <v>195</v>
      </c>
      <c r="T932" s="158" t="s">
        <v>2062</v>
      </c>
      <c r="U932" s="158" t="s">
        <v>101</v>
      </c>
      <c r="V932" s="32"/>
      <c r="W932" s="257"/>
      <c r="X932" s="261">
        <v>229869953</v>
      </c>
      <c r="Y932" s="39">
        <f>X932/10</f>
        <v>22986995.300000001</v>
      </c>
      <c r="Z932" s="39">
        <f>X932/13.5</f>
        <v>17027403.925925925</v>
      </c>
      <c r="AA932" s="39">
        <v>465625.41119753686</v>
      </c>
      <c r="AB932" s="260">
        <v>37</v>
      </c>
      <c r="AC932" s="49">
        <v>10333706234</v>
      </c>
      <c r="AD932" s="49">
        <f>AC932/10</f>
        <v>1033370623.4</v>
      </c>
      <c r="AE932" s="49">
        <f>AC932/13.5</f>
        <v>765459721.03703701</v>
      </c>
      <c r="AF932" s="49">
        <v>4938025.0367949232</v>
      </c>
      <c r="AG932" s="263">
        <v>3959221213</v>
      </c>
      <c r="AH932" s="49">
        <v>2425495663</v>
      </c>
      <c r="AI932" s="48">
        <v>37</v>
      </c>
      <c r="AJ932" s="39">
        <v>380186.83</v>
      </c>
      <c r="AK932" s="52">
        <v>5662386.6600000001</v>
      </c>
      <c r="AL932" s="39">
        <v>6042573.4900000002</v>
      </c>
      <c r="AM932" s="51">
        <v>124332.7878600823</v>
      </c>
      <c r="AN932" s="260">
        <v>37</v>
      </c>
      <c r="AO932" s="52">
        <v>1632268250</v>
      </c>
      <c r="AP932" s="39">
        <v>234326982.70999998</v>
      </c>
      <c r="AQ932" s="53">
        <v>37</v>
      </c>
      <c r="AR932" s="52"/>
      <c r="AS932" s="52"/>
      <c r="AT932" s="57">
        <v>3379439438.02</v>
      </c>
      <c r="AU932" s="57">
        <v>13927.39</v>
      </c>
      <c r="AV932" s="39">
        <f t="shared" si="35"/>
        <v>3379439438.02</v>
      </c>
      <c r="AW932" s="39">
        <f t="shared" si="35"/>
        <v>13927.39</v>
      </c>
      <c r="AX932" s="54"/>
      <c r="AY932" s="52"/>
      <c r="AZ932" s="52"/>
      <c r="BA932" s="39">
        <v>234326982.70999998</v>
      </c>
      <c r="BB932" s="39">
        <v>234326982.70999998</v>
      </c>
      <c r="BC932" s="52"/>
      <c r="BD932" s="52"/>
      <c r="BE932" s="39">
        <v>234326982.70999998</v>
      </c>
      <c r="BF932" s="39">
        <v>234326982.70999998</v>
      </c>
      <c r="BG932" s="52"/>
      <c r="BH932" s="52"/>
      <c r="BI932" s="39">
        <v>234326982.70999998</v>
      </c>
      <c r="BJ932" s="39">
        <v>234326982.70999998</v>
      </c>
      <c r="BK932" s="265" t="s">
        <v>7332</v>
      </c>
      <c r="BL932" s="266" t="s">
        <v>180</v>
      </c>
      <c r="BM932" s="265" t="s">
        <v>118</v>
      </c>
      <c r="BN932" s="257"/>
      <c r="BO932" s="265" t="s">
        <v>118</v>
      </c>
      <c r="BP932" s="257"/>
      <c r="BQ932" s="38"/>
      <c r="BR932" s="257"/>
      <c r="BS932" s="265" t="s">
        <v>7333</v>
      </c>
      <c r="BT932" s="265"/>
      <c r="BU932" s="257"/>
      <c r="BV932" s="257" t="s">
        <v>7334</v>
      </c>
      <c r="BW932" s="38"/>
      <c r="BX932" s="257" t="s">
        <v>7335</v>
      </c>
      <c r="BY932" s="257" t="s">
        <v>155</v>
      </c>
      <c r="BZ932" s="219"/>
    </row>
    <row r="933" spans="1:78" s="217" customFormat="1" ht="137.25" customHeight="1">
      <c r="A933" s="257">
        <v>930</v>
      </c>
      <c r="B933" s="10" t="s">
        <v>7336</v>
      </c>
      <c r="C933" s="257" t="s">
        <v>106</v>
      </c>
      <c r="D933" s="257" t="s">
        <v>252</v>
      </c>
      <c r="E933" s="257" t="s">
        <v>252</v>
      </c>
      <c r="F933" s="257" t="s">
        <v>7337</v>
      </c>
      <c r="G933" s="257" t="s">
        <v>7338</v>
      </c>
      <c r="H933" s="257" t="s">
        <v>189</v>
      </c>
      <c r="I933" s="32" t="s">
        <v>7339</v>
      </c>
      <c r="J933" s="158" t="s">
        <v>96</v>
      </c>
      <c r="K933" s="257" t="s">
        <v>7340</v>
      </c>
      <c r="L933" s="257" t="s">
        <v>7341</v>
      </c>
      <c r="M933" s="258">
        <v>33743</v>
      </c>
      <c r="N933" s="259">
        <v>39115</v>
      </c>
      <c r="O933" s="260"/>
      <c r="P933" s="260"/>
      <c r="Q933" s="257" t="s">
        <v>114</v>
      </c>
      <c r="R933" s="257" t="s">
        <v>144</v>
      </c>
      <c r="S933" s="267" t="s">
        <v>195</v>
      </c>
      <c r="T933" s="158" t="s">
        <v>2062</v>
      </c>
      <c r="U933" s="158" t="s">
        <v>101</v>
      </c>
      <c r="V933" s="32" t="s">
        <v>2063</v>
      </c>
      <c r="W933" s="257"/>
      <c r="X933" s="261"/>
      <c r="Y933" s="261"/>
      <c r="Z933" s="261"/>
      <c r="AA933" s="261"/>
      <c r="AB933" s="262"/>
      <c r="AC933" s="263"/>
      <c r="AD933" s="261"/>
      <c r="AE933" s="261"/>
      <c r="AF933" s="261"/>
      <c r="AG933" s="261"/>
      <c r="AH933" s="263"/>
      <c r="AI933" s="266"/>
      <c r="AJ933" s="39"/>
      <c r="AK933" s="39"/>
      <c r="AL933" s="39"/>
      <c r="AM933" s="39"/>
      <c r="AN933" s="40"/>
      <c r="AO933" s="39"/>
      <c r="AP933" s="39"/>
      <c r="AQ933" s="40"/>
      <c r="AR933" s="52">
        <v>109659512148156</v>
      </c>
      <c r="AS933" s="39">
        <f>AR933/73772.3256</f>
        <v>1486458658.5319197</v>
      </c>
      <c r="AT933" s="57">
        <v>4200000000000</v>
      </c>
      <c r="AU933" s="57">
        <v>9563310.4499999993</v>
      </c>
      <c r="AV933" s="39">
        <f t="shared" si="35"/>
        <v>113859512148156</v>
      </c>
      <c r="AW933" s="39">
        <f t="shared" si="35"/>
        <v>1496021968.9819198</v>
      </c>
      <c r="AX933" s="75">
        <v>4120</v>
      </c>
      <c r="AY933" s="52"/>
      <c r="AZ933" s="52"/>
      <c r="BA933" s="39"/>
      <c r="BB933" s="39"/>
      <c r="BC933" s="52"/>
      <c r="BD933" s="52"/>
      <c r="BE933" s="39"/>
      <c r="BF933" s="39"/>
      <c r="BG933" s="52"/>
      <c r="BH933" s="52"/>
      <c r="BI933" s="39"/>
      <c r="BJ933" s="39"/>
      <c r="BK933" s="265" t="s">
        <v>7342</v>
      </c>
      <c r="BL933" s="266" t="s">
        <v>180</v>
      </c>
      <c r="BM933" s="265" t="s">
        <v>118</v>
      </c>
      <c r="BN933" s="257"/>
      <c r="BO933" s="257" t="s">
        <v>118</v>
      </c>
      <c r="BP933" s="257"/>
      <c r="BQ933" s="38"/>
      <c r="BR933" s="257" t="s">
        <v>7343</v>
      </c>
      <c r="BS933" s="265" t="s">
        <v>7325</v>
      </c>
      <c r="BT933" s="265"/>
      <c r="BU933" s="257"/>
      <c r="BV933" s="257" t="s">
        <v>7344</v>
      </c>
      <c r="BW933" s="38"/>
      <c r="BX933" s="257" t="s">
        <v>7345</v>
      </c>
      <c r="BY933" s="266"/>
      <c r="BZ933" s="219"/>
    </row>
    <row r="934" spans="1:78" s="217" customFormat="1" ht="408" customHeight="1">
      <c r="A934" s="257">
        <v>931</v>
      </c>
      <c r="B934" s="10" t="s">
        <v>7346</v>
      </c>
      <c r="C934" s="257" t="s">
        <v>106</v>
      </c>
      <c r="D934" s="257" t="s">
        <v>252</v>
      </c>
      <c r="E934" s="257" t="s">
        <v>1321</v>
      </c>
      <c r="F934" s="257" t="s">
        <v>7347</v>
      </c>
      <c r="G934" s="257" t="s">
        <v>6878</v>
      </c>
      <c r="H934" s="257" t="s">
        <v>81</v>
      </c>
      <c r="I934" s="32" t="s">
        <v>7348</v>
      </c>
      <c r="J934" s="158" t="s">
        <v>96</v>
      </c>
      <c r="K934" s="257" t="s">
        <v>96</v>
      </c>
      <c r="L934" s="257" t="s">
        <v>7349</v>
      </c>
      <c r="M934" s="258">
        <v>41576</v>
      </c>
      <c r="N934" s="259">
        <v>41576</v>
      </c>
      <c r="O934" s="260">
        <v>523</v>
      </c>
      <c r="P934" s="260">
        <v>40288</v>
      </c>
      <c r="Q934" s="257" t="s">
        <v>114</v>
      </c>
      <c r="R934" s="257" t="s">
        <v>7350</v>
      </c>
      <c r="S934" s="144" t="s">
        <v>177</v>
      </c>
      <c r="T934" s="158" t="s">
        <v>914</v>
      </c>
      <c r="U934" s="158" t="s">
        <v>101</v>
      </c>
      <c r="V934" s="32"/>
      <c r="W934" s="257"/>
      <c r="X934" s="39">
        <v>87204924</v>
      </c>
      <c r="Y934" s="39">
        <f>X934/10</f>
        <v>8720492.4000000004</v>
      </c>
      <c r="Z934" s="39">
        <f>X934/13.5</f>
        <v>6459624</v>
      </c>
      <c r="AA934" s="39">
        <v>176642.61059795818</v>
      </c>
      <c r="AB934" s="260">
        <v>19</v>
      </c>
      <c r="AC934" s="49">
        <v>58085550</v>
      </c>
      <c r="AD934" s="49">
        <f>AC934/10</f>
        <v>5808555</v>
      </c>
      <c r="AE934" s="49">
        <f>AC934/13.5</f>
        <v>4302633.333333333</v>
      </c>
      <c r="AF934" s="49">
        <v>27756.537072079824</v>
      </c>
      <c r="AG934" s="263">
        <v>2266398</v>
      </c>
      <c r="AH934" s="49">
        <v>2013078</v>
      </c>
      <c r="AI934" s="48">
        <v>20</v>
      </c>
      <c r="AJ934" s="52">
        <v>1412.13</v>
      </c>
      <c r="AK934" s="51"/>
      <c r="AL934" s="39">
        <v>1412.13</v>
      </c>
      <c r="AM934" s="51">
        <v>29.056172839506175</v>
      </c>
      <c r="AN934" s="260">
        <v>10</v>
      </c>
      <c r="AO934" s="52">
        <v>1130000</v>
      </c>
      <c r="AP934" s="51"/>
      <c r="AQ934" s="260" t="s">
        <v>198</v>
      </c>
      <c r="AR934" s="51"/>
      <c r="AS934" s="51"/>
      <c r="AT934" s="51"/>
      <c r="AU934" s="51"/>
      <c r="AV934" s="51"/>
      <c r="AW934" s="51"/>
      <c r="AX934" s="38"/>
      <c r="AY934" s="51"/>
      <c r="AZ934" s="51"/>
      <c r="BA934" s="51"/>
      <c r="BB934" s="51"/>
      <c r="BC934" s="51"/>
      <c r="BD934" s="51"/>
      <c r="BE934" s="51"/>
      <c r="BF934" s="51"/>
      <c r="BG934" s="51"/>
      <c r="BH934" s="51"/>
      <c r="BI934" s="51"/>
      <c r="BJ934" s="51"/>
      <c r="BK934" s="264" t="s">
        <v>8368</v>
      </c>
      <c r="BL934" s="266" t="s">
        <v>180</v>
      </c>
      <c r="BM934" s="257" t="s">
        <v>118</v>
      </c>
      <c r="BN934" s="265" t="s">
        <v>180</v>
      </c>
      <c r="BO934" s="265" t="s">
        <v>180</v>
      </c>
      <c r="BP934" s="69" t="s">
        <v>8369</v>
      </c>
      <c r="BQ934" s="257" t="s">
        <v>2081</v>
      </c>
      <c r="BR934" s="257" t="s">
        <v>7351</v>
      </c>
      <c r="BS934" s="257" t="s">
        <v>7352</v>
      </c>
      <c r="BT934" s="257"/>
      <c r="BU934" s="257"/>
      <c r="BV934" s="257"/>
      <c r="BW934" s="38"/>
      <c r="BX934" s="257" t="s">
        <v>7353</v>
      </c>
      <c r="BY934" s="257"/>
      <c r="BZ934" s="219"/>
    </row>
    <row r="935" spans="1:78" s="217" customFormat="1" ht="99.75" customHeight="1">
      <c r="A935" s="257">
        <v>932</v>
      </c>
      <c r="B935" s="10" t="s">
        <v>7354</v>
      </c>
      <c r="C935" s="257" t="s">
        <v>106</v>
      </c>
      <c r="D935" s="257" t="s">
        <v>204</v>
      </c>
      <c r="E935" s="257" t="s">
        <v>243</v>
      </c>
      <c r="F935" s="257" t="s">
        <v>7355</v>
      </c>
      <c r="G935" s="257" t="s">
        <v>7356</v>
      </c>
      <c r="H935" s="257" t="s">
        <v>189</v>
      </c>
      <c r="I935" s="32" t="s">
        <v>7357</v>
      </c>
      <c r="J935" s="158" t="s">
        <v>96</v>
      </c>
      <c r="K935" s="257" t="s">
        <v>96</v>
      </c>
      <c r="L935" s="257" t="s">
        <v>96</v>
      </c>
      <c r="M935" s="258">
        <v>20983</v>
      </c>
      <c r="N935" s="259">
        <v>39934</v>
      </c>
      <c r="O935" s="260"/>
      <c r="P935" s="260"/>
      <c r="Q935" s="257" t="s">
        <v>114</v>
      </c>
      <c r="R935" s="257" t="s">
        <v>4475</v>
      </c>
      <c r="S935" s="267" t="s">
        <v>761</v>
      </c>
      <c r="T935" s="158" t="s">
        <v>86</v>
      </c>
      <c r="U935" s="158" t="s">
        <v>101</v>
      </c>
      <c r="V935" s="32"/>
      <c r="W935" s="257"/>
      <c r="X935" s="261"/>
      <c r="Y935" s="261"/>
      <c r="Z935" s="261"/>
      <c r="AA935" s="261"/>
      <c r="AB935" s="262"/>
      <c r="AC935" s="263"/>
      <c r="AD935" s="261"/>
      <c r="AE935" s="261"/>
      <c r="AF935" s="261"/>
      <c r="AG935" s="261"/>
      <c r="AH935" s="263"/>
      <c r="AI935" s="266"/>
      <c r="AJ935" s="39"/>
      <c r="AK935" s="39"/>
      <c r="AL935" s="39"/>
      <c r="AM935" s="39"/>
      <c r="AN935" s="40"/>
      <c r="AO935" s="39"/>
      <c r="AP935" s="39"/>
      <c r="AQ935" s="40"/>
      <c r="AR935" s="39"/>
      <c r="AS935" s="39"/>
      <c r="AT935" s="39"/>
      <c r="AU935" s="39"/>
      <c r="AV935" s="39"/>
      <c r="AW935" s="39"/>
      <c r="AX935" s="40"/>
      <c r="AY935" s="39"/>
      <c r="AZ935" s="39"/>
      <c r="BA935" s="39"/>
      <c r="BB935" s="39"/>
      <c r="BC935" s="39"/>
      <c r="BD935" s="39"/>
      <c r="BE935" s="39"/>
      <c r="BF935" s="39"/>
      <c r="BG935" s="39"/>
      <c r="BH935" s="39"/>
      <c r="BI935" s="39"/>
      <c r="BJ935" s="39"/>
      <c r="BK935" s="257"/>
      <c r="BL935" s="257"/>
      <c r="BM935" s="257"/>
      <c r="BN935" s="257"/>
      <c r="BO935" s="257"/>
      <c r="BP935" s="257"/>
      <c r="BQ935" s="38"/>
      <c r="BR935" s="257" t="s">
        <v>7358</v>
      </c>
      <c r="BS935" s="257" t="s">
        <v>88</v>
      </c>
      <c r="BT935" s="257"/>
      <c r="BU935" s="257"/>
      <c r="BV935" s="257" t="s">
        <v>7359</v>
      </c>
      <c r="BW935" s="38"/>
      <c r="BX935" s="257" t="s">
        <v>7360</v>
      </c>
      <c r="BY935" s="266"/>
      <c r="BZ935" s="219"/>
    </row>
    <row r="936" spans="1:78" s="217" customFormat="1" ht="99.75" customHeight="1">
      <c r="A936" s="257">
        <v>933</v>
      </c>
      <c r="B936" s="10" t="s">
        <v>7361</v>
      </c>
      <c r="C936" s="257" t="s">
        <v>106</v>
      </c>
      <c r="D936" s="257" t="s">
        <v>436</v>
      </c>
      <c r="E936" s="257" t="s">
        <v>7362</v>
      </c>
      <c r="F936" s="257" t="s">
        <v>7363</v>
      </c>
      <c r="G936" s="266"/>
      <c r="H936" s="257" t="s">
        <v>81</v>
      </c>
      <c r="I936" s="32" t="s">
        <v>7364</v>
      </c>
      <c r="J936" s="158" t="s">
        <v>96</v>
      </c>
      <c r="K936" s="257" t="s">
        <v>96</v>
      </c>
      <c r="L936" s="257" t="s">
        <v>7365</v>
      </c>
      <c r="M936" s="46">
        <v>43199</v>
      </c>
      <c r="N936" s="47">
        <v>43199</v>
      </c>
      <c r="O936" s="48">
        <v>3353</v>
      </c>
      <c r="P936" s="48">
        <v>41373</v>
      </c>
      <c r="Q936" s="266" t="s">
        <v>114</v>
      </c>
      <c r="R936" s="266" t="s">
        <v>144</v>
      </c>
      <c r="S936" s="267" t="s">
        <v>195</v>
      </c>
      <c r="T936" s="158" t="s">
        <v>2597</v>
      </c>
      <c r="U936" s="158" t="s">
        <v>116</v>
      </c>
      <c r="V936" s="32"/>
      <c r="W936" s="266"/>
      <c r="X936" s="4"/>
      <c r="Y936" s="4"/>
      <c r="Z936" s="4"/>
      <c r="AA936" s="4"/>
      <c r="AB936" s="34"/>
      <c r="AC936" s="4"/>
      <c r="AD936" s="263"/>
      <c r="AE936" s="263"/>
      <c r="AF936" s="263"/>
      <c r="AG936" s="263"/>
      <c r="AH936" s="263"/>
      <c r="AI936" s="266"/>
      <c r="AJ936" s="4"/>
      <c r="AK936" s="4"/>
      <c r="AL936" s="4"/>
      <c r="AM936" s="4"/>
      <c r="AN936" s="34"/>
      <c r="AO936" s="4">
        <v>942844541</v>
      </c>
      <c r="AP936" s="4"/>
      <c r="AQ936" s="111">
        <v>20</v>
      </c>
      <c r="AR936" s="4"/>
      <c r="AS936" s="4"/>
      <c r="AT936" s="4"/>
      <c r="AU936" s="4"/>
      <c r="AV936" s="4"/>
      <c r="AW936" s="4"/>
      <c r="AX936" s="34"/>
      <c r="AY936" s="4"/>
      <c r="AZ936" s="4"/>
      <c r="BA936" s="4"/>
      <c r="BB936" s="4"/>
      <c r="BC936" s="4"/>
      <c r="BD936" s="4"/>
      <c r="BE936" s="4"/>
      <c r="BF936" s="4"/>
      <c r="BG936" s="4"/>
      <c r="BH936" s="4"/>
      <c r="BI936" s="4"/>
      <c r="BJ936" s="4"/>
      <c r="BK936" s="257" t="s">
        <v>7366</v>
      </c>
      <c r="BL936" s="266" t="s">
        <v>180</v>
      </c>
      <c r="BM936" s="94" t="s">
        <v>118</v>
      </c>
      <c r="BN936" s="266"/>
      <c r="BO936" s="266" t="s">
        <v>118</v>
      </c>
      <c r="BP936" s="257" t="s">
        <v>7367</v>
      </c>
      <c r="BQ936" s="34"/>
      <c r="BR936" s="266"/>
      <c r="BS936" s="257" t="s">
        <v>2625</v>
      </c>
      <c r="BT936" s="266"/>
      <c r="BU936" s="257"/>
      <c r="BV936" s="266"/>
      <c r="BW936" s="34"/>
      <c r="BX936" s="257" t="s">
        <v>7368</v>
      </c>
      <c r="BY936" s="266"/>
      <c r="BZ936" s="219"/>
    </row>
    <row r="937" spans="1:78" s="217" customFormat="1" ht="99.75" customHeight="1">
      <c r="A937" s="257">
        <v>934</v>
      </c>
      <c r="B937" s="10" t="s">
        <v>7369</v>
      </c>
      <c r="C937" s="257" t="s">
        <v>92</v>
      </c>
      <c r="D937" s="257" t="s">
        <v>125</v>
      </c>
      <c r="E937" s="257" t="s">
        <v>3463</v>
      </c>
      <c r="F937" s="257"/>
      <c r="G937" s="257" t="s">
        <v>7370</v>
      </c>
      <c r="H937" s="257" t="s">
        <v>81</v>
      </c>
      <c r="I937" s="32"/>
      <c r="J937" s="158" t="s">
        <v>96</v>
      </c>
      <c r="K937" s="257" t="s">
        <v>96</v>
      </c>
      <c r="L937" s="257" t="s">
        <v>7371</v>
      </c>
      <c r="M937" s="258"/>
      <c r="N937" s="257"/>
      <c r="O937" s="260"/>
      <c r="P937" s="260"/>
      <c r="Q937" s="257" t="s">
        <v>114</v>
      </c>
      <c r="R937" s="257" t="s">
        <v>161</v>
      </c>
      <c r="S937" s="267" t="s">
        <v>162</v>
      </c>
      <c r="T937" s="158" t="s">
        <v>163</v>
      </c>
      <c r="U937" s="158" t="s">
        <v>101</v>
      </c>
      <c r="V937" s="266"/>
      <c r="W937" s="266"/>
      <c r="X937" s="263"/>
      <c r="Y937" s="263"/>
      <c r="Z937" s="263"/>
      <c r="AA937" s="263"/>
      <c r="AB937" s="266"/>
      <c r="AC937" s="263"/>
      <c r="AD937" s="263"/>
      <c r="AE937" s="263"/>
      <c r="AF937" s="263"/>
      <c r="AG937" s="263"/>
      <c r="AH937" s="263"/>
      <c r="AI937" s="266"/>
      <c r="AJ937" s="263"/>
      <c r="AK937" s="263"/>
      <c r="AL937" s="263"/>
      <c r="AM937" s="263"/>
      <c r="AN937" s="266"/>
      <c r="AO937" s="263"/>
      <c r="AP937" s="263"/>
      <c r="AQ937" s="266"/>
      <c r="AR937" s="45"/>
      <c r="AS937" s="103"/>
      <c r="AT937" s="4"/>
      <c r="AU937" s="4"/>
      <c r="AV937" s="103"/>
      <c r="AW937" s="103"/>
      <c r="AX937" s="104"/>
      <c r="AY937" s="103"/>
      <c r="AZ937" s="103"/>
      <c r="BA937" s="263"/>
      <c r="BB937" s="263"/>
      <c r="BC937" s="103"/>
      <c r="BD937" s="103"/>
      <c r="BE937" s="263"/>
      <c r="BF937" s="263"/>
      <c r="BG937" s="103"/>
      <c r="BH937" s="103"/>
      <c r="BI937" s="263"/>
      <c r="BJ937" s="263"/>
      <c r="BK937" s="266"/>
      <c r="BL937" s="266"/>
      <c r="BM937" s="266"/>
      <c r="BN937" s="266"/>
      <c r="BO937" s="266"/>
      <c r="BP937" s="266"/>
      <c r="BQ937" s="104"/>
      <c r="BR937" s="104"/>
      <c r="BS937" s="266"/>
      <c r="BT937" s="104"/>
      <c r="BU937" s="257"/>
      <c r="BV937" s="104"/>
      <c r="BW937" s="104"/>
      <c r="BX937" s="257" t="s">
        <v>7372</v>
      </c>
      <c r="BY937" s="104"/>
      <c r="BZ937" s="219"/>
    </row>
    <row r="938" spans="1:78" s="217" customFormat="1" ht="257.25" customHeight="1">
      <c r="A938" s="257">
        <v>935</v>
      </c>
      <c r="B938" s="10" t="s">
        <v>7373</v>
      </c>
      <c r="C938" s="257" t="s">
        <v>106</v>
      </c>
      <c r="D938" s="257" t="s">
        <v>125</v>
      </c>
      <c r="E938" s="257" t="s">
        <v>7374</v>
      </c>
      <c r="F938" s="257"/>
      <c r="G938" s="257" t="s">
        <v>7375</v>
      </c>
      <c r="H938" s="69" t="s">
        <v>8072</v>
      </c>
      <c r="I938" s="32" t="s">
        <v>7376</v>
      </c>
      <c r="J938" s="158" t="s">
        <v>495</v>
      </c>
      <c r="K938" s="257" t="s">
        <v>495</v>
      </c>
      <c r="L938" s="257" t="s">
        <v>7377</v>
      </c>
      <c r="M938" s="46" t="s">
        <v>7378</v>
      </c>
      <c r="N938" s="46">
        <v>42797</v>
      </c>
      <c r="O938" s="58" t="s">
        <v>7379</v>
      </c>
      <c r="P938" s="58">
        <v>41.106999999999999</v>
      </c>
      <c r="Q938" s="257" t="s">
        <v>175</v>
      </c>
      <c r="R938" s="257" t="s">
        <v>98</v>
      </c>
      <c r="S938" s="267" t="s">
        <v>99</v>
      </c>
      <c r="T938" s="158" t="s">
        <v>536</v>
      </c>
      <c r="U938" s="158" t="s">
        <v>101</v>
      </c>
      <c r="V938" s="266"/>
      <c r="W938" s="266"/>
      <c r="X938" s="263"/>
      <c r="Y938" s="263"/>
      <c r="Z938" s="263"/>
      <c r="AA938" s="263"/>
      <c r="AB938" s="266"/>
      <c r="AC938" s="263"/>
      <c r="AD938" s="263"/>
      <c r="AE938" s="263"/>
      <c r="AF938" s="263"/>
      <c r="AG938" s="263"/>
      <c r="AH938" s="263"/>
      <c r="AI938" s="266"/>
      <c r="AJ938" s="263"/>
      <c r="AK938" s="263"/>
      <c r="AL938" s="263"/>
      <c r="AM938" s="263"/>
      <c r="AN938" s="266"/>
      <c r="AO938" s="263"/>
      <c r="AP938" s="263"/>
      <c r="AQ938" s="266"/>
      <c r="AR938" s="45"/>
      <c r="AS938" s="103"/>
      <c r="AT938" s="4"/>
      <c r="AU938" s="4"/>
      <c r="AV938" s="103"/>
      <c r="AW938" s="103"/>
      <c r="AX938" s="104"/>
      <c r="AY938" s="103"/>
      <c r="AZ938" s="103"/>
      <c r="BA938" s="263"/>
      <c r="BB938" s="263"/>
      <c r="BC938" s="103"/>
      <c r="BD938" s="103"/>
      <c r="BE938" s="263"/>
      <c r="BF938" s="263"/>
      <c r="BG938" s="103"/>
      <c r="BH938" s="103"/>
      <c r="BI938" s="263"/>
      <c r="BJ938" s="263"/>
      <c r="BK938" s="257" t="s">
        <v>7381</v>
      </c>
      <c r="BL938" s="266" t="s">
        <v>180</v>
      </c>
      <c r="BM938" s="257"/>
      <c r="BN938" s="266"/>
      <c r="BO938" s="266"/>
      <c r="BP938" s="266"/>
      <c r="BQ938" s="104"/>
      <c r="BR938" s="257" t="s">
        <v>7382</v>
      </c>
      <c r="BS938" s="257" t="s">
        <v>7380</v>
      </c>
      <c r="BT938" s="104"/>
      <c r="BU938" s="257"/>
      <c r="BV938" s="257" t="s">
        <v>7383</v>
      </c>
      <c r="BW938" s="104"/>
      <c r="BX938" s="257" t="s">
        <v>7384</v>
      </c>
      <c r="BY938" s="104"/>
      <c r="BZ938" s="219"/>
    </row>
    <row r="939" spans="1:78" s="217" customFormat="1" ht="99.75" customHeight="1">
      <c r="A939" s="257">
        <v>936</v>
      </c>
      <c r="B939" s="99" t="s">
        <v>7385</v>
      </c>
      <c r="C939" s="266" t="s">
        <v>76</v>
      </c>
      <c r="D939" s="257" t="s">
        <v>204</v>
      </c>
      <c r="E939" s="257" t="s">
        <v>7386</v>
      </c>
      <c r="F939" s="257" t="s">
        <v>7387</v>
      </c>
      <c r="G939" s="257" t="s">
        <v>7388</v>
      </c>
      <c r="H939" s="257" t="s">
        <v>81</v>
      </c>
      <c r="I939" s="32" t="s">
        <v>7389</v>
      </c>
      <c r="J939" s="158" t="s">
        <v>96</v>
      </c>
      <c r="K939" s="257" t="s">
        <v>96</v>
      </c>
      <c r="L939" s="257"/>
      <c r="M939" s="257">
        <v>2007</v>
      </c>
      <c r="N939" s="257">
        <v>2007</v>
      </c>
      <c r="O939" s="260"/>
      <c r="P939" s="260"/>
      <c r="Q939" s="257" t="s">
        <v>8098</v>
      </c>
      <c r="R939" s="257"/>
      <c r="S939" s="267" t="s">
        <v>8106</v>
      </c>
      <c r="T939" s="158" t="s">
        <v>86</v>
      </c>
      <c r="U939" s="158" t="s">
        <v>116</v>
      </c>
      <c r="V939" s="257"/>
      <c r="W939" s="257"/>
      <c r="X939" s="261"/>
      <c r="Y939" s="261"/>
      <c r="Z939" s="261"/>
      <c r="AA939" s="261"/>
      <c r="AB939" s="257"/>
      <c r="AC939" s="261"/>
      <c r="AD939" s="261"/>
      <c r="AE939" s="261"/>
      <c r="AF939" s="261"/>
      <c r="AG939" s="261"/>
      <c r="AH939" s="261"/>
      <c r="AI939" s="257"/>
      <c r="AJ939" s="261"/>
      <c r="AK939" s="261"/>
      <c r="AL939" s="261"/>
      <c r="AM939" s="261"/>
      <c r="AN939" s="257"/>
      <c r="AO939" s="261"/>
      <c r="AP939" s="261"/>
      <c r="AQ939" s="257"/>
      <c r="AR939" s="261"/>
      <c r="AS939" s="261"/>
      <c r="AT939" s="261"/>
      <c r="AU939" s="261"/>
      <c r="AV939" s="261"/>
      <c r="AW939" s="261"/>
      <c r="AX939" s="257"/>
      <c r="AY939" s="261"/>
      <c r="AZ939" s="261"/>
      <c r="BA939" s="261"/>
      <c r="BB939" s="261"/>
      <c r="BC939" s="261"/>
      <c r="BD939" s="261"/>
      <c r="BE939" s="261"/>
      <c r="BF939" s="261"/>
      <c r="BG939" s="261"/>
      <c r="BH939" s="261"/>
      <c r="BI939" s="261"/>
      <c r="BJ939" s="261"/>
      <c r="BK939" s="257" t="s">
        <v>7391</v>
      </c>
      <c r="BL939" s="257"/>
      <c r="BM939" s="257" t="s">
        <v>118</v>
      </c>
      <c r="BN939" s="257"/>
      <c r="BO939" s="257" t="s">
        <v>118</v>
      </c>
      <c r="BP939" s="257"/>
      <c r="BQ939" s="257" t="s">
        <v>7392</v>
      </c>
      <c r="BR939" s="257" t="s">
        <v>7393</v>
      </c>
      <c r="BS939" s="257" t="s">
        <v>7394</v>
      </c>
      <c r="BT939" s="257"/>
      <c r="BU939" s="257"/>
      <c r="BV939" s="257" t="s">
        <v>7395</v>
      </c>
      <c r="BW939" s="257"/>
      <c r="BX939" s="257" t="s">
        <v>7396</v>
      </c>
      <c r="BY939" s="257" t="s">
        <v>7390</v>
      </c>
      <c r="BZ939" s="219"/>
    </row>
    <row r="940" spans="1:78" s="217" customFormat="1" ht="99.75" customHeight="1">
      <c r="A940" s="257">
        <v>937</v>
      </c>
      <c r="B940" s="10" t="s">
        <v>7397</v>
      </c>
      <c r="C940" s="257" t="s">
        <v>76</v>
      </c>
      <c r="D940" s="257" t="s">
        <v>204</v>
      </c>
      <c r="E940" s="257" t="s">
        <v>243</v>
      </c>
      <c r="F940" s="257" t="s">
        <v>1879</v>
      </c>
      <c r="G940" s="257" t="s">
        <v>7398</v>
      </c>
      <c r="H940" s="257" t="s">
        <v>81</v>
      </c>
      <c r="I940" s="32" t="s">
        <v>7399</v>
      </c>
      <c r="J940" s="158" t="s">
        <v>96</v>
      </c>
      <c r="K940" s="257" t="s">
        <v>245</v>
      </c>
      <c r="L940" s="257" t="s">
        <v>7400</v>
      </c>
      <c r="M940" s="257"/>
      <c r="N940" s="257"/>
      <c r="O940" s="260"/>
      <c r="P940" s="260"/>
      <c r="Q940" s="257" t="s">
        <v>8100</v>
      </c>
      <c r="R940" s="257"/>
      <c r="S940" s="267" t="s">
        <v>499</v>
      </c>
      <c r="T940" s="158" t="s">
        <v>86</v>
      </c>
      <c r="U940" s="158" t="s">
        <v>116</v>
      </c>
      <c r="V940" s="257"/>
      <c r="W940" s="257"/>
      <c r="X940" s="261"/>
      <c r="Y940" s="261"/>
      <c r="Z940" s="261"/>
      <c r="AA940" s="261"/>
      <c r="AB940" s="257"/>
      <c r="AC940" s="261"/>
      <c r="AD940" s="261"/>
      <c r="AE940" s="261"/>
      <c r="AF940" s="261"/>
      <c r="AG940" s="261"/>
      <c r="AH940" s="261"/>
      <c r="AI940" s="257"/>
      <c r="AJ940" s="261"/>
      <c r="AK940" s="261"/>
      <c r="AL940" s="261"/>
      <c r="AM940" s="261"/>
      <c r="AN940" s="257"/>
      <c r="AO940" s="261"/>
      <c r="AP940" s="261"/>
      <c r="AQ940" s="257"/>
      <c r="AR940" s="261"/>
      <c r="AS940" s="261"/>
      <c r="AT940" s="261"/>
      <c r="AU940" s="261"/>
      <c r="AV940" s="261"/>
      <c r="AW940" s="261"/>
      <c r="AX940" s="257"/>
      <c r="AY940" s="261"/>
      <c r="AZ940" s="261"/>
      <c r="BA940" s="261"/>
      <c r="BB940" s="261"/>
      <c r="BC940" s="261"/>
      <c r="BD940" s="261"/>
      <c r="BE940" s="261"/>
      <c r="BF940" s="261"/>
      <c r="BG940" s="261"/>
      <c r="BH940" s="261"/>
      <c r="BI940" s="261"/>
      <c r="BJ940" s="261"/>
      <c r="BK940" s="257" t="s">
        <v>7401</v>
      </c>
      <c r="BL940" s="266" t="s">
        <v>180</v>
      </c>
      <c r="BM940" s="257" t="s">
        <v>180</v>
      </c>
      <c r="BN940" s="257"/>
      <c r="BO940" s="257"/>
      <c r="BP940" s="257"/>
      <c r="BQ940" s="257"/>
      <c r="BR940" s="257"/>
      <c r="BS940" s="257" t="s">
        <v>249</v>
      </c>
      <c r="BT940" s="257"/>
      <c r="BU940" s="257"/>
      <c r="BV940" s="257"/>
      <c r="BW940" s="257"/>
      <c r="BX940" s="257" t="s">
        <v>7402</v>
      </c>
      <c r="BY940" s="257" t="s">
        <v>499</v>
      </c>
      <c r="BZ940" s="219"/>
    </row>
    <row r="941" spans="1:78" s="217" customFormat="1" ht="141.75">
      <c r="A941" s="257">
        <v>938</v>
      </c>
      <c r="B941" s="101" t="s">
        <v>7403</v>
      </c>
      <c r="C941" s="257" t="s">
        <v>106</v>
      </c>
      <c r="D941" s="257" t="s">
        <v>204</v>
      </c>
      <c r="E941" s="257" t="s">
        <v>1271</v>
      </c>
      <c r="F941" s="266"/>
      <c r="G941" s="266" t="s">
        <v>7404</v>
      </c>
      <c r="H941" s="69" t="s">
        <v>8070</v>
      </c>
      <c r="I941" s="32" t="s">
        <v>7405</v>
      </c>
      <c r="J941" s="158" t="s">
        <v>96</v>
      </c>
      <c r="K941" s="257" t="s">
        <v>96</v>
      </c>
      <c r="L941" s="266" t="s">
        <v>7406</v>
      </c>
      <c r="M941" s="46">
        <v>41913</v>
      </c>
      <c r="N941" s="47">
        <v>43200</v>
      </c>
      <c r="O941" s="48">
        <v>3365</v>
      </c>
      <c r="P941" s="48">
        <v>41374</v>
      </c>
      <c r="Q941" s="266" t="s">
        <v>114</v>
      </c>
      <c r="R941" s="266" t="s">
        <v>1625</v>
      </c>
      <c r="S941" s="267" t="s">
        <v>1142</v>
      </c>
      <c r="T941" s="265" t="s">
        <v>211</v>
      </c>
      <c r="U941" s="257" t="s">
        <v>101</v>
      </c>
      <c r="V941" s="32"/>
      <c r="W941" s="266"/>
      <c r="X941" s="4"/>
      <c r="Y941" s="4"/>
      <c r="Z941" s="4"/>
      <c r="AA941" s="4"/>
      <c r="AB941" s="34"/>
      <c r="AC941" s="4"/>
      <c r="AD941" s="263"/>
      <c r="AE941" s="263"/>
      <c r="AF941" s="263"/>
      <c r="AG941" s="263"/>
      <c r="AH941" s="263"/>
      <c r="AI941" s="266"/>
      <c r="AJ941" s="4"/>
      <c r="AK941" s="56">
        <v>9186007.4399999995</v>
      </c>
      <c r="AL941" s="39">
        <v>9186007.4399999995</v>
      </c>
      <c r="AM941" s="51">
        <v>189012.49876543207</v>
      </c>
      <c r="AN941" s="34"/>
      <c r="AO941" s="4"/>
      <c r="AP941" s="39">
        <v>1217909397.05</v>
      </c>
      <c r="AQ941" s="34"/>
      <c r="AR941" s="4"/>
      <c r="AS941" s="4"/>
      <c r="AT941" s="57">
        <v>16319621642.67</v>
      </c>
      <c r="AU941" s="57">
        <v>53359.45</v>
      </c>
      <c r="AV941" s="39">
        <f>AR941+AT941</f>
        <v>16319621642.67</v>
      </c>
      <c r="AW941" s="39">
        <f>AS941+AU941</f>
        <v>53359.45</v>
      </c>
      <c r="AX941" s="34"/>
      <c r="AY941" s="4"/>
      <c r="AZ941" s="4"/>
      <c r="BA941" s="39">
        <v>1217909397.05</v>
      </c>
      <c r="BB941" s="39">
        <v>1217909397.05</v>
      </c>
      <c r="BC941" s="4"/>
      <c r="BD941" s="4"/>
      <c r="BE941" s="39">
        <v>1217909397.05</v>
      </c>
      <c r="BF941" s="39">
        <v>1217909397.05</v>
      </c>
      <c r="BG941" s="4"/>
      <c r="BH941" s="4"/>
      <c r="BI941" s="39">
        <v>1217909397.05</v>
      </c>
      <c r="BJ941" s="39">
        <v>1217909397.05</v>
      </c>
      <c r="BK941" s="69" t="s">
        <v>8543</v>
      </c>
      <c r="BL941" s="94" t="s">
        <v>118</v>
      </c>
      <c r="BM941" s="94" t="s">
        <v>118</v>
      </c>
      <c r="BN941" s="266"/>
      <c r="BO941" s="94" t="s">
        <v>118</v>
      </c>
      <c r="BP941" s="69" t="s">
        <v>8544</v>
      </c>
      <c r="BQ941" s="34"/>
      <c r="BR941" s="266"/>
      <c r="BS941" s="257" t="s">
        <v>8553</v>
      </c>
      <c r="BT941" s="257"/>
      <c r="BU941" s="257"/>
      <c r="BV941" s="257" t="s">
        <v>7407</v>
      </c>
      <c r="BW941" s="34"/>
      <c r="BX941" s="257" t="s">
        <v>7408</v>
      </c>
      <c r="BY941" s="266"/>
      <c r="BZ941" s="219"/>
    </row>
    <row r="942" spans="1:78" s="217" customFormat="1" ht="99.75" customHeight="1">
      <c r="A942" s="257">
        <v>939</v>
      </c>
      <c r="B942" s="10" t="s">
        <v>7409</v>
      </c>
      <c r="C942" s="257" t="s">
        <v>92</v>
      </c>
      <c r="D942" s="257" t="s">
        <v>204</v>
      </c>
      <c r="E942" s="257" t="s">
        <v>5620</v>
      </c>
      <c r="F942" s="257"/>
      <c r="G942" s="257" t="s">
        <v>7410</v>
      </c>
      <c r="H942" s="257" t="s">
        <v>81</v>
      </c>
      <c r="I942" s="32"/>
      <c r="J942" s="158" t="s">
        <v>96</v>
      </c>
      <c r="K942" s="257" t="s">
        <v>96</v>
      </c>
      <c r="L942" s="257" t="s">
        <v>7411</v>
      </c>
      <c r="M942" s="258"/>
      <c r="N942" s="257"/>
      <c r="O942" s="260"/>
      <c r="P942" s="260"/>
      <c r="Q942" s="257" t="s">
        <v>114</v>
      </c>
      <c r="R942" s="257" t="s">
        <v>2303</v>
      </c>
      <c r="S942" s="267" t="s">
        <v>693</v>
      </c>
      <c r="T942" s="257" t="s">
        <v>2304</v>
      </c>
      <c r="U942" s="257" t="s">
        <v>116</v>
      </c>
      <c r="V942" s="266"/>
      <c r="W942" s="266"/>
      <c r="X942" s="263"/>
      <c r="Y942" s="263"/>
      <c r="Z942" s="263"/>
      <c r="AA942" s="263"/>
      <c r="AB942" s="266"/>
      <c r="AC942" s="263"/>
      <c r="AD942" s="263"/>
      <c r="AE942" s="263"/>
      <c r="AF942" s="263"/>
      <c r="AG942" s="263"/>
      <c r="AH942" s="263"/>
      <c r="AI942" s="266"/>
      <c r="AJ942" s="263"/>
      <c r="AK942" s="263"/>
      <c r="AL942" s="263"/>
      <c r="AM942" s="263"/>
      <c r="AN942" s="266"/>
      <c r="AO942" s="263"/>
      <c r="AP942" s="261"/>
      <c r="AQ942" s="90"/>
      <c r="AR942" s="105"/>
      <c r="AS942" s="103"/>
      <c r="AT942" s="4"/>
      <c r="AU942" s="4"/>
      <c r="AV942" s="103"/>
      <c r="AW942" s="103"/>
      <c r="AX942" s="104"/>
      <c r="AY942" s="103"/>
      <c r="AZ942" s="103"/>
      <c r="BA942" s="261"/>
      <c r="BB942" s="261"/>
      <c r="BC942" s="103"/>
      <c r="BD942" s="103"/>
      <c r="BE942" s="261"/>
      <c r="BF942" s="261"/>
      <c r="BG942" s="103"/>
      <c r="BH942" s="103"/>
      <c r="BI942" s="261"/>
      <c r="BJ942" s="261"/>
      <c r="BK942" s="266"/>
      <c r="BL942" s="266"/>
      <c r="BM942" s="266"/>
      <c r="BN942" s="266"/>
      <c r="BO942" s="266"/>
      <c r="BP942" s="266"/>
      <c r="BQ942" s="104"/>
      <c r="BR942" s="104"/>
      <c r="BS942" s="257" t="s">
        <v>2304</v>
      </c>
      <c r="BT942" s="104"/>
      <c r="BU942" s="257" t="s">
        <v>1021</v>
      </c>
      <c r="BV942" s="257" t="s">
        <v>7412</v>
      </c>
      <c r="BW942" s="104"/>
      <c r="BX942" s="257" t="s">
        <v>2305</v>
      </c>
      <c r="BY942" s="104"/>
      <c r="BZ942" s="219"/>
    </row>
    <row r="943" spans="1:78" s="217" customFormat="1" ht="99.75" customHeight="1">
      <c r="A943" s="257">
        <v>940</v>
      </c>
      <c r="B943" s="10" t="s">
        <v>7413</v>
      </c>
      <c r="C943" s="257" t="s">
        <v>92</v>
      </c>
      <c r="D943" s="257" t="s">
        <v>204</v>
      </c>
      <c r="E943" s="257" t="s">
        <v>7414</v>
      </c>
      <c r="F943" s="257"/>
      <c r="G943" s="257" t="s">
        <v>7415</v>
      </c>
      <c r="H943" s="257" t="s">
        <v>81</v>
      </c>
      <c r="I943" s="32"/>
      <c r="J943" s="158" t="s">
        <v>96</v>
      </c>
      <c r="K943" s="257" t="s">
        <v>96</v>
      </c>
      <c r="L943" s="257" t="s">
        <v>7416</v>
      </c>
      <c r="M943" s="258"/>
      <c r="N943" s="257"/>
      <c r="O943" s="260"/>
      <c r="P943" s="260"/>
      <c r="Q943" s="257" t="s">
        <v>114</v>
      </c>
      <c r="R943" s="257" t="s">
        <v>414</v>
      </c>
      <c r="S943" s="267" t="s">
        <v>415</v>
      </c>
      <c r="T943" s="257" t="s">
        <v>416</v>
      </c>
      <c r="U943" s="257" t="s">
        <v>116</v>
      </c>
      <c r="V943" s="266"/>
      <c r="W943" s="266"/>
      <c r="X943" s="263"/>
      <c r="Y943" s="263"/>
      <c r="Z943" s="263"/>
      <c r="AA943" s="263"/>
      <c r="AB943" s="266"/>
      <c r="AC943" s="263"/>
      <c r="AD943" s="263"/>
      <c r="AE943" s="263"/>
      <c r="AF943" s="263"/>
      <c r="AG943" s="263"/>
      <c r="AH943" s="263"/>
      <c r="AI943" s="266"/>
      <c r="AJ943" s="263"/>
      <c r="AK943" s="263"/>
      <c r="AL943" s="263"/>
      <c r="AM943" s="263"/>
      <c r="AN943" s="266"/>
      <c r="AO943" s="263"/>
      <c r="AP943" s="261"/>
      <c r="AQ943" s="266"/>
      <c r="AR943" s="261"/>
      <c r="AS943" s="103"/>
      <c r="AT943" s="4"/>
      <c r="AU943" s="4"/>
      <c r="AV943" s="103"/>
      <c r="AW943" s="103"/>
      <c r="AX943" s="104"/>
      <c r="AY943" s="103"/>
      <c r="AZ943" s="103"/>
      <c r="BA943" s="261"/>
      <c r="BB943" s="261"/>
      <c r="BC943" s="103"/>
      <c r="BD943" s="103"/>
      <c r="BE943" s="261"/>
      <c r="BF943" s="261"/>
      <c r="BG943" s="103"/>
      <c r="BH943" s="103"/>
      <c r="BI943" s="261"/>
      <c r="BJ943" s="261"/>
      <c r="BK943" s="266"/>
      <c r="BL943" s="266"/>
      <c r="BM943" s="266"/>
      <c r="BN943" s="266"/>
      <c r="BO943" s="266"/>
      <c r="BP943" s="266"/>
      <c r="BQ943" s="104"/>
      <c r="BR943" s="104"/>
      <c r="BS943" s="257" t="s">
        <v>699</v>
      </c>
      <c r="BT943" s="104"/>
      <c r="BU943" s="257" t="s">
        <v>1021</v>
      </c>
      <c r="BV943" s="104"/>
      <c r="BW943" s="104"/>
      <c r="BX943" s="257" t="s">
        <v>7417</v>
      </c>
      <c r="BY943" s="104"/>
      <c r="BZ943" s="219"/>
    </row>
    <row r="944" spans="1:78" s="217" customFormat="1" ht="99.75" customHeight="1">
      <c r="A944" s="257">
        <v>941</v>
      </c>
      <c r="B944" s="10" t="s">
        <v>7418</v>
      </c>
      <c r="C944" s="257" t="s">
        <v>92</v>
      </c>
      <c r="D944" s="257" t="s">
        <v>204</v>
      </c>
      <c r="E944" s="257" t="s">
        <v>5620</v>
      </c>
      <c r="F944" s="257"/>
      <c r="G944" s="257" t="s">
        <v>7419</v>
      </c>
      <c r="H944" s="257" t="s">
        <v>81</v>
      </c>
      <c r="I944" s="32"/>
      <c r="J944" s="158" t="s">
        <v>96</v>
      </c>
      <c r="K944" s="257" t="s">
        <v>96</v>
      </c>
      <c r="L944" s="257" t="s">
        <v>7420</v>
      </c>
      <c r="M944" s="258">
        <v>39387</v>
      </c>
      <c r="N944" s="257"/>
      <c r="O944" s="260"/>
      <c r="P944" s="260"/>
      <c r="Q944" s="257" t="s">
        <v>114</v>
      </c>
      <c r="R944" s="257" t="s">
        <v>286</v>
      </c>
      <c r="S944" s="267" t="s">
        <v>287</v>
      </c>
      <c r="T944" s="257" t="s">
        <v>288</v>
      </c>
      <c r="U944" s="257" t="s">
        <v>101</v>
      </c>
      <c r="V944" s="266"/>
      <c r="W944" s="266"/>
      <c r="X944" s="263"/>
      <c r="Y944" s="263"/>
      <c r="Z944" s="263"/>
      <c r="AA944" s="263"/>
      <c r="AB944" s="266"/>
      <c r="AC944" s="263"/>
      <c r="AD944" s="263"/>
      <c r="AE944" s="263"/>
      <c r="AF944" s="263"/>
      <c r="AG944" s="263"/>
      <c r="AH944" s="263"/>
      <c r="AI944" s="266"/>
      <c r="AJ944" s="263"/>
      <c r="AK944" s="263"/>
      <c r="AL944" s="263"/>
      <c r="AM944" s="263"/>
      <c r="AN944" s="266"/>
      <c r="AO944" s="263"/>
      <c r="AP944" s="263"/>
      <c r="AQ944" s="257"/>
      <c r="AR944" s="96"/>
      <c r="AS944" s="103"/>
      <c r="AT944" s="4"/>
      <c r="AU944" s="4"/>
      <c r="AV944" s="103"/>
      <c r="AW944" s="103"/>
      <c r="AX944" s="104"/>
      <c r="AY944" s="103"/>
      <c r="AZ944" s="103"/>
      <c r="BA944" s="263"/>
      <c r="BB944" s="263"/>
      <c r="BC944" s="103"/>
      <c r="BD944" s="103"/>
      <c r="BE944" s="263"/>
      <c r="BF944" s="263"/>
      <c r="BG944" s="103"/>
      <c r="BH944" s="103"/>
      <c r="BI944" s="263"/>
      <c r="BJ944" s="263"/>
      <c r="BK944" s="266"/>
      <c r="BL944" s="266"/>
      <c r="BM944" s="266"/>
      <c r="BN944" s="266"/>
      <c r="BO944" s="266"/>
      <c r="BP944" s="266"/>
      <c r="BQ944" s="104"/>
      <c r="BR944" s="104"/>
      <c r="BS944" s="257" t="s">
        <v>288</v>
      </c>
      <c r="BT944" s="104"/>
      <c r="BU944" s="257" t="s">
        <v>1021</v>
      </c>
      <c r="BV944" s="257" t="s">
        <v>7421</v>
      </c>
      <c r="BW944" s="104"/>
      <c r="BX944" s="257" t="s">
        <v>7422</v>
      </c>
      <c r="BY944" s="104"/>
      <c r="BZ944" s="219"/>
    </row>
    <row r="945" spans="1:78" s="217" customFormat="1" ht="99.75" customHeight="1">
      <c r="A945" s="257">
        <v>942</v>
      </c>
      <c r="B945" s="10" t="s">
        <v>7423</v>
      </c>
      <c r="C945" s="257" t="s">
        <v>92</v>
      </c>
      <c r="D945" s="257" t="s">
        <v>204</v>
      </c>
      <c r="E945" s="257" t="s">
        <v>7414</v>
      </c>
      <c r="F945" s="257"/>
      <c r="G945" s="257" t="s">
        <v>7415</v>
      </c>
      <c r="H945" s="257" t="s">
        <v>81</v>
      </c>
      <c r="I945" s="32" t="s">
        <v>7424</v>
      </c>
      <c r="J945" s="158" t="s">
        <v>96</v>
      </c>
      <c r="K945" s="257" t="s">
        <v>96</v>
      </c>
      <c r="L945" s="257" t="s">
        <v>7425</v>
      </c>
      <c r="M945" s="258">
        <v>41353</v>
      </c>
      <c r="N945" s="257"/>
      <c r="O945" s="260">
        <v>134</v>
      </c>
      <c r="P945" s="260">
        <v>4464</v>
      </c>
      <c r="Q945" s="257" t="s">
        <v>114</v>
      </c>
      <c r="R945" s="257" t="s">
        <v>329</v>
      </c>
      <c r="S945" s="267" t="s">
        <v>330</v>
      </c>
      <c r="T945" s="257" t="s">
        <v>553</v>
      </c>
      <c r="U945" s="257" t="s">
        <v>101</v>
      </c>
      <c r="V945" s="266"/>
      <c r="W945" s="266"/>
      <c r="X945" s="263"/>
      <c r="Y945" s="263"/>
      <c r="Z945" s="263"/>
      <c r="AA945" s="263"/>
      <c r="AB945" s="266"/>
      <c r="AC945" s="263"/>
      <c r="AD945" s="263"/>
      <c r="AE945" s="263"/>
      <c r="AF945" s="261"/>
      <c r="AG945" s="263"/>
      <c r="AH945" s="263"/>
      <c r="AI945" s="266"/>
      <c r="AJ945" s="263"/>
      <c r="AK945" s="263"/>
      <c r="AL945" s="263"/>
      <c r="AM945" s="263"/>
      <c r="AN945" s="266"/>
      <c r="AO945" s="263"/>
      <c r="AP945" s="263"/>
      <c r="AQ945" s="90"/>
      <c r="AR945" s="45"/>
      <c r="AS945" s="103"/>
      <c r="AT945" s="4"/>
      <c r="AU945" s="4"/>
      <c r="AV945" s="103"/>
      <c r="AW945" s="103"/>
      <c r="AX945" s="104"/>
      <c r="AY945" s="103"/>
      <c r="AZ945" s="103"/>
      <c r="BA945" s="263"/>
      <c r="BB945" s="263"/>
      <c r="BC945" s="103"/>
      <c r="BD945" s="103"/>
      <c r="BE945" s="263"/>
      <c r="BF945" s="263"/>
      <c r="BG945" s="103"/>
      <c r="BH945" s="103"/>
      <c r="BI945" s="263"/>
      <c r="BJ945" s="263"/>
      <c r="BK945" s="257" t="s">
        <v>7426</v>
      </c>
      <c r="BL945" s="266" t="s">
        <v>180</v>
      </c>
      <c r="BM945" s="266" t="s">
        <v>118</v>
      </c>
      <c r="BN945" s="266"/>
      <c r="BO945" s="266" t="s">
        <v>118</v>
      </c>
      <c r="BP945" s="266"/>
      <c r="BQ945" s="104"/>
      <c r="BR945" s="104"/>
      <c r="BS945" s="257" t="s">
        <v>553</v>
      </c>
      <c r="BT945" s="104"/>
      <c r="BU945" s="257" t="s">
        <v>1021</v>
      </c>
      <c r="BV945" s="257" t="s">
        <v>7427</v>
      </c>
      <c r="BW945" s="104"/>
      <c r="BX945" s="257" t="s">
        <v>7428</v>
      </c>
      <c r="BY945" s="104"/>
      <c r="BZ945" s="219"/>
    </row>
    <row r="946" spans="1:78" s="217" customFormat="1" ht="99.75" customHeight="1">
      <c r="A946" s="257">
        <v>943</v>
      </c>
      <c r="B946" s="10" t="s">
        <v>7429</v>
      </c>
      <c r="C946" s="257" t="s">
        <v>92</v>
      </c>
      <c r="D946" s="257" t="s">
        <v>204</v>
      </c>
      <c r="E946" s="257" t="s">
        <v>7414</v>
      </c>
      <c r="F946" s="257"/>
      <c r="G946" s="257" t="s">
        <v>7430</v>
      </c>
      <c r="H946" s="257" t="s">
        <v>81</v>
      </c>
      <c r="I946" s="32"/>
      <c r="J946" s="158" t="s">
        <v>96</v>
      </c>
      <c r="K946" s="257" t="s">
        <v>96</v>
      </c>
      <c r="L946" s="257" t="s">
        <v>7431</v>
      </c>
      <c r="M946" s="258"/>
      <c r="N946" s="68"/>
      <c r="O946" s="260"/>
      <c r="P946" s="260"/>
      <c r="Q946" s="257" t="s">
        <v>114</v>
      </c>
      <c r="R946" s="257" t="s">
        <v>300</v>
      </c>
      <c r="S946" s="267" t="s">
        <v>301</v>
      </c>
      <c r="T946" s="257" t="s">
        <v>302</v>
      </c>
      <c r="U946" s="257" t="s">
        <v>116</v>
      </c>
      <c r="V946" s="266"/>
      <c r="W946" s="266"/>
      <c r="X946" s="263"/>
      <c r="Y946" s="263"/>
      <c r="Z946" s="263"/>
      <c r="AA946" s="263"/>
      <c r="AB946" s="266"/>
      <c r="AC946" s="263"/>
      <c r="AD946" s="263"/>
      <c r="AE946" s="263"/>
      <c r="AF946" s="263"/>
      <c r="AG946" s="263"/>
      <c r="AH946" s="263"/>
      <c r="AI946" s="266"/>
      <c r="AJ946" s="263"/>
      <c r="AK946" s="263"/>
      <c r="AL946" s="263"/>
      <c r="AM946" s="263"/>
      <c r="AN946" s="266"/>
      <c r="AO946" s="263"/>
      <c r="AP946" s="261"/>
      <c r="AQ946" s="266"/>
      <c r="AR946" s="45"/>
      <c r="AS946" s="103"/>
      <c r="AT946" s="4"/>
      <c r="AU946" s="4"/>
      <c r="AV946" s="103"/>
      <c r="AW946" s="103"/>
      <c r="AX946" s="104"/>
      <c r="AY946" s="103"/>
      <c r="AZ946" s="103"/>
      <c r="BA946" s="261"/>
      <c r="BB946" s="261"/>
      <c r="BC946" s="103"/>
      <c r="BD946" s="103"/>
      <c r="BE946" s="261"/>
      <c r="BF946" s="261"/>
      <c r="BG946" s="103"/>
      <c r="BH946" s="103"/>
      <c r="BI946" s="261"/>
      <c r="BJ946" s="261"/>
      <c r="BK946" s="266"/>
      <c r="BL946" s="266"/>
      <c r="BM946" s="266"/>
      <c r="BN946" s="266"/>
      <c r="BO946" s="266"/>
      <c r="BP946" s="266"/>
      <c r="BQ946" s="104"/>
      <c r="BR946" s="104"/>
      <c r="BS946" s="257" t="s">
        <v>302</v>
      </c>
      <c r="BT946" s="104"/>
      <c r="BU946" s="257"/>
      <c r="BV946" s="104"/>
      <c r="BW946" s="104"/>
      <c r="BX946" s="257" t="s">
        <v>7432</v>
      </c>
      <c r="BY946" s="104"/>
      <c r="BZ946" s="219"/>
    </row>
    <row r="947" spans="1:78" s="217" customFormat="1" ht="99.75" customHeight="1">
      <c r="A947" s="257">
        <v>944</v>
      </c>
      <c r="B947" s="10" t="s">
        <v>7433</v>
      </c>
      <c r="C947" s="257" t="s">
        <v>92</v>
      </c>
      <c r="D947" s="257" t="s">
        <v>204</v>
      </c>
      <c r="E947" s="257" t="s">
        <v>7414</v>
      </c>
      <c r="F947" s="257" t="s">
        <v>7434</v>
      </c>
      <c r="G947" s="257" t="s">
        <v>7435</v>
      </c>
      <c r="H947" s="257" t="s">
        <v>81</v>
      </c>
      <c r="I947" s="35"/>
      <c r="J947" s="158" t="s">
        <v>96</v>
      </c>
      <c r="K947" s="257" t="s">
        <v>96</v>
      </c>
      <c r="L947" s="257" t="s">
        <v>7436</v>
      </c>
      <c r="M947" s="46"/>
      <c r="N947" s="266"/>
      <c r="O947" s="48"/>
      <c r="P947" s="48"/>
      <c r="Q947" s="257" t="s">
        <v>114</v>
      </c>
      <c r="R947" s="257" t="s">
        <v>385</v>
      </c>
      <c r="S947" s="267" t="s">
        <v>145</v>
      </c>
      <c r="T947" s="257" t="s">
        <v>386</v>
      </c>
      <c r="U947" s="257" t="s">
        <v>116</v>
      </c>
      <c r="V947" s="257"/>
      <c r="W947" s="257"/>
      <c r="X947" s="261"/>
      <c r="Y947" s="261"/>
      <c r="Z947" s="263"/>
      <c r="AA947" s="263"/>
      <c r="AB947" s="266"/>
      <c r="AC947" s="263"/>
      <c r="AD947" s="263"/>
      <c r="AE947" s="263"/>
      <c r="AF947" s="263"/>
      <c r="AG947" s="263"/>
      <c r="AH947" s="263"/>
      <c r="AI947" s="266"/>
      <c r="AJ947" s="263"/>
      <c r="AK947" s="263"/>
      <c r="AL947" s="263"/>
      <c r="AM947" s="263"/>
      <c r="AN947" s="266"/>
      <c r="AO947" s="263"/>
      <c r="AP947" s="261"/>
      <c r="AQ947" s="266"/>
      <c r="AR947" s="261"/>
      <c r="AS947" s="103"/>
      <c r="AT947" s="4"/>
      <c r="AU947" s="4"/>
      <c r="AV947" s="103"/>
      <c r="AW947" s="103"/>
      <c r="AX947" s="104"/>
      <c r="AY947" s="103"/>
      <c r="AZ947" s="103"/>
      <c r="BA947" s="261"/>
      <c r="BB947" s="261"/>
      <c r="BC947" s="103"/>
      <c r="BD947" s="103"/>
      <c r="BE947" s="261"/>
      <c r="BF947" s="261"/>
      <c r="BG947" s="103"/>
      <c r="BH947" s="103"/>
      <c r="BI947" s="261"/>
      <c r="BJ947" s="261"/>
      <c r="BK947" s="266"/>
      <c r="BL947" s="266"/>
      <c r="BM947" s="266"/>
      <c r="BN947" s="266"/>
      <c r="BO947" s="266"/>
      <c r="BP947" s="266"/>
      <c r="BQ947" s="104"/>
      <c r="BR947" s="104"/>
      <c r="BS947" s="257" t="s">
        <v>386</v>
      </c>
      <c r="BT947" s="104"/>
      <c r="BU947" s="257"/>
      <c r="BV947" s="104"/>
      <c r="BW947" s="104"/>
      <c r="BX947" s="257" t="s">
        <v>7437</v>
      </c>
      <c r="BY947" s="104"/>
      <c r="BZ947" s="219"/>
    </row>
    <row r="948" spans="1:78" s="217" customFormat="1" ht="345" customHeight="1">
      <c r="A948" s="257">
        <v>945</v>
      </c>
      <c r="B948" s="10" t="s">
        <v>7438</v>
      </c>
      <c r="C948" s="257" t="s">
        <v>106</v>
      </c>
      <c r="D948" s="257" t="s">
        <v>274</v>
      </c>
      <c r="E948" s="257" t="s">
        <v>7439</v>
      </c>
      <c r="F948" s="266"/>
      <c r="G948" s="266" t="s">
        <v>7440</v>
      </c>
      <c r="H948" s="257" t="s">
        <v>189</v>
      </c>
      <c r="I948" s="32" t="s">
        <v>7441</v>
      </c>
      <c r="J948" s="158" t="s">
        <v>96</v>
      </c>
      <c r="K948" s="257" t="s">
        <v>96</v>
      </c>
      <c r="L948" s="257" t="s">
        <v>7442</v>
      </c>
      <c r="M948" s="46">
        <v>32710</v>
      </c>
      <c r="N948" s="266">
        <v>2012</v>
      </c>
      <c r="O948" s="48"/>
      <c r="P948" s="48"/>
      <c r="Q948" s="266" t="s">
        <v>114</v>
      </c>
      <c r="R948" s="266" t="s">
        <v>755</v>
      </c>
      <c r="S948" s="267" t="s">
        <v>330</v>
      </c>
      <c r="T948" s="257" t="s">
        <v>312</v>
      </c>
      <c r="U948" s="257" t="s">
        <v>116</v>
      </c>
      <c r="V948" s="32"/>
      <c r="W948" s="266"/>
      <c r="X948" s="4"/>
      <c r="Y948" s="4"/>
      <c r="Z948" s="4"/>
      <c r="AA948" s="4"/>
      <c r="AB948" s="48"/>
      <c r="AC948" s="49"/>
      <c r="AD948" s="49"/>
      <c r="AE948" s="49"/>
      <c r="AF948" s="263"/>
      <c r="AG948" s="263"/>
      <c r="AH948" s="49"/>
      <c r="AI948" s="48"/>
      <c r="AJ948" s="39">
        <v>118185.682</v>
      </c>
      <c r="AK948" s="56"/>
      <c r="AL948" s="39">
        <v>118185.682</v>
      </c>
      <c r="AM948" s="51">
        <v>2431.804156378601</v>
      </c>
      <c r="AN948" s="122">
        <v>40</v>
      </c>
      <c r="AO948" s="56">
        <v>8466773855</v>
      </c>
      <c r="AP948" s="4"/>
      <c r="AQ948" s="122">
        <v>40</v>
      </c>
      <c r="AR948" s="56"/>
      <c r="AS948" s="56"/>
      <c r="AT948" s="57">
        <v>1440392538</v>
      </c>
      <c r="AU948" s="57">
        <v>4091.62</v>
      </c>
      <c r="AV948" s="39">
        <f>AR948+AT948</f>
        <v>1440392538</v>
      </c>
      <c r="AW948" s="39">
        <f>AS948+AU948</f>
        <v>4091.62</v>
      </c>
      <c r="AX948" s="113"/>
      <c r="AY948" s="56"/>
      <c r="AZ948" s="56"/>
      <c r="BA948" s="4"/>
      <c r="BB948" s="4"/>
      <c r="BC948" s="56"/>
      <c r="BD948" s="56"/>
      <c r="BE948" s="4"/>
      <c r="BF948" s="4"/>
      <c r="BG948" s="56"/>
      <c r="BH948" s="56"/>
      <c r="BI948" s="4"/>
      <c r="BJ948" s="4"/>
      <c r="BK948" s="257" t="s">
        <v>8804</v>
      </c>
      <c r="BL948" s="266" t="s">
        <v>180</v>
      </c>
      <c r="BM948" s="266" t="s">
        <v>180</v>
      </c>
      <c r="BN948" s="266" t="s">
        <v>118</v>
      </c>
      <c r="BO948" s="266" t="s">
        <v>118</v>
      </c>
      <c r="BP948" s="69" t="s">
        <v>8805</v>
      </c>
      <c r="BQ948" s="266" t="s">
        <v>519</v>
      </c>
      <c r="BR948" s="257" t="s">
        <v>7443</v>
      </c>
      <c r="BS948" s="257" t="s">
        <v>7444</v>
      </c>
      <c r="BT948" s="266"/>
      <c r="BU948" s="257"/>
      <c r="BV948" s="266"/>
      <c r="BW948" s="34"/>
      <c r="BX948" s="257" t="s">
        <v>7445</v>
      </c>
      <c r="BY948" s="266"/>
      <c r="BZ948" s="219"/>
    </row>
    <row r="949" spans="1:78" s="217" customFormat="1" ht="99.75" customHeight="1">
      <c r="A949" s="257">
        <v>946</v>
      </c>
      <c r="B949" s="99" t="s">
        <v>7446</v>
      </c>
      <c r="C949" s="266" t="s">
        <v>76</v>
      </c>
      <c r="D949" s="257" t="s">
        <v>204</v>
      </c>
      <c r="E949" s="257" t="s">
        <v>7386</v>
      </c>
      <c r="F949" s="257" t="s">
        <v>7387</v>
      </c>
      <c r="G949" s="257" t="s">
        <v>7388</v>
      </c>
      <c r="H949" s="257" t="s">
        <v>81</v>
      </c>
      <c r="I949" s="32" t="s">
        <v>7447</v>
      </c>
      <c r="J949" s="158" t="s">
        <v>96</v>
      </c>
      <c r="K949" s="257" t="s">
        <v>96</v>
      </c>
      <c r="L949" s="257" t="s">
        <v>7448</v>
      </c>
      <c r="M949" s="257">
        <v>2005</v>
      </c>
      <c r="N949" s="257">
        <v>2005</v>
      </c>
      <c r="O949" s="260"/>
      <c r="P949" s="260"/>
      <c r="Q949" s="257" t="s">
        <v>8098</v>
      </c>
      <c r="R949" s="257"/>
      <c r="S949" s="267" t="s">
        <v>8107</v>
      </c>
      <c r="T949" s="158" t="s">
        <v>86</v>
      </c>
      <c r="U949" s="257" t="s">
        <v>3247</v>
      </c>
      <c r="V949" s="257"/>
      <c r="W949" s="257"/>
      <c r="X949" s="261"/>
      <c r="Y949" s="261"/>
      <c r="Z949" s="261"/>
      <c r="AA949" s="261"/>
      <c r="AB949" s="257"/>
      <c r="AC949" s="261"/>
      <c r="AD949" s="261"/>
      <c r="AE949" s="261"/>
      <c r="AF949" s="261"/>
      <c r="AG949" s="261"/>
      <c r="AH949" s="261"/>
      <c r="AI949" s="257"/>
      <c r="AJ949" s="261"/>
      <c r="AK949" s="261"/>
      <c r="AL949" s="261"/>
      <c r="AM949" s="261"/>
      <c r="AN949" s="257"/>
      <c r="AO949" s="261"/>
      <c r="AP949" s="261"/>
      <c r="AQ949" s="257"/>
      <c r="AR949" s="261"/>
      <c r="AS949" s="261"/>
      <c r="AT949" s="261"/>
      <c r="AU949" s="261"/>
      <c r="AV949" s="261"/>
      <c r="AW949" s="261"/>
      <c r="AX949" s="257"/>
      <c r="AY949" s="261"/>
      <c r="AZ949" s="261"/>
      <c r="BA949" s="261"/>
      <c r="BB949" s="261"/>
      <c r="BC949" s="261"/>
      <c r="BD949" s="261"/>
      <c r="BE949" s="261"/>
      <c r="BF949" s="261"/>
      <c r="BG949" s="261"/>
      <c r="BH949" s="261"/>
      <c r="BI949" s="261"/>
      <c r="BJ949" s="261"/>
      <c r="BK949" s="257"/>
      <c r="BL949" s="257"/>
      <c r="BM949" s="257"/>
      <c r="BN949" s="257"/>
      <c r="BO949" s="257"/>
      <c r="BP949" s="257"/>
      <c r="BQ949" s="257" t="s">
        <v>7450</v>
      </c>
      <c r="BR949" s="257" t="s">
        <v>7451</v>
      </c>
      <c r="BS949" s="257" t="s">
        <v>7452</v>
      </c>
      <c r="BT949" s="257"/>
      <c r="BU949" s="257"/>
      <c r="BV949" s="257" t="s">
        <v>7453</v>
      </c>
      <c r="BW949" s="257"/>
      <c r="BX949" s="257" t="s">
        <v>7454</v>
      </c>
      <c r="BY949" s="257" t="s">
        <v>7449</v>
      </c>
      <c r="BZ949" s="219"/>
    </row>
    <row r="950" spans="1:78" s="217" customFormat="1" ht="99.75" customHeight="1">
      <c r="A950" s="257">
        <v>947</v>
      </c>
      <c r="B950" s="10" t="s">
        <v>8264</v>
      </c>
      <c r="C950" s="257" t="s">
        <v>92</v>
      </c>
      <c r="D950" s="257" t="s">
        <v>204</v>
      </c>
      <c r="E950" s="257" t="s">
        <v>7414</v>
      </c>
      <c r="F950" s="257"/>
      <c r="G950" s="257" t="s">
        <v>1097</v>
      </c>
      <c r="H950" s="257" t="s">
        <v>81</v>
      </c>
      <c r="I950" s="32" t="s">
        <v>7455</v>
      </c>
      <c r="J950" s="158" t="s">
        <v>96</v>
      </c>
      <c r="K950" s="257" t="s">
        <v>96</v>
      </c>
      <c r="L950" s="257" t="s">
        <v>7456</v>
      </c>
      <c r="M950" s="266"/>
      <c r="N950" s="266"/>
      <c r="O950" s="48"/>
      <c r="P950" s="48"/>
      <c r="Q950" s="257" t="s">
        <v>114</v>
      </c>
      <c r="R950" s="257" t="s">
        <v>1245</v>
      </c>
      <c r="S950" s="267" t="s">
        <v>761</v>
      </c>
      <c r="T950" s="257" t="s">
        <v>2638</v>
      </c>
      <c r="U950" s="197" t="s">
        <v>101</v>
      </c>
      <c r="V950" s="266"/>
      <c r="W950" s="266"/>
      <c r="X950" s="263"/>
      <c r="Y950" s="263"/>
      <c r="Z950" s="263"/>
      <c r="AA950" s="263"/>
      <c r="AB950" s="266"/>
      <c r="AC950" s="263"/>
      <c r="AD950" s="263"/>
      <c r="AE950" s="263"/>
      <c r="AF950" s="261"/>
      <c r="AG950" s="263"/>
      <c r="AH950" s="263"/>
      <c r="AI950" s="266"/>
      <c r="AJ950" s="263"/>
      <c r="AK950" s="263"/>
      <c r="AL950" s="263"/>
      <c r="AM950" s="263"/>
      <c r="AN950" s="266"/>
      <c r="AO950" s="263"/>
      <c r="AP950" s="263"/>
      <c r="AQ950" s="266"/>
      <c r="AR950" s="45"/>
      <c r="AS950" s="103"/>
      <c r="AT950" s="4"/>
      <c r="AU950" s="4"/>
      <c r="AV950" s="103"/>
      <c r="AW950" s="103"/>
      <c r="AX950" s="104"/>
      <c r="AY950" s="103"/>
      <c r="AZ950" s="103"/>
      <c r="BA950" s="263"/>
      <c r="BB950" s="263"/>
      <c r="BC950" s="103"/>
      <c r="BD950" s="103"/>
      <c r="BE950" s="263"/>
      <c r="BF950" s="263"/>
      <c r="BG950" s="103"/>
      <c r="BH950" s="103"/>
      <c r="BI950" s="263"/>
      <c r="BJ950" s="263"/>
      <c r="BK950" s="266" t="s">
        <v>7457</v>
      </c>
      <c r="BL950" s="266"/>
      <c r="BM950" s="266" t="s">
        <v>118</v>
      </c>
      <c r="BN950" s="266"/>
      <c r="BO950" s="266" t="s">
        <v>118</v>
      </c>
      <c r="BP950" s="266"/>
      <c r="BQ950" s="104"/>
      <c r="BR950" s="104"/>
      <c r="BS950" s="266" t="s">
        <v>2638</v>
      </c>
      <c r="BT950" s="104"/>
      <c r="BU950" s="257"/>
      <c r="BV950" s="104"/>
      <c r="BW950" s="104"/>
      <c r="BX950" s="257" t="s">
        <v>7458</v>
      </c>
      <c r="BY950" s="104"/>
      <c r="BZ950" s="219"/>
    </row>
    <row r="951" spans="1:78" s="217" customFormat="1" ht="99.75" customHeight="1">
      <c r="A951" s="257">
        <v>948</v>
      </c>
      <c r="B951" s="10" t="s">
        <v>7459</v>
      </c>
      <c r="C951" s="257" t="s">
        <v>106</v>
      </c>
      <c r="D951" s="257" t="s">
        <v>77</v>
      </c>
      <c r="E951" s="257" t="s">
        <v>2563</v>
      </c>
      <c r="F951" s="257" t="s">
        <v>7460</v>
      </c>
      <c r="G951" s="257" t="s">
        <v>7461</v>
      </c>
      <c r="H951" s="257" t="s">
        <v>81</v>
      </c>
      <c r="I951" s="32" t="s">
        <v>7462</v>
      </c>
      <c r="J951" s="158" t="s">
        <v>96</v>
      </c>
      <c r="K951" s="257" t="s">
        <v>7463</v>
      </c>
      <c r="L951" s="257" t="s">
        <v>7464</v>
      </c>
      <c r="M951" s="258" t="s">
        <v>7465</v>
      </c>
      <c r="N951" s="259"/>
      <c r="O951" s="260"/>
      <c r="P951" s="260"/>
      <c r="Q951" s="257" t="s">
        <v>8100</v>
      </c>
      <c r="R951" s="257" t="s">
        <v>6008</v>
      </c>
      <c r="S951" s="267" t="s">
        <v>330</v>
      </c>
      <c r="T951" s="158" t="s">
        <v>86</v>
      </c>
      <c r="U951" s="257" t="s">
        <v>116</v>
      </c>
      <c r="V951" s="32"/>
      <c r="W951" s="257"/>
      <c r="X951" s="261"/>
      <c r="Y951" s="261"/>
      <c r="Z951" s="261"/>
      <c r="AA951" s="261"/>
      <c r="AB951" s="262"/>
      <c r="AC951" s="263"/>
      <c r="AD951" s="261"/>
      <c r="AE951" s="261"/>
      <c r="AF951" s="261"/>
      <c r="AG951" s="261"/>
      <c r="AH951" s="263"/>
      <c r="AI951" s="266"/>
      <c r="AJ951" s="39"/>
      <c r="AK951" s="39"/>
      <c r="AL951" s="39"/>
      <c r="AM951" s="39"/>
      <c r="AN951" s="40"/>
      <c r="AO951" s="39"/>
      <c r="AP951" s="39"/>
      <c r="AQ951" s="40"/>
      <c r="AR951" s="39"/>
      <c r="AS951" s="39"/>
      <c r="AT951" s="39"/>
      <c r="AU951" s="39"/>
      <c r="AV951" s="39"/>
      <c r="AW951" s="39"/>
      <c r="AX951" s="40"/>
      <c r="AY951" s="39"/>
      <c r="AZ951" s="39"/>
      <c r="BA951" s="39"/>
      <c r="BB951" s="39"/>
      <c r="BC951" s="39"/>
      <c r="BD951" s="39"/>
      <c r="BE951" s="39"/>
      <c r="BF951" s="39"/>
      <c r="BG951" s="39"/>
      <c r="BH951" s="39"/>
      <c r="BI951" s="39"/>
      <c r="BJ951" s="39"/>
      <c r="BK951" s="257" t="s">
        <v>7466</v>
      </c>
      <c r="BL951" s="257"/>
      <c r="BM951" s="257" t="s">
        <v>118</v>
      </c>
      <c r="BN951" s="257"/>
      <c r="BO951" s="257" t="s">
        <v>118</v>
      </c>
      <c r="BP951" s="257"/>
      <c r="BQ951" s="38"/>
      <c r="BR951" s="257"/>
      <c r="BS951" s="257" t="s">
        <v>2569</v>
      </c>
      <c r="BT951" s="257"/>
      <c r="BU951" s="257"/>
      <c r="BV951" s="257" t="s">
        <v>7467</v>
      </c>
      <c r="BW951" s="38"/>
      <c r="BX951" s="257" t="s">
        <v>7468</v>
      </c>
      <c r="BY951" s="266"/>
      <c r="BZ951" s="219"/>
    </row>
    <row r="952" spans="1:78" s="217" customFormat="1" ht="99.75" customHeight="1">
      <c r="A952" s="257">
        <v>949</v>
      </c>
      <c r="B952" s="99" t="s">
        <v>7469</v>
      </c>
      <c r="C952" s="266" t="s">
        <v>76</v>
      </c>
      <c r="D952" s="257" t="s">
        <v>204</v>
      </c>
      <c r="E952" s="257" t="s">
        <v>7386</v>
      </c>
      <c r="F952" s="257" t="s">
        <v>7387</v>
      </c>
      <c r="G952" s="257" t="s">
        <v>7388</v>
      </c>
      <c r="H952" s="257" t="s">
        <v>81</v>
      </c>
      <c r="I952" s="32" t="s">
        <v>7389</v>
      </c>
      <c r="J952" s="158" t="s">
        <v>96</v>
      </c>
      <c r="K952" s="257" t="s">
        <v>96</v>
      </c>
      <c r="L952" s="257"/>
      <c r="M952" s="257">
        <v>2007</v>
      </c>
      <c r="N952" s="257">
        <v>2007</v>
      </c>
      <c r="O952" s="260"/>
      <c r="P952" s="260"/>
      <c r="Q952" s="257" t="s">
        <v>8098</v>
      </c>
      <c r="R952" s="257"/>
      <c r="S952" s="267" t="s">
        <v>8106</v>
      </c>
      <c r="T952" s="158" t="s">
        <v>86</v>
      </c>
      <c r="U952" s="257" t="s">
        <v>3247</v>
      </c>
      <c r="V952" s="257"/>
      <c r="W952" s="257"/>
      <c r="X952" s="261"/>
      <c r="Y952" s="261"/>
      <c r="Z952" s="261"/>
      <c r="AA952" s="261"/>
      <c r="AB952" s="257"/>
      <c r="AC952" s="261"/>
      <c r="AD952" s="261"/>
      <c r="AE952" s="261"/>
      <c r="AF952" s="261"/>
      <c r="AG952" s="261"/>
      <c r="AH952" s="261"/>
      <c r="AI952" s="257"/>
      <c r="AJ952" s="261"/>
      <c r="AK952" s="261"/>
      <c r="AL952" s="261"/>
      <c r="AM952" s="261"/>
      <c r="AN952" s="257"/>
      <c r="AO952" s="261"/>
      <c r="AP952" s="261"/>
      <c r="AQ952" s="257"/>
      <c r="AR952" s="261"/>
      <c r="AS952" s="261"/>
      <c r="AT952" s="261"/>
      <c r="AU952" s="261"/>
      <c r="AV952" s="261"/>
      <c r="AW952" s="261"/>
      <c r="AX952" s="257"/>
      <c r="AY952" s="261"/>
      <c r="AZ952" s="261"/>
      <c r="BA952" s="261"/>
      <c r="BB952" s="261"/>
      <c r="BC952" s="261"/>
      <c r="BD952" s="261"/>
      <c r="BE952" s="261"/>
      <c r="BF952" s="261"/>
      <c r="BG952" s="261"/>
      <c r="BH952" s="261"/>
      <c r="BI952" s="261"/>
      <c r="BJ952" s="261"/>
      <c r="BK952" s="257" t="s">
        <v>7470</v>
      </c>
      <c r="BL952" s="257"/>
      <c r="BM952" s="257" t="s">
        <v>118</v>
      </c>
      <c r="BN952" s="257"/>
      <c r="BO952" s="257" t="s">
        <v>118</v>
      </c>
      <c r="BP952" s="257"/>
      <c r="BQ952" s="257" t="s">
        <v>7471</v>
      </c>
      <c r="BR952" s="257" t="s">
        <v>7472</v>
      </c>
      <c r="BS952" s="257" t="s">
        <v>7473</v>
      </c>
      <c r="BT952" s="257"/>
      <c r="BU952" s="257"/>
      <c r="BV952" s="257" t="s">
        <v>7474</v>
      </c>
      <c r="BW952" s="257"/>
      <c r="BX952" s="257" t="s">
        <v>7475</v>
      </c>
      <c r="BY952" s="257" t="s">
        <v>7390</v>
      </c>
      <c r="BZ952" s="219"/>
    </row>
    <row r="953" spans="1:78" s="217" customFormat="1" ht="409.5">
      <c r="A953" s="257">
        <v>950</v>
      </c>
      <c r="B953" s="10" t="s">
        <v>7476</v>
      </c>
      <c r="C953" s="257" t="s">
        <v>106</v>
      </c>
      <c r="D953" s="257" t="s">
        <v>204</v>
      </c>
      <c r="E953" s="257" t="s">
        <v>1271</v>
      </c>
      <c r="F953" s="257" t="s">
        <v>7477</v>
      </c>
      <c r="G953" s="257" t="s">
        <v>7478</v>
      </c>
      <c r="H953" s="257" t="s">
        <v>81</v>
      </c>
      <c r="I953" s="32" t="s">
        <v>8383</v>
      </c>
      <c r="J953" s="158" t="s">
        <v>96</v>
      </c>
      <c r="K953" s="257" t="s">
        <v>96</v>
      </c>
      <c r="L953" s="257" t="s">
        <v>7479</v>
      </c>
      <c r="M953" s="258">
        <v>40029</v>
      </c>
      <c r="N953" s="259">
        <v>40029</v>
      </c>
      <c r="O953" s="260">
        <v>6848</v>
      </c>
      <c r="P953" s="260">
        <v>39234</v>
      </c>
      <c r="Q953" s="257" t="s">
        <v>114</v>
      </c>
      <c r="R953" s="257" t="s">
        <v>4515</v>
      </c>
      <c r="S953" s="267" t="s">
        <v>294</v>
      </c>
      <c r="T953" s="265" t="s">
        <v>211</v>
      </c>
      <c r="U953" s="197" t="s">
        <v>101</v>
      </c>
      <c r="V953" s="32"/>
      <c r="W953" s="257"/>
      <c r="X953" s="261">
        <v>323574512</v>
      </c>
      <c r="Y953" s="39">
        <f>X953/10</f>
        <v>32357451.199999999</v>
      </c>
      <c r="Z953" s="39">
        <f>X953/13.5</f>
        <v>23968482.370370369</v>
      </c>
      <c r="AA953" s="39">
        <v>655433.70604440127</v>
      </c>
      <c r="AB953" s="260">
        <v>924</v>
      </c>
      <c r="AC953" s="49">
        <v>1546190855</v>
      </c>
      <c r="AD953" s="49">
        <f>AC953/10</f>
        <v>154619085.5</v>
      </c>
      <c r="AE953" s="49">
        <f>AC953/13.5</f>
        <v>114532655.92592593</v>
      </c>
      <c r="AF953" s="49">
        <v>738856.80323795334</v>
      </c>
      <c r="AG953" s="263">
        <v>57483165</v>
      </c>
      <c r="AH953" s="49">
        <v>0</v>
      </c>
      <c r="AI953" s="48">
        <v>1002</v>
      </c>
      <c r="AJ953" s="39">
        <v>124242.88</v>
      </c>
      <c r="AK953" s="52">
        <v>61424241</v>
      </c>
      <c r="AL953" s="39">
        <v>61548483.880000003</v>
      </c>
      <c r="AM953" s="51">
        <v>1266429.7094650206</v>
      </c>
      <c r="AN953" s="260">
        <v>1100</v>
      </c>
      <c r="AO953" s="52">
        <v>80632160</v>
      </c>
      <c r="AP953" s="39">
        <v>9282292726.9599991</v>
      </c>
      <c r="AQ953" s="53">
        <v>911</v>
      </c>
      <c r="AR953" s="52"/>
      <c r="AS953" s="52"/>
      <c r="AT953" s="57">
        <v>81596715576</v>
      </c>
      <c r="AU953" s="57">
        <v>261583.61</v>
      </c>
      <c r="AV953" s="39">
        <f>AR953+AT953</f>
        <v>81596715576</v>
      </c>
      <c r="AW953" s="39">
        <f>AS953+AU953</f>
        <v>261583.61</v>
      </c>
      <c r="AX953" s="54"/>
      <c r="AY953" s="52"/>
      <c r="AZ953" s="52"/>
      <c r="BA953" s="39">
        <v>9282292726.9599991</v>
      </c>
      <c r="BB953" s="39">
        <v>9282292726.9599991</v>
      </c>
      <c r="BC953" s="52"/>
      <c r="BD953" s="52"/>
      <c r="BE953" s="39">
        <v>9282292726.9599991</v>
      </c>
      <c r="BF953" s="39">
        <v>9282292726.9599991</v>
      </c>
      <c r="BG953" s="52"/>
      <c r="BH953" s="52"/>
      <c r="BI953" s="39">
        <v>9282292726.9599991</v>
      </c>
      <c r="BJ953" s="39">
        <v>9282292726.9599991</v>
      </c>
      <c r="BK953" s="257" t="s">
        <v>8381</v>
      </c>
      <c r="BL953" s="257"/>
      <c r="BM953" s="257" t="s">
        <v>118</v>
      </c>
      <c r="BN953" s="257"/>
      <c r="BO953" s="257" t="s">
        <v>118</v>
      </c>
      <c r="BP953" s="257" t="s">
        <v>8382</v>
      </c>
      <c r="BQ953" s="38"/>
      <c r="BR953" s="257" t="s">
        <v>7480</v>
      </c>
      <c r="BS953" s="257" t="s">
        <v>1020</v>
      </c>
      <c r="BT953" s="257"/>
      <c r="BU953" s="257"/>
      <c r="BV953" s="257" t="s">
        <v>8384</v>
      </c>
      <c r="BW953" s="38"/>
      <c r="BX953" s="257" t="s">
        <v>7481</v>
      </c>
      <c r="BY953" s="266"/>
      <c r="BZ953" s="223"/>
    </row>
    <row r="954" spans="1:78" s="217" customFormat="1" ht="99.75" customHeight="1">
      <c r="A954" s="257">
        <v>951</v>
      </c>
      <c r="B954" s="10" t="s">
        <v>7482</v>
      </c>
      <c r="C954" s="257" t="s">
        <v>92</v>
      </c>
      <c r="D954" s="257" t="s">
        <v>77</v>
      </c>
      <c r="E954" s="257" t="s">
        <v>2496</v>
      </c>
      <c r="F954" s="257"/>
      <c r="G954" s="257" t="s">
        <v>7483</v>
      </c>
      <c r="H954" s="257" t="s">
        <v>81</v>
      </c>
      <c r="I954" s="35"/>
      <c r="J954" s="158" t="s">
        <v>96</v>
      </c>
      <c r="K954" s="257" t="s">
        <v>96</v>
      </c>
      <c r="L954" s="257" t="s">
        <v>7484</v>
      </c>
      <c r="M954" s="46"/>
      <c r="N954" s="266"/>
      <c r="O954" s="48"/>
      <c r="P954" s="48"/>
      <c r="Q954" s="257" t="s">
        <v>114</v>
      </c>
      <c r="R954" s="257" t="s">
        <v>1536</v>
      </c>
      <c r="S954" s="267" t="s">
        <v>1536</v>
      </c>
      <c r="T954" s="257" t="s">
        <v>3396</v>
      </c>
      <c r="U954" s="197" t="s">
        <v>101</v>
      </c>
      <c r="V954" s="266"/>
      <c r="W954" s="266"/>
      <c r="X954" s="263"/>
      <c r="Y954" s="263"/>
      <c r="Z954" s="263"/>
      <c r="AA954" s="263"/>
      <c r="AB954" s="266"/>
      <c r="AC954" s="263"/>
      <c r="AD954" s="263"/>
      <c r="AE954" s="263"/>
      <c r="AF954" s="263"/>
      <c r="AG954" s="263"/>
      <c r="AH954" s="263"/>
      <c r="AI954" s="266"/>
      <c r="AJ954" s="263"/>
      <c r="AK954" s="263"/>
      <c r="AL954" s="263"/>
      <c r="AM954" s="261"/>
      <c r="AN954" s="266"/>
      <c r="AO954" s="263"/>
      <c r="AP954" s="263"/>
      <c r="AQ954" s="90"/>
      <c r="AR954" s="45"/>
      <c r="AS954" s="103"/>
      <c r="AT954" s="4"/>
      <c r="AU954" s="4"/>
      <c r="AV954" s="103"/>
      <c r="AW954" s="103"/>
      <c r="AX954" s="104"/>
      <c r="AY954" s="103"/>
      <c r="AZ954" s="103"/>
      <c r="BA954" s="263"/>
      <c r="BB954" s="263"/>
      <c r="BC954" s="103"/>
      <c r="BD954" s="103"/>
      <c r="BE954" s="263"/>
      <c r="BF954" s="263"/>
      <c r="BG954" s="103"/>
      <c r="BH954" s="103"/>
      <c r="BI954" s="263"/>
      <c r="BJ954" s="263"/>
      <c r="BK954" s="266"/>
      <c r="BL954" s="266"/>
      <c r="BM954" s="266"/>
      <c r="BN954" s="266"/>
      <c r="BO954" s="266"/>
      <c r="BP954" s="266"/>
      <c r="BQ954" s="104"/>
      <c r="BR954" s="104"/>
      <c r="BS954" s="257" t="s">
        <v>3496</v>
      </c>
      <c r="BT954" s="104"/>
      <c r="BU954" s="257"/>
      <c r="BV954" s="257" t="s">
        <v>7485</v>
      </c>
      <c r="BW954" s="104"/>
      <c r="BX954" s="257" t="s">
        <v>7486</v>
      </c>
      <c r="BY954" s="104"/>
      <c r="BZ954" s="223"/>
    </row>
    <row r="955" spans="1:78" s="217" customFormat="1" ht="148.5" customHeight="1">
      <c r="A955" s="257">
        <v>952</v>
      </c>
      <c r="B955" s="10" t="s">
        <v>7487</v>
      </c>
      <c r="C955" s="257" t="s">
        <v>106</v>
      </c>
      <c r="D955" s="257" t="s">
        <v>125</v>
      </c>
      <c r="E955" s="257" t="s">
        <v>126</v>
      </c>
      <c r="F955" s="266" t="s">
        <v>7488</v>
      </c>
      <c r="G955" s="257" t="s">
        <v>7489</v>
      </c>
      <c r="H955" s="266" t="s">
        <v>110</v>
      </c>
      <c r="I955" s="32" t="s">
        <v>7490</v>
      </c>
      <c r="J955" s="158" t="s">
        <v>96</v>
      </c>
      <c r="K955" s="257" t="s">
        <v>7491</v>
      </c>
      <c r="L955" s="146" t="s">
        <v>7492</v>
      </c>
      <c r="M955" s="46">
        <v>27610</v>
      </c>
      <c r="N955" s="47">
        <v>39814</v>
      </c>
      <c r="O955" s="48"/>
      <c r="P955" s="48"/>
      <c r="Q955" s="257" t="s">
        <v>114</v>
      </c>
      <c r="R955" s="266" t="s">
        <v>98</v>
      </c>
      <c r="S955" s="267" t="s">
        <v>99</v>
      </c>
      <c r="T955" s="69" t="s">
        <v>375</v>
      </c>
      <c r="U955" s="197" t="s">
        <v>101</v>
      </c>
      <c r="V955" s="32"/>
      <c r="W955" s="266"/>
      <c r="X955" s="261"/>
      <c r="Y955" s="261"/>
      <c r="Z955" s="261"/>
      <c r="AA955" s="261"/>
      <c r="AB955" s="260"/>
      <c r="AC955" s="49"/>
      <c r="AD955" s="49"/>
      <c r="AE955" s="49"/>
      <c r="AF955" s="263"/>
      <c r="AG955" s="263"/>
      <c r="AH955" s="49"/>
      <c r="AI955" s="48"/>
      <c r="AJ955" s="39">
        <v>17300</v>
      </c>
      <c r="AK955" s="52">
        <v>11556552.34</v>
      </c>
      <c r="AL955" s="39">
        <v>11573852.34</v>
      </c>
      <c r="AM955" s="51">
        <v>238145.1098765432</v>
      </c>
      <c r="AN955" s="260">
        <v>310</v>
      </c>
      <c r="AO955" s="52">
        <v>43281235</v>
      </c>
      <c r="AP955" s="39">
        <v>748394415.81999993</v>
      </c>
      <c r="AQ955" s="53">
        <v>310</v>
      </c>
      <c r="AR955" s="52"/>
      <c r="AS955" s="52"/>
      <c r="AT955" s="57">
        <v>5086364591.0699997</v>
      </c>
      <c r="AU955" s="57">
        <v>17338.07</v>
      </c>
      <c r="AV955" s="39">
        <f>AR955+AT955</f>
        <v>5086364591.0699997</v>
      </c>
      <c r="AW955" s="39">
        <f>AS955+AU955</f>
        <v>17338.07</v>
      </c>
      <c r="AX955" s="54"/>
      <c r="AY955" s="52"/>
      <c r="AZ955" s="52"/>
      <c r="BA955" s="39">
        <v>748394415.81999993</v>
      </c>
      <c r="BB955" s="39">
        <v>748394415.81999993</v>
      </c>
      <c r="BC955" s="52"/>
      <c r="BD955" s="52"/>
      <c r="BE955" s="39">
        <v>748394415.81999993</v>
      </c>
      <c r="BF955" s="39">
        <v>748394415.81999993</v>
      </c>
      <c r="BG955" s="52"/>
      <c r="BH955" s="52"/>
      <c r="BI955" s="39">
        <v>748394415.81999993</v>
      </c>
      <c r="BJ955" s="39">
        <v>748394415.81999993</v>
      </c>
      <c r="BK955" s="265" t="s">
        <v>7493</v>
      </c>
      <c r="BL955" s="266" t="s">
        <v>180</v>
      </c>
      <c r="BM955" s="266" t="s">
        <v>180</v>
      </c>
      <c r="BN955" s="257"/>
      <c r="BO955" s="257"/>
      <c r="BP955" s="257" t="s">
        <v>7494</v>
      </c>
      <c r="BQ955" s="34"/>
      <c r="BR955" s="266"/>
      <c r="BS955" s="257" t="s">
        <v>5490</v>
      </c>
      <c r="BT955" s="5"/>
      <c r="BU955" s="257"/>
      <c r="BV955" s="266"/>
      <c r="BW955" s="34"/>
      <c r="BX955" s="257" t="s">
        <v>7495</v>
      </c>
      <c r="BY955" s="266"/>
      <c r="BZ955" s="223"/>
    </row>
    <row r="956" spans="1:78" s="217" customFormat="1" ht="409.5" customHeight="1">
      <c r="A956" s="257">
        <v>953</v>
      </c>
      <c r="B956" s="101" t="s">
        <v>8059</v>
      </c>
      <c r="C956" s="257" t="s">
        <v>106</v>
      </c>
      <c r="D956" s="69" t="s">
        <v>7497</v>
      </c>
      <c r="E956" s="257" t="s">
        <v>445</v>
      </c>
      <c r="F956" s="257" t="s">
        <v>8000</v>
      </c>
      <c r="G956" s="257" t="s">
        <v>7499</v>
      </c>
      <c r="H956" s="144" t="s">
        <v>110</v>
      </c>
      <c r="I956" s="130" t="s">
        <v>8002</v>
      </c>
      <c r="J956" s="158" t="s">
        <v>96</v>
      </c>
      <c r="K956" s="257" t="s">
        <v>7500</v>
      </c>
      <c r="L956" s="257" t="s">
        <v>8003</v>
      </c>
      <c r="M956" s="46">
        <v>36068</v>
      </c>
      <c r="N956" s="47">
        <v>40180</v>
      </c>
      <c r="O956" s="48"/>
      <c r="P956" s="48"/>
      <c r="Q956" s="257" t="s">
        <v>114</v>
      </c>
      <c r="R956" s="266" t="s">
        <v>828</v>
      </c>
      <c r="S956" s="267" t="s">
        <v>415</v>
      </c>
      <c r="T956" s="257" t="s">
        <v>196</v>
      </c>
      <c r="U956" s="257" t="s">
        <v>3247</v>
      </c>
      <c r="V956" s="32"/>
      <c r="W956" s="266"/>
      <c r="X956" s="261"/>
      <c r="Y956" s="261"/>
      <c r="Z956" s="261"/>
      <c r="AA956" s="261"/>
      <c r="AB956" s="260"/>
      <c r="AC956" s="49"/>
      <c r="AD956" s="49"/>
      <c r="AE956" s="49"/>
      <c r="AF956" s="263"/>
      <c r="AG956" s="263"/>
      <c r="AH956" s="49"/>
      <c r="AI956" s="48"/>
      <c r="AJ956" s="39"/>
      <c r="AK956" s="52"/>
      <c r="AL956" s="39"/>
      <c r="AM956" s="51"/>
      <c r="AN956" s="260"/>
      <c r="AO956" s="52"/>
      <c r="AP956" s="39"/>
      <c r="AQ956" s="53"/>
      <c r="AR956" s="52"/>
      <c r="AS956" s="52"/>
      <c r="AT956" s="57"/>
      <c r="AU956" s="57"/>
      <c r="AV956" s="39"/>
      <c r="AW956" s="39"/>
      <c r="AX956" s="54"/>
      <c r="AY956" s="52"/>
      <c r="AZ956" s="52"/>
      <c r="BA956" s="39"/>
      <c r="BB956" s="39"/>
      <c r="BC956" s="52"/>
      <c r="BD956" s="52"/>
      <c r="BE956" s="39"/>
      <c r="BF956" s="39"/>
      <c r="BG956" s="52"/>
      <c r="BH956" s="52"/>
      <c r="BI956" s="39"/>
      <c r="BJ956" s="39"/>
      <c r="BK956" s="69" t="s">
        <v>8806</v>
      </c>
      <c r="BL956" s="266" t="s">
        <v>180</v>
      </c>
      <c r="BM956" s="144" t="s">
        <v>118</v>
      </c>
      <c r="BN956" s="257"/>
      <c r="BO956" s="69" t="s">
        <v>118</v>
      </c>
      <c r="BP956" s="69" t="s">
        <v>8807</v>
      </c>
      <c r="BQ956" s="266" t="s">
        <v>102</v>
      </c>
      <c r="BR956" s="257" t="s">
        <v>7503</v>
      </c>
      <c r="BS956" s="257" t="s">
        <v>7504</v>
      </c>
      <c r="BT956" s="5"/>
      <c r="BU956" s="257"/>
      <c r="BV956" s="266"/>
      <c r="BW956" s="34"/>
      <c r="BX956" s="69" t="s">
        <v>1319</v>
      </c>
      <c r="BY956" s="266"/>
      <c r="BZ956" s="223"/>
    </row>
    <row r="957" spans="1:78" s="217" customFormat="1" ht="285.75" customHeight="1">
      <c r="A957" s="257">
        <v>954</v>
      </c>
      <c r="B957" s="10" t="s">
        <v>7496</v>
      </c>
      <c r="C957" s="257" t="s">
        <v>106</v>
      </c>
      <c r="D957" s="69" t="s">
        <v>7497</v>
      </c>
      <c r="E957" s="257" t="s">
        <v>445</v>
      </c>
      <c r="F957" s="257" t="s">
        <v>7498</v>
      </c>
      <c r="G957" s="257" t="s">
        <v>7499</v>
      </c>
      <c r="H957" s="144" t="s">
        <v>110</v>
      </c>
      <c r="I957" s="130" t="s">
        <v>8001</v>
      </c>
      <c r="J957" s="158" t="s">
        <v>96</v>
      </c>
      <c r="K957" s="257" t="s">
        <v>7500</v>
      </c>
      <c r="L957" s="257" t="s">
        <v>7501</v>
      </c>
      <c r="M957" s="46" t="s">
        <v>7502</v>
      </c>
      <c r="N957" s="47">
        <v>40910</v>
      </c>
      <c r="O957" s="48"/>
      <c r="P957" s="48"/>
      <c r="Q957" s="257" t="s">
        <v>114</v>
      </c>
      <c r="R957" s="266" t="s">
        <v>414</v>
      </c>
      <c r="S957" s="267" t="s">
        <v>415</v>
      </c>
      <c r="T957" s="257" t="s">
        <v>196</v>
      </c>
      <c r="U957" s="257" t="s">
        <v>3247</v>
      </c>
      <c r="V957" s="32"/>
      <c r="W957" s="266"/>
      <c r="X957" s="261"/>
      <c r="Y957" s="261"/>
      <c r="Z957" s="261"/>
      <c r="AA957" s="261"/>
      <c r="AB957" s="260"/>
      <c r="AC957" s="49"/>
      <c r="AD957" s="49"/>
      <c r="AE957" s="49"/>
      <c r="AF957" s="263"/>
      <c r="AG957" s="263"/>
      <c r="AH957" s="49"/>
      <c r="AI957" s="48"/>
      <c r="AJ957" s="39"/>
      <c r="AK957" s="52"/>
      <c r="AL957" s="39"/>
      <c r="AM957" s="51"/>
      <c r="AN957" s="260"/>
      <c r="AO957" s="52"/>
      <c r="AP957" s="39"/>
      <c r="AQ957" s="53"/>
      <c r="AR957" s="52"/>
      <c r="AS957" s="52"/>
      <c r="AT957" s="57"/>
      <c r="AU957" s="57"/>
      <c r="AV957" s="39"/>
      <c r="AW957" s="39"/>
      <c r="AX957" s="54"/>
      <c r="AY957" s="52"/>
      <c r="AZ957" s="52"/>
      <c r="BA957" s="39"/>
      <c r="BB957" s="39"/>
      <c r="BC957" s="52"/>
      <c r="BD957" s="52"/>
      <c r="BE957" s="39"/>
      <c r="BF957" s="39"/>
      <c r="BG957" s="52"/>
      <c r="BH957" s="52"/>
      <c r="BI957" s="39"/>
      <c r="BJ957" s="39"/>
      <c r="BK957" s="69" t="s">
        <v>8808</v>
      </c>
      <c r="BL957" s="266" t="s">
        <v>180</v>
      </c>
      <c r="BM957" s="144" t="s">
        <v>118</v>
      </c>
      <c r="BN957" s="257"/>
      <c r="BO957" s="69" t="s">
        <v>118</v>
      </c>
      <c r="BP957" s="69" t="s">
        <v>8809</v>
      </c>
      <c r="BQ957" s="266" t="s">
        <v>2081</v>
      </c>
      <c r="BR957" s="257" t="s">
        <v>7503</v>
      </c>
      <c r="BS957" s="257" t="s">
        <v>7504</v>
      </c>
      <c r="BT957" s="5"/>
      <c r="BU957" s="257"/>
      <c r="BV957" s="266" t="s">
        <v>7505</v>
      </c>
      <c r="BW957" s="34"/>
      <c r="BX957" s="257" t="s">
        <v>7506</v>
      </c>
      <c r="BY957" s="266"/>
      <c r="BZ957" s="223"/>
    </row>
    <row r="958" spans="1:78" s="217" customFormat="1" ht="291.75" customHeight="1">
      <c r="A958" s="257">
        <v>955</v>
      </c>
      <c r="B958" s="101" t="s">
        <v>7998</v>
      </c>
      <c r="C958" s="257" t="s">
        <v>106</v>
      </c>
      <c r="D958" s="69" t="s">
        <v>7497</v>
      </c>
      <c r="E958" s="257" t="s">
        <v>445</v>
      </c>
      <c r="F958" s="69" t="s">
        <v>8004</v>
      </c>
      <c r="G958" s="257" t="s">
        <v>7999</v>
      </c>
      <c r="H958" s="144" t="s">
        <v>110</v>
      </c>
      <c r="I958" s="130" t="s">
        <v>8005</v>
      </c>
      <c r="J958" s="158" t="s">
        <v>96</v>
      </c>
      <c r="K958" s="257" t="s">
        <v>7500</v>
      </c>
      <c r="L958" s="257" t="s">
        <v>8003</v>
      </c>
      <c r="M958" s="46">
        <v>36068</v>
      </c>
      <c r="N958" s="47">
        <v>40180</v>
      </c>
      <c r="O958" s="48"/>
      <c r="P958" s="48"/>
      <c r="Q958" s="257" t="s">
        <v>114</v>
      </c>
      <c r="R958" s="266" t="s">
        <v>828</v>
      </c>
      <c r="S958" s="267" t="s">
        <v>415</v>
      </c>
      <c r="T958" s="257" t="s">
        <v>196</v>
      </c>
      <c r="U958" s="196" t="s">
        <v>101</v>
      </c>
      <c r="V958" s="32"/>
      <c r="W958" s="266"/>
      <c r="X958" s="261"/>
      <c r="Y958" s="261"/>
      <c r="Z958" s="261"/>
      <c r="AA958" s="261"/>
      <c r="AB958" s="260"/>
      <c r="AC958" s="49"/>
      <c r="AD958" s="49"/>
      <c r="AE958" s="49"/>
      <c r="AF958" s="263"/>
      <c r="AG958" s="263"/>
      <c r="AH958" s="49"/>
      <c r="AI958" s="48"/>
      <c r="AJ958" s="39"/>
      <c r="AK958" s="52"/>
      <c r="AL958" s="39"/>
      <c r="AM958" s="51"/>
      <c r="AN958" s="260"/>
      <c r="AO958" s="52"/>
      <c r="AP958" s="39"/>
      <c r="AQ958" s="53"/>
      <c r="AR958" s="52"/>
      <c r="AS958" s="52"/>
      <c r="AT958" s="57"/>
      <c r="AU958" s="57"/>
      <c r="AV958" s="39"/>
      <c r="AW958" s="39"/>
      <c r="AX958" s="54"/>
      <c r="AY958" s="52"/>
      <c r="AZ958" s="52"/>
      <c r="BA958" s="39"/>
      <c r="BB958" s="39"/>
      <c r="BC958" s="52"/>
      <c r="BD958" s="52"/>
      <c r="BE958" s="39"/>
      <c r="BF958" s="39"/>
      <c r="BG958" s="52"/>
      <c r="BH958" s="52"/>
      <c r="BI958" s="39"/>
      <c r="BJ958" s="39"/>
      <c r="BK958" s="69" t="s">
        <v>8810</v>
      </c>
      <c r="BL958" s="266" t="s">
        <v>180</v>
      </c>
      <c r="BM958" s="144" t="s">
        <v>118</v>
      </c>
      <c r="BN958" s="257"/>
      <c r="BO958" s="69" t="s">
        <v>118</v>
      </c>
      <c r="BP958" s="69" t="s">
        <v>8807</v>
      </c>
      <c r="BQ958" s="266" t="s">
        <v>102</v>
      </c>
      <c r="BR958" s="257"/>
      <c r="BS958" s="257" t="s">
        <v>7504</v>
      </c>
      <c r="BT958" s="5"/>
      <c r="BU958" s="257"/>
      <c r="BV958" s="266"/>
      <c r="BW958" s="34"/>
      <c r="BX958" s="257"/>
      <c r="BY958" s="266"/>
      <c r="BZ958" s="223"/>
    </row>
    <row r="959" spans="1:78" s="217" customFormat="1" ht="148.5" customHeight="1">
      <c r="A959" s="257">
        <v>956</v>
      </c>
      <c r="B959" s="101" t="s">
        <v>8265</v>
      </c>
      <c r="C959" s="257" t="s">
        <v>106</v>
      </c>
      <c r="D959" s="257" t="s">
        <v>125</v>
      </c>
      <c r="E959" s="257" t="s">
        <v>758</v>
      </c>
      <c r="F959" s="257" t="s">
        <v>7507</v>
      </c>
      <c r="G959" s="257" t="s">
        <v>7508</v>
      </c>
      <c r="H959" s="257" t="s">
        <v>81</v>
      </c>
      <c r="I959" s="32" t="s">
        <v>7509</v>
      </c>
      <c r="J959" s="158" t="s">
        <v>96</v>
      </c>
      <c r="K959" s="257" t="s">
        <v>96</v>
      </c>
      <c r="L959" s="88" t="s">
        <v>7510</v>
      </c>
      <c r="M959" s="46" t="s">
        <v>7511</v>
      </c>
      <c r="N959" s="47">
        <v>33036</v>
      </c>
      <c r="O959" s="48">
        <v>1295</v>
      </c>
      <c r="P959" s="48">
        <v>34604</v>
      </c>
      <c r="Q959" s="257" t="s">
        <v>114</v>
      </c>
      <c r="R959" s="266" t="s">
        <v>628</v>
      </c>
      <c r="S959" s="267" t="s">
        <v>330</v>
      </c>
      <c r="T959" s="257" t="s">
        <v>914</v>
      </c>
      <c r="U959" s="197" t="s">
        <v>101</v>
      </c>
      <c r="V959" s="32"/>
      <c r="W959" s="266"/>
      <c r="X959" s="261"/>
      <c r="Y959" s="261"/>
      <c r="Z959" s="261"/>
      <c r="AA959" s="261"/>
      <c r="AB959" s="260"/>
      <c r="AC959" s="49"/>
      <c r="AD959" s="49"/>
      <c r="AE959" s="49"/>
      <c r="AF959" s="263"/>
      <c r="AG959" s="263"/>
      <c r="AH959" s="49"/>
      <c r="AI959" s="48"/>
      <c r="AJ959" s="39"/>
      <c r="AK959" s="52"/>
      <c r="AL959" s="39"/>
      <c r="AM959" s="51"/>
      <c r="AN959" s="260"/>
      <c r="AO959" s="52"/>
      <c r="AP959" s="39"/>
      <c r="AQ959" s="53"/>
      <c r="AR959" s="52"/>
      <c r="AS959" s="52"/>
      <c r="AT959" s="57"/>
      <c r="AU959" s="57"/>
      <c r="AV959" s="39"/>
      <c r="AW959" s="39"/>
      <c r="AX959" s="54"/>
      <c r="AY959" s="52"/>
      <c r="AZ959" s="52"/>
      <c r="BA959" s="39"/>
      <c r="BB959" s="39"/>
      <c r="BC959" s="52"/>
      <c r="BD959" s="52"/>
      <c r="BE959" s="39"/>
      <c r="BF959" s="39"/>
      <c r="BG959" s="52"/>
      <c r="BH959" s="52"/>
      <c r="BI959" s="39"/>
      <c r="BJ959" s="39"/>
      <c r="BK959" s="133"/>
      <c r="BL959" s="257"/>
      <c r="BM959" s="266"/>
      <c r="BN959" s="257"/>
      <c r="BO959" s="257"/>
      <c r="BP959" s="257"/>
      <c r="BQ959" s="34"/>
      <c r="BR959" s="266"/>
      <c r="BS959" s="257" t="s">
        <v>914</v>
      </c>
      <c r="BT959" s="5"/>
      <c r="BU959" s="257"/>
      <c r="BV959" s="266"/>
      <c r="BW959" s="34"/>
      <c r="BX959" s="257" t="s">
        <v>7512</v>
      </c>
      <c r="BY959" s="266"/>
      <c r="BZ959" s="223"/>
    </row>
    <row r="960" spans="1:78" s="217" customFormat="1" ht="99.75" customHeight="1">
      <c r="A960" s="257">
        <v>957</v>
      </c>
      <c r="B960" s="10" t="s">
        <v>8266</v>
      </c>
      <c r="C960" s="257" t="s">
        <v>106</v>
      </c>
      <c r="D960" s="257" t="s">
        <v>125</v>
      </c>
      <c r="E960" s="257" t="s">
        <v>7513</v>
      </c>
      <c r="F960" s="266"/>
      <c r="G960" s="257" t="s">
        <v>7514</v>
      </c>
      <c r="H960" s="257" t="s">
        <v>81</v>
      </c>
      <c r="I960" s="32" t="s">
        <v>7515</v>
      </c>
      <c r="J960" s="158" t="s">
        <v>96</v>
      </c>
      <c r="K960" s="257" t="s">
        <v>5861</v>
      </c>
      <c r="L960" s="266"/>
      <c r="M960" s="266"/>
      <c r="N960" s="47"/>
      <c r="O960" s="48"/>
      <c r="P960" s="48"/>
      <c r="Q960" s="257" t="s">
        <v>114</v>
      </c>
      <c r="R960" s="266" t="s">
        <v>614</v>
      </c>
      <c r="S960" s="267" t="s">
        <v>132</v>
      </c>
      <c r="T960" s="158" t="s">
        <v>86</v>
      </c>
      <c r="U960" s="257" t="s">
        <v>116</v>
      </c>
      <c r="V960" s="32"/>
      <c r="W960" s="266"/>
      <c r="X960" s="261"/>
      <c r="Y960" s="261"/>
      <c r="Z960" s="261"/>
      <c r="AA960" s="261"/>
      <c r="AB960" s="262"/>
      <c r="AC960" s="263"/>
      <c r="AD960" s="263"/>
      <c r="AE960" s="263"/>
      <c r="AF960" s="263"/>
      <c r="AG960" s="263"/>
      <c r="AH960" s="263"/>
      <c r="AI960" s="266"/>
      <c r="AJ960" s="49"/>
      <c r="AK960" s="49"/>
      <c r="AL960" s="49"/>
      <c r="AM960" s="49"/>
      <c r="AN960" s="50"/>
      <c r="AO960" s="49"/>
      <c r="AP960" s="49"/>
      <c r="AQ960" s="50"/>
      <c r="AR960" s="49"/>
      <c r="AS960" s="49"/>
      <c r="AT960" s="49"/>
      <c r="AU960" s="49"/>
      <c r="AV960" s="49"/>
      <c r="AW960" s="49"/>
      <c r="AX960" s="50"/>
      <c r="AY960" s="49"/>
      <c r="AZ960" s="49"/>
      <c r="BA960" s="49"/>
      <c r="BB960" s="49"/>
      <c r="BC960" s="49"/>
      <c r="BD960" s="49"/>
      <c r="BE960" s="49"/>
      <c r="BF960" s="49"/>
      <c r="BG960" s="49"/>
      <c r="BH960" s="49"/>
      <c r="BI960" s="49"/>
      <c r="BJ960" s="49"/>
      <c r="BK960" s="133"/>
      <c r="BL960" s="266"/>
      <c r="BM960" s="266"/>
      <c r="BN960" s="257"/>
      <c r="BO960" s="257"/>
      <c r="BP960" s="266"/>
      <c r="BQ960" s="34"/>
      <c r="BR960" s="266"/>
      <c r="BS960" s="257" t="s">
        <v>119</v>
      </c>
      <c r="BT960" s="266"/>
      <c r="BU960" s="257"/>
      <c r="BV960" s="257" t="s">
        <v>7516</v>
      </c>
      <c r="BW960" s="34"/>
      <c r="BX960" s="257" t="s">
        <v>7517</v>
      </c>
      <c r="BY960" s="257" t="s">
        <v>155</v>
      </c>
      <c r="BZ960" s="223"/>
    </row>
    <row r="961" spans="1:78" s="217" customFormat="1" ht="99.75" customHeight="1">
      <c r="A961" s="257">
        <v>958</v>
      </c>
      <c r="B961" s="10" t="s">
        <v>7518</v>
      </c>
      <c r="C961" s="257" t="s">
        <v>92</v>
      </c>
      <c r="D961" s="257" t="s">
        <v>274</v>
      </c>
      <c r="E961" s="266" t="s">
        <v>3593</v>
      </c>
      <c r="F961" s="257"/>
      <c r="G961" s="257" t="s">
        <v>7519</v>
      </c>
      <c r="H961" s="69" t="s">
        <v>8070</v>
      </c>
      <c r="I961" s="32"/>
      <c r="J961" s="158" t="s">
        <v>96</v>
      </c>
      <c r="K961" s="257" t="s">
        <v>96</v>
      </c>
      <c r="L961" s="257" t="s">
        <v>7520</v>
      </c>
      <c r="M961" s="258">
        <v>39767</v>
      </c>
      <c r="N961" s="257"/>
      <c r="O961" s="260"/>
      <c r="P961" s="260"/>
      <c r="Q961" s="257" t="s">
        <v>114</v>
      </c>
      <c r="R961" s="257" t="s">
        <v>311</v>
      </c>
      <c r="S961" s="267" t="s">
        <v>311</v>
      </c>
      <c r="T961" s="257" t="s">
        <v>974</v>
      </c>
      <c r="U961" s="69" t="s">
        <v>8167</v>
      </c>
      <c r="V961" s="266"/>
      <c r="W961" s="266"/>
      <c r="X961" s="263"/>
      <c r="Y961" s="263"/>
      <c r="Z961" s="263"/>
      <c r="AA961" s="263"/>
      <c r="AB961" s="266"/>
      <c r="AC961" s="263"/>
      <c r="AD961" s="263"/>
      <c r="AE961" s="263"/>
      <c r="AF961" s="263"/>
      <c r="AG961" s="263"/>
      <c r="AH961" s="263"/>
      <c r="AI961" s="266"/>
      <c r="AJ961" s="263"/>
      <c r="AK961" s="263"/>
      <c r="AL961" s="263"/>
      <c r="AM961" s="261"/>
      <c r="AN961" s="266"/>
      <c r="AO961" s="263"/>
      <c r="AP961" s="263"/>
      <c r="AQ961" s="266"/>
      <c r="AR961" s="96"/>
      <c r="AS961" s="103"/>
      <c r="AT961" s="4"/>
      <c r="AU961" s="4"/>
      <c r="AV961" s="103"/>
      <c r="AW961" s="103"/>
      <c r="AX961" s="104"/>
      <c r="AY961" s="103"/>
      <c r="AZ961" s="103"/>
      <c r="BA961" s="263"/>
      <c r="BB961" s="263"/>
      <c r="BC961" s="103"/>
      <c r="BD961" s="103"/>
      <c r="BE961" s="263"/>
      <c r="BF961" s="263"/>
      <c r="BG961" s="103"/>
      <c r="BH961" s="103"/>
      <c r="BI961" s="263"/>
      <c r="BJ961" s="263"/>
      <c r="BK961" s="133"/>
      <c r="BL961" s="266"/>
      <c r="BM961" s="266"/>
      <c r="BN961" s="266"/>
      <c r="BO961" s="266"/>
      <c r="BP961" s="266"/>
      <c r="BQ961" s="104"/>
      <c r="BR961" s="104"/>
      <c r="BS961" s="257" t="s">
        <v>974</v>
      </c>
      <c r="BT961" s="104"/>
      <c r="BU961" s="257"/>
      <c r="BV961" s="104"/>
      <c r="BW961" s="104"/>
      <c r="BX961" s="257" t="s">
        <v>7521</v>
      </c>
      <c r="BY961" s="104"/>
      <c r="BZ961" s="223"/>
    </row>
    <row r="962" spans="1:78" s="217" customFormat="1" ht="157.5" customHeight="1">
      <c r="A962" s="257">
        <v>959</v>
      </c>
      <c r="B962" s="10" t="s">
        <v>7522</v>
      </c>
      <c r="C962" s="257" t="s">
        <v>106</v>
      </c>
      <c r="D962" s="257" t="s">
        <v>125</v>
      </c>
      <c r="E962" s="257" t="s">
        <v>7523</v>
      </c>
      <c r="F962" s="257" t="s">
        <v>7524</v>
      </c>
      <c r="G962" s="257" t="s">
        <v>7525</v>
      </c>
      <c r="H962" s="69" t="s">
        <v>8072</v>
      </c>
      <c r="I962" s="32" t="s">
        <v>7526</v>
      </c>
      <c r="J962" s="158" t="s">
        <v>96</v>
      </c>
      <c r="K962" s="257" t="s">
        <v>7527</v>
      </c>
      <c r="L962" s="257" t="s">
        <v>7528</v>
      </c>
      <c r="M962" s="258">
        <v>29027</v>
      </c>
      <c r="N962" s="259">
        <v>43613</v>
      </c>
      <c r="O962" s="260" t="s">
        <v>7529</v>
      </c>
      <c r="P962" s="260">
        <v>41642</v>
      </c>
      <c r="Q962" s="257" t="s">
        <v>175</v>
      </c>
      <c r="R962" s="257" t="s">
        <v>4363</v>
      </c>
      <c r="S962" s="267" t="s">
        <v>638</v>
      </c>
      <c r="T962" s="257" t="s">
        <v>536</v>
      </c>
      <c r="U962" s="197" t="s">
        <v>101</v>
      </c>
      <c r="V962" s="32"/>
      <c r="W962" s="261"/>
      <c r="X962" s="261"/>
      <c r="Y962" s="261"/>
      <c r="Z962" s="261"/>
      <c r="AA962" s="261"/>
      <c r="AB962" s="262"/>
      <c r="AC962" s="263"/>
      <c r="AD962" s="261"/>
      <c r="AE962" s="261"/>
      <c r="AF962" s="261"/>
      <c r="AG962" s="261"/>
      <c r="AH962" s="263"/>
      <c r="AI962" s="266"/>
      <c r="AJ962" s="39"/>
      <c r="AK962" s="39"/>
      <c r="AL962" s="39"/>
      <c r="AM962" s="39"/>
      <c r="AN962" s="40"/>
      <c r="AO962" s="39"/>
      <c r="AP962" s="39"/>
      <c r="AQ962" s="40"/>
      <c r="AR962" s="39"/>
      <c r="AS962" s="39"/>
      <c r="AT962" s="39"/>
      <c r="AU962" s="39"/>
      <c r="AV962" s="39"/>
      <c r="AW962" s="39"/>
      <c r="AX962" s="41"/>
      <c r="AY962" s="39"/>
      <c r="AZ962" s="39"/>
      <c r="BA962" s="39"/>
      <c r="BB962" s="39"/>
      <c r="BC962" s="39"/>
      <c r="BD962" s="39"/>
      <c r="BE962" s="39"/>
      <c r="BF962" s="39"/>
      <c r="BG962" s="39"/>
      <c r="BH962" s="39"/>
      <c r="BI962" s="39"/>
      <c r="BJ962" s="39"/>
      <c r="BK962" s="265" t="s">
        <v>7530</v>
      </c>
      <c r="BL962" s="257" t="s">
        <v>118</v>
      </c>
      <c r="BM962" s="257"/>
      <c r="BN962" s="266"/>
      <c r="BO962" s="266"/>
      <c r="BP962" s="257"/>
      <c r="BQ962" s="257"/>
      <c r="BR962" s="257" t="s">
        <v>7531</v>
      </c>
      <c r="BS962" s="257" t="s">
        <v>536</v>
      </c>
      <c r="BT962" s="257"/>
      <c r="BU962" s="257"/>
      <c r="BV962" s="257" t="s">
        <v>830</v>
      </c>
      <c r="BW962" s="38"/>
      <c r="BX962" s="257" t="s">
        <v>7532</v>
      </c>
      <c r="BY962" s="257"/>
      <c r="BZ962" s="223"/>
    </row>
    <row r="963" spans="1:78" s="217" customFormat="1" ht="99.75" customHeight="1">
      <c r="A963" s="257">
        <v>960</v>
      </c>
      <c r="B963" s="10" t="s">
        <v>8267</v>
      </c>
      <c r="C963" s="257" t="s">
        <v>106</v>
      </c>
      <c r="D963" s="69" t="s">
        <v>2425</v>
      </c>
      <c r="E963" s="257" t="s">
        <v>1131</v>
      </c>
      <c r="F963" s="266" t="s">
        <v>7533</v>
      </c>
      <c r="G963" s="266" t="s">
        <v>1131</v>
      </c>
      <c r="H963" s="69" t="s">
        <v>8072</v>
      </c>
      <c r="I963" s="32" t="s">
        <v>7534</v>
      </c>
      <c r="J963" s="158" t="s">
        <v>96</v>
      </c>
      <c r="K963" s="257" t="s">
        <v>96</v>
      </c>
      <c r="L963" s="266" t="s">
        <v>7535</v>
      </c>
      <c r="M963" s="46"/>
      <c r="N963" s="266">
        <v>2011</v>
      </c>
      <c r="O963" s="48"/>
      <c r="P963" s="48"/>
      <c r="Q963" s="257" t="s">
        <v>175</v>
      </c>
      <c r="R963" s="266" t="s">
        <v>1625</v>
      </c>
      <c r="S963" s="267" t="s">
        <v>1142</v>
      </c>
      <c r="T963" s="257" t="s">
        <v>962</v>
      </c>
      <c r="U963" s="197" t="s">
        <v>101</v>
      </c>
      <c r="V963" s="32"/>
      <c r="W963" s="266"/>
      <c r="X963" s="261"/>
      <c r="Y963" s="261"/>
      <c r="Z963" s="261"/>
      <c r="AA963" s="261"/>
      <c r="AB963" s="262"/>
      <c r="AC963" s="263"/>
      <c r="AD963" s="263"/>
      <c r="AE963" s="263"/>
      <c r="AF963" s="263"/>
      <c r="AG963" s="263"/>
      <c r="AH963" s="263"/>
      <c r="AI963" s="266"/>
      <c r="AJ963" s="49"/>
      <c r="AK963" s="49"/>
      <c r="AL963" s="49"/>
      <c r="AM963" s="49"/>
      <c r="AN963" s="50"/>
      <c r="AO963" s="49"/>
      <c r="AP963" s="49"/>
      <c r="AQ963" s="50"/>
      <c r="AR963" s="49"/>
      <c r="AS963" s="49"/>
      <c r="AT963" s="49"/>
      <c r="AU963" s="49"/>
      <c r="AV963" s="49"/>
      <c r="AW963" s="49"/>
      <c r="AX963" s="50"/>
      <c r="AY963" s="49"/>
      <c r="AZ963" s="49"/>
      <c r="BA963" s="49"/>
      <c r="BB963" s="49"/>
      <c r="BC963" s="49"/>
      <c r="BD963" s="49"/>
      <c r="BE963" s="49"/>
      <c r="BF963" s="49"/>
      <c r="BG963" s="49"/>
      <c r="BH963" s="49"/>
      <c r="BI963" s="49"/>
      <c r="BJ963" s="49"/>
      <c r="BK963" s="133"/>
      <c r="BL963" s="266" t="s">
        <v>180</v>
      </c>
      <c r="BM963" s="266"/>
      <c r="BN963" s="266"/>
      <c r="BO963" s="266"/>
      <c r="BP963" s="266"/>
      <c r="BQ963" s="34"/>
      <c r="BR963" s="266"/>
      <c r="BS963" s="257" t="s">
        <v>7536</v>
      </c>
      <c r="BT963" s="266"/>
      <c r="BU963" s="257"/>
      <c r="BV963" s="266"/>
      <c r="BW963" s="34"/>
      <c r="BX963" s="257" t="s">
        <v>7537</v>
      </c>
      <c r="BY963" s="266"/>
      <c r="BZ963" s="223"/>
    </row>
    <row r="964" spans="1:78" s="217" customFormat="1" ht="99.75" customHeight="1">
      <c r="A964" s="257">
        <v>961</v>
      </c>
      <c r="B964" s="10" t="s">
        <v>7538</v>
      </c>
      <c r="C964" s="257" t="s">
        <v>106</v>
      </c>
      <c r="D964" s="257" t="s">
        <v>436</v>
      </c>
      <c r="E964" s="257" t="s">
        <v>6386</v>
      </c>
      <c r="F964" s="266"/>
      <c r="G964" s="266" t="s">
        <v>7539</v>
      </c>
      <c r="H964" s="257" t="s">
        <v>81</v>
      </c>
      <c r="I964" s="10"/>
      <c r="J964" s="158" t="s">
        <v>96</v>
      </c>
      <c r="K964" s="257" t="s">
        <v>7540</v>
      </c>
      <c r="L964" s="266"/>
      <c r="M964" s="46">
        <v>41968</v>
      </c>
      <c r="N964" s="47">
        <v>41968</v>
      </c>
      <c r="O964" s="48"/>
      <c r="P964" s="48"/>
      <c r="Q964" s="257" t="s">
        <v>8100</v>
      </c>
      <c r="R964" s="266"/>
      <c r="S964" s="267" t="s">
        <v>145</v>
      </c>
      <c r="T964" s="158" t="s">
        <v>86</v>
      </c>
      <c r="U964" s="257" t="s">
        <v>116</v>
      </c>
      <c r="V964" s="32"/>
      <c r="W964" s="266"/>
      <c r="X964" s="261"/>
      <c r="Y964" s="261"/>
      <c r="Z964" s="261"/>
      <c r="AA964" s="261"/>
      <c r="AB964" s="262"/>
      <c r="AC964" s="263"/>
      <c r="AD964" s="263"/>
      <c r="AE964" s="263"/>
      <c r="AF964" s="263"/>
      <c r="AG964" s="263"/>
      <c r="AH964" s="263"/>
      <c r="AI964" s="266"/>
      <c r="AJ964" s="49"/>
      <c r="AK964" s="49"/>
      <c r="AL964" s="49"/>
      <c r="AM964" s="49"/>
      <c r="AN964" s="50"/>
      <c r="AO964" s="49"/>
      <c r="AP964" s="49"/>
      <c r="AQ964" s="50"/>
      <c r="AR964" s="49"/>
      <c r="AS964" s="49"/>
      <c r="AT964" s="49"/>
      <c r="AU964" s="49"/>
      <c r="AV964" s="49"/>
      <c r="AW964" s="49"/>
      <c r="AX964" s="50"/>
      <c r="AY964" s="49"/>
      <c r="AZ964" s="49"/>
      <c r="BA964" s="49"/>
      <c r="BB964" s="49"/>
      <c r="BC964" s="49"/>
      <c r="BD964" s="49"/>
      <c r="BE964" s="49"/>
      <c r="BF964" s="49"/>
      <c r="BG964" s="49"/>
      <c r="BH964" s="49"/>
      <c r="BI964" s="49"/>
      <c r="BJ964" s="49"/>
      <c r="BK964" s="265" t="s">
        <v>7541</v>
      </c>
      <c r="BL964" s="266"/>
      <c r="BM964" s="266" t="s">
        <v>118</v>
      </c>
      <c r="BN964" s="266"/>
      <c r="BO964" s="266"/>
      <c r="BP964" s="266"/>
      <c r="BQ964" s="34"/>
      <c r="BR964" s="266"/>
      <c r="BS964" s="257" t="s">
        <v>6388</v>
      </c>
      <c r="BT964" s="266"/>
      <c r="BU964" s="257"/>
      <c r="BV964" s="266"/>
      <c r="BW964" s="34"/>
      <c r="BX964" s="257" t="s">
        <v>7542</v>
      </c>
      <c r="BY964" s="266"/>
      <c r="BZ964" s="223"/>
    </row>
    <row r="965" spans="1:78" s="217" customFormat="1" ht="138" customHeight="1">
      <c r="A965" s="257">
        <v>962</v>
      </c>
      <c r="B965" s="10" t="s">
        <v>7543</v>
      </c>
      <c r="C965" s="257" t="s">
        <v>76</v>
      </c>
      <c r="D965" s="257" t="s">
        <v>167</v>
      </c>
      <c r="E965" s="257" t="s">
        <v>729</v>
      </c>
      <c r="F965" s="257" t="s">
        <v>7544</v>
      </c>
      <c r="G965" s="257" t="s">
        <v>7545</v>
      </c>
      <c r="H965" s="257" t="s">
        <v>81</v>
      </c>
      <c r="I965" s="32" t="s">
        <v>7546</v>
      </c>
      <c r="J965" s="158" t="s">
        <v>1493</v>
      </c>
      <c r="K965" s="257" t="s">
        <v>1493</v>
      </c>
      <c r="L965" s="257" t="s">
        <v>7547</v>
      </c>
      <c r="M965" s="257"/>
      <c r="N965" s="257"/>
      <c r="O965" s="260"/>
      <c r="P965" s="260"/>
      <c r="Q965" s="257" t="s">
        <v>114</v>
      </c>
      <c r="R965" s="257"/>
      <c r="S965" s="267" t="s">
        <v>6961</v>
      </c>
      <c r="T965" s="158" t="s">
        <v>86</v>
      </c>
      <c r="U965" s="257" t="s">
        <v>248</v>
      </c>
      <c r="V965" s="257"/>
      <c r="W965" s="257"/>
      <c r="X965" s="261"/>
      <c r="Y965" s="261"/>
      <c r="Z965" s="261"/>
      <c r="AA965" s="261"/>
      <c r="AB965" s="257"/>
      <c r="AC965" s="261"/>
      <c r="AD965" s="261"/>
      <c r="AE965" s="261"/>
      <c r="AF965" s="261"/>
      <c r="AG965" s="261"/>
      <c r="AH965" s="261"/>
      <c r="AI965" s="257"/>
      <c r="AJ965" s="261"/>
      <c r="AK965" s="261"/>
      <c r="AL965" s="261"/>
      <c r="AM965" s="261"/>
      <c r="AN965" s="257"/>
      <c r="AO965" s="261"/>
      <c r="AP965" s="261"/>
      <c r="AQ965" s="257"/>
      <c r="AR965" s="261"/>
      <c r="AS965" s="261"/>
      <c r="AT965" s="261"/>
      <c r="AU965" s="261"/>
      <c r="AV965" s="261"/>
      <c r="AW965" s="261"/>
      <c r="AX965" s="257"/>
      <c r="AY965" s="261"/>
      <c r="AZ965" s="261"/>
      <c r="BA965" s="261"/>
      <c r="BB965" s="261"/>
      <c r="BC965" s="261"/>
      <c r="BD965" s="261"/>
      <c r="BE965" s="261"/>
      <c r="BF965" s="261"/>
      <c r="BG965" s="261"/>
      <c r="BH965" s="261"/>
      <c r="BI965" s="261"/>
      <c r="BJ965" s="261"/>
      <c r="BK965" s="133"/>
      <c r="BL965" s="257"/>
      <c r="BM965" s="257"/>
      <c r="BN965" s="257"/>
      <c r="BO965" s="257"/>
      <c r="BP965" s="257"/>
      <c r="BQ965" s="257" t="s">
        <v>1052</v>
      </c>
      <c r="BR965" s="257"/>
      <c r="BS965" s="257" t="s">
        <v>88</v>
      </c>
      <c r="BT965" s="257"/>
      <c r="BU965" s="257"/>
      <c r="BV965" s="257"/>
      <c r="BW965" s="257"/>
      <c r="BX965" s="257" t="s">
        <v>7548</v>
      </c>
      <c r="BY965" s="257" t="s">
        <v>6961</v>
      </c>
      <c r="BZ965" s="223"/>
    </row>
    <row r="966" spans="1:78" s="217" customFormat="1" ht="199.5" customHeight="1">
      <c r="A966" s="257">
        <v>963</v>
      </c>
      <c r="B966" s="10" t="s">
        <v>8045</v>
      </c>
      <c r="C966" s="257" t="s">
        <v>106</v>
      </c>
      <c r="D966" s="257" t="s">
        <v>2056</v>
      </c>
      <c r="E966" s="257" t="s">
        <v>8042</v>
      </c>
      <c r="F966" s="257" t="s">
        <v>8043</v>
      </c>
      <c r="G966" s="257" t="s">
        <v>8044</v>
      </c>
      <c r="H966" s="257" t="s">
        <v>81</v>
      </c>
      <c r="I966" s="32" t="s">
        <v>8046</v>
      </c>
      <c r="J966" s="158" t="s">
        <v>96</v>
      </c>
      <c r="K966" s="257" t="s">
        <v>8053</v>
      </c>
      <c r="L966" s="257" t="s">
        <v>8047</v>
      </c>
      <c r="M966" s="258">
        <v>45967</v>
      </c>
      <c r="N966" s="257">
        <v>2025</v>
      </c>
      <c r="O966" s="260">
        <v>5178</v>
      </c>
      <c r="P966" s="260">
        <v>43250</v>
      </c>
      <c r="Q966" s="257" t="s">
        <v>8100</v>
      </c>
      <c r="R966" s="257" t="s">
        <v>2415</v>
      </c>
      <c r="S966" s="267" t="s">
        <v>2395</v>
      </c>
      <c r="T966" s="257" t="s">
        <v>196</v>
      </c>
      <c r="U966" s="257" t="s">
        <v>101</v>
      </c>
      <c r="V966" s="257"/>
      <c r="W966" s="257"/>
      <c r="X966" s="261"/>
      <c r="Y966" s="261"/>
      <c r="Z966" s="261"/>
      <c r="AA966" s="261"/>
      <c r="AB966" s="257"/>
      <c r="AC966" s="261"/>
      <c r="AD966" s="261"/>
      <c r="AE966" s="261"/>
      <c r="AF966" s="261"/>
      <c r="AG966" s="261"/>
      <c r="AH966" s="261"/>
      <c r="AI966" s="257"/>
      <c r="AJ966" s="261"/>
      <c r="AK966" s="261"/>
      <c r="AL966" s="261"/>
      <c r="AM966" s="261"/>
      <c r="AN966" s="257"/>
      <c r="AO966" s="261"/>
      <c r="AP966" s="261"/>
      <c r="AQ966" s="257"/>
      <c r="AR966" s="261"/>
      <c r="AS966" s="261"/>
      <c r="AT966" s="261"/>
      <c r="AU966" s="261"/>
      <c r="AV966" s="261"/>
      <c r="AW966" s="261"/>
      <c r="AX966" s="257"/>
      <c r="AY966" s="261"/>
      <c r="AZ966" s="261"/>
      <c r="BA966" s="261"/>
      <c r="BB966" s="261"/>
      <c r="BC966" s="261"/>
      <c r="BD966" s="261"/>
      <c r="BE966" s="261"/>
      <c r="BF966" s="261"/>
      <c r="BG966" s="261"/>
      <c r="BH966" s="261"/>
      <c r="BI966" s="261"/>
      <c r="BJ966" s="261"/>
      <c r="BK966" s="211" t="s">
        <v>8050</v>
      </c>
      <c r="BL966" s="257"/>
      <c r="BM966" s="257"/>
      <c r="BN966" s="257"/>
      <c r="BO966" s="257"/>
      <c r="BP966" s="257" t="s">
        <v>8051</v>
      </c>
      <c r="BQ966" s="257" t="s">
        <v>8049</v>
      </c>
      <c r="BR966" s="257"/>
      <c r="BS966" s="257" t="s">
        <v>8048</v>
      </c>
      <c r="BT966" s="257"/>
      <c r="BU966" s="257"/>
      <c r="BV966" s="257"/>
      <c r="BW966" s="257"/>
      <c r="BX966" s="257" t="s">
        <v>8052</v>
      </c>
      <c r="BY966" s="257" t="s">
        <v>790</v>
      </c>
      <c r="BZ966" s="223"/>
    </row>
    <row r="967" spans="1:78" s="217" customFormat="1" ht="147.75" customHeight="1">
      <c r="A967" s="257">
        <v>964</v>
      </c>
      <c r="B967" s="10" t="s">
        <v>7549</v>
      </c>
      <c r="C967" s="257" t="s">
        <v>106</v>
      </c>
      <c r="D967" s="257" t="s">
        <v>125</v>
      </c>
      <c r="E967" s="257" t="s">
        <v>707</v>
      </c>
      <c r="F967" s="257" t="s">
        <v>7550</v>
      </c>
      <c r="G967" s="257" t="s">
        <v>7551</v>
      </c>
      <c r="H967" s="257" t="s">
        <v>81</v>
      </c>
      <c r="I967" s="32" t="s">
        <v>7552</v>
      </c>
      <c r="J967" s="158" t="s">
        <v>96</v>
      </c>
      <c r="K967" s="257" t="s">
        <v>96</v>
      </c>
      <c r="L967" s="257" t="s">
        <v>7553</v>
      </c>
      <c r="M967" s="258">
        <v>39083</v>
      </c>
      <c r="N967" s="259">
        <v>39083</v>
      </c>
      <c r="O967" s="260">
        <v>5713</v>
      </c>
      <c r="P967" s="260">
        <v>38828</v>
      </c>
      <c r="Q967" s="257" t="s">
        <v>8100</v>
      </c>
      <c r="R967" s="257" t="s">
        <v>311</v>
      </c>
      <c r="S967" s="267" t="s">
        <v>311</v>
      </c>
      <c r="T967" s="257" t="s">
        <v>8402</v>
      </c>
      <c r="U967" s="257" t="s">
        <v>101</v>
      </c>
      <c r="V967" s="32" t="s">
        <v>7554</v>
      </c>
      <c r="W967" s="261">
        <v>215000</v>
      </c>
      <c r="X967" s="261">
        <v>2906165742</v>
      </c>
      <c r="Y967" s="39">
        <f>X967/10</f>
        <v>290616574.19999999</v>
      </c>
      <c r="Z967" s="39">
        <f>X967/13.5</f>
        <v>215271536.44444445</v>
      </c>
      <c r="AA967" s="39">
        <v>5886739.8760330575</v>
      </c>
      <c r="AB967" s="262">
        <v>196</v>
      </c>
      <c r="AC967" s="49">
        <v>21247168369</v>
      </c>
      <c r="AD967" s="263">
        <f>AC967/10</f>
        <v>2124716836.9000001</v>
      </c>
      <c r="AE967" s="263">
        <f>AC967/13.5</f>
        <v>1573864323.6296296</v>
      </c>
      <c r="AF967" s="49">
        <v>10153089.994170155</v>
      </c>
      <c r="AG967" s="263">
        <v>1386205547</v>
      </c>
      <c r="AH967" s="263">
        <v>3670877</v>
      </c>
      <c r="AI967" s="266">
        <v>196</v>
      </c>
      <c r="AJ967" s="39">
        <v>13168216.34</v>
      </c>
      <c r="AK967" s="52">
        <v>942957.36</v>
      </c>
      <c r="AL967" s="39">
        <v>14111173.699999999</v>
      </c>
      <c r="AM967" s="51">
        <v>290353.36831275717</v>
      </c>
      <c r="AN967" s="38">
        <v>209</v>
      </c>
      <c r="AO967" s="51"/>
      <c r="AP967" s="39">
        <v>65549797.240000002</v>
      </c>
      <c r="AQ967" s="64"/>
      <c r="AR967" s="49"/>
      <c r="AS967" s="49"/>
      <c r="AT967" s="57">
        <v>13759044280.75</v>
      </c>
      <c r="AU967" s="57">
        <v>47128.46</v>
      </c>
      <c r="AV967" s="39">
        <f>AR967+AT967</f>
        <v>13759044280.75</v>
      </c>
      <c r="AW967" s="39">
        <f>AS967+AU967</f>
        <v>47128.46</v>
      </c>
      <c r="AX967" s="91"/>
      <c r="AY967" s="49"/>
      <c r="AZ967" s="49"/>
      <c r="BA967" s="39">
        <v>65549797.240000002</v>
      </c>
      <c r="BB967" s="39">
        <v>65549797.240000002</v>
      </c>
      <c r="BC967" s="49"/>
      <c r="BD967" s="49"/>
      <c r="BE967" s="39">
        <v>65549797.240000002</v>
      </c>
      <c r="BF967" s="39">
        <v>65549797.240000002</v>
      </c>
      <c r="BG967" s="49"/>
      <c r="BH967" s="49"/>
      <c r="BI967" s="39">
        <v>65549797.240000002</v>
      </c>
      <c r="BJ967" s="39">
        <v>65549797.240000002</v>
      </c>
      <c r="BK967" s="257" t="s">
        <v>7555</v>
      </c>
      <c r="BL967" s="257"/>
      <c r="BM967" s="257" t="s">
        <v>118</v>
      </c>
      <c r="BN967" s="257"/>
      <c r="BO967" s="257"/>
      <c r="BP967" s="257"/>
      <c r="BQ967" s="257" t="s">
        <v>7556</v>
      </c>
      <c r="BR967" s="257" t="s">
        <v>7557</v>
      </c>
      <c r="BS967" s="257" t="s">
        <v>8402</v>
      </c>
      <c r="BT967" s="257"/>
      <c r="BU967" s="257" t="s">
        <v>5422</v>
      </c>
      <c r="BV967" s="257" t="s">
        <v>7558</v>
      </c>
      <c r="BW967" s="38"/>
      <c r="BX967" s="257" t="s">
        <v>7559</v>
      </c>
      <c r="BY967" s="257" t="s">
        <v>3905</v>
      </c>
      <c r="BZ967" s="223"/>
    </row>
    <row r="968" spans="1:78" s="217" customFormat="1" ht="99.75" customHeight="1">
      <c r="A968" s="257">
        <v>965</v>
      </c>
      <c r="B968" s="10" t="s">
        <v>7560</v>
      </c>
      <c r="C968" s="257" t="s">
        <v>106</v>
      </c>
      <c r="D968" s="257" t="s">
        <v>77</v>
      </c>
      <c r="E968" s="257" t="s">
        <v>428</v>
      </c>
      <c r="F968" s="266"/>
      <c r="G968" s="266" t="s">
        <v>428</v>
      </c>
      <c r="H968" s="257" t="s">
        <v>81</v>
      </c>
      <c r="I968" s="76" t="s">
        <v>7561</v>
      </c>
      <c r="J968" s="158" t="s">
        <v>96</v>
      </c>
      <c r="K968" s="257" t="s">
        <v>7562</v>
      </c>
      <c r="L968" s="257" t="s">
        <v>8152</v>
      </c>
      <c r="M968" s="46">
        <v>39118</v>
      </c>
      <c r="N968" s="47">
        <v>39118</v>
      </c>
      <c r="O968" s="48"/>
      <c r="P968" s="48"/>
      <c r="Q968" s="257" t="s">
        <v>8100</v>
      </c>
      <c r="R968" s="266" t="s">
        <v>176</v>
      </c>
      <c r="S968" s="144" t="s">
        <v>177</v>
      </c>
      <c r="T968" s="158" t="s">
        <v>86</v>
      </c>
      <c r="U968" s="257" t="s">
        <v>116</v>
      </c>
      <c r="V968" s="32"/>
      <c r="W968" s="266"/>
      <c r="X968" s="261"/>
      <c r="Y968" s="261"/>
      <c r="Z968" s="261"/>
      <c r="AA968" s="261"/>
      <c r="AB968" s="262"/>
      <c r="AC968" s="263"/>
      <c r="AD968" s="263"/>
      <c r="AE968" s="263"/>
      <c r="AF968" s="263"/>
      <c r="AG968" s="263"/>
      <c r="AH968" s="263"/>
      <c r="AI968" s="266"/>
      <c r="AJ968" s="49"/>
      <c r="AK968" s="49"/>
      <c r="AL968" s="49"/>
      <c r="AM968" s="49"/>
      <c r="AN968" s="50"/>
      <c r="AO968" s="49"/>
      <c r="AP968" s="49"/>
      <c r="AQ968" s="50"/>
      <c r="AR968" s="49"/>
      <c r="AS968" s="49"/>
      <c r="AT968" s="49"/>
      <c r="AU968" s="49"/>
      <c r="AV968" s="49"/>
      <c r="AW968" s="49"/>
      <c r="AX968" s="50"/>
      <c r="AY968" s="49"/>
      <c r="AZ968" s="49"/>
      <c r="BA968" s="49"/>
      <c r="BB968" s="49"/>
      <c r="BC968" s="49"/>
      <c r="BD968" s="49"/>
      <c r="BE968" s="49"/>
      <c r="BF968" s="49"/>
      <c r="BG968" s="49"/>
      <c r="BH968" s="49"/>
      <c r="BI968" s="49"/>
      <c r="BJ968" s="49"/>
      <c r="BK968" s="257"/>
      <c r="BL968" s="266"/>
      <c r="BM968" s="266"/>
      <c r="BN968" s="266"/>
      <c r="BO968" s="266"/>
      <c r="BP968" s="266"/>
      <c r="BQ968" s="257" t="s">
        <v>7563</v>
      </c>
      <c r="BR968" s="266"/>
      <c r="BS968" s="257" t="s">
        <v>88</v>
      </c>
      <c r="BT968" s="266"/>
      <c r="BU968" s="257"/>
      <c r="BV968" s="266"/>
      <c r="BW968" s="266"/>
      <c r="BX968" s="257" t="s">
        <v>987</v>
      </c>
      <c r="BY968" s="266" t="s">
        <v>790</v>
      </c>
      <c r="BZ968" s="223"/>
    </row>
    <row r="969" spans="1:78" s="217" customFormat="1" ht="99.75" customHeight="1">
      <c r="A969" s="257">
        <v>966</v>
      </c>
      <c r="B969" s="10" t="s">
        <v>7564</v>
      </c>
      <c r="C969" s="257" t="s">
        <v>106</v>
      </c>
      <c r="D969" s="257" t="s">
        <v>274</v>
      </c>
      <c r="E969" s="257" t="s">
        <v>419</v>
      </c>
      <c r="F969" s="257" t="s">
        <v>7565</v>
      </c>
      <c r="G969" s="257" t="s">
        <v>7566</v>
      </c>
      <c r="H969" s="257" t="s">
        <v>189</v>
      </c>
      <c r="I969" s="32" t="s">
        <v>7567</v>
      </c>
      <c r="J969" s="158" t="s">
        <v>96</v>
      </c>
      <c r="K969" s="257" t="s">
        <v>4333</v>
      </c>
      <c r="L969" s="257" t="s">
        <v>7568</v>
      </c>
      <c r="M969" s="258">
        <v>34725</v>
      </c>
      <c r="N969" s="259">
        <v>39258</v>
      </c>
      <c r="O969" s="260"/>
      <c r="P969" s="260"/>
      <c r="Q969" s="257" t="s">
        <v>114</v>
      </c>
      <c r="R969" s="257" t="s">
        <v>144</v>
      </c>
      <c r="S969" s="267" t="s">
        <v>195</v>
      </c>
      <c r="T969" s="257" t="s">
        <v>1060</v>
      </c>
      <c r="U969" s="257" t="s">
        <v>116</v>
      </c>
      <c r="V969" s="32"/>
      <c r="W969" s="257"/>
      <c r="X969" s="261">
        <v>9616351343</v>
      </c>
      <c r="Y969" s="39">
        <f>X969/10</f>
        <v>961635134.29999995</v>
      </c>
      <c r="Z969" s="39">
        <f>X969/13.5</f>
        <v>712322321.70370376</v>
      </c>
      <c r="AA969" s="39">
        <v>19478916.186598606</v>
      </c>
      <c r="AB969" s="262">
        <v>1360</v>
      </c>
      <c r="AC969" s="49">
        <v>5553164251</v>
      </c>
      <c r="AD969" s="263">
        <f>AC969/10</f>
        <v>555316425.10000002</v>
      </c>
      <c r="AE969" s="263">
        <f>AC969/13.5</f>
        <v>411345500.07407409</v>
      </c>
      <c r="AF969" s="49">
        <v>2653613.6681193495</v>
      </c>
      <c r="AG969" s="263">
        <v>842805000</v>
      </c>
      <c r="AH969" s="263">
        <v>518620000</v>
      </c>
      <c r="AI969" s="266">
        <v>826</v>
      </c>
      <c r="AJ969" s="39">
        <v>615387.93999999994</v>
      </c>
      <c r="AK969" s="51"/>
      <c r="AL969" s="39">
        <v>615387.93999999994</v>
      </c>
      <c r="AM969" s="51">
        <v>12662.303292181068</v>
      </c>
      <c r="AN969" s="38">
        <v>864</v>
      </c>
      <c r="AO969" s="49"/>
      <c r="AP969" s="49"/>
      <c r="AQ969" s="64"/>
      <c r="AR969" s="49"/>
      <c r="AS969" s="49"/>
      <c r="AT969" s="49"/>
      <c r="AU969" s="49"/>
      <c r="AV969" s="49"/>
      <c r="AW969" s="49"/>
      <c r="AX969" s="64"/>
      <c r="AY969" s="49"/>
      <c r="AZ969" s="49"/>
      <c r="BA969" s="49"/>
      <c r="BB969" s="49"/>
      <c r="BC969" s="49"/>
      <c r="BD969" s="49"/>
      <c r="BE969" s="49"/>
      <c r="BF969" s="49"/>
      <c r="BG969" s="49"/>
      <c r="BH969" s="49"/>
      <c r="BI969" s="49"/>
      <c r="BJ969" s="49"/>
      <c r="BK969" s="257" t="s">
        <v>7569</v>
      </c>
      <c r="BL969" s="257"/>
      <c r="BM969" s="257" t="s">
        <v>118</v>
      </c>
      <c r="BN969" s="257"/>
      <c r="BO969" s="257"/>
      <c r="BP969" s="257"/>
      <c r="BQ969" s="257" t="s">
        <v>240</v>
      </c>
      <c r="BR969" s="257" t="s">
        <v>7570</v>
      </c>
      <c r="BS969" s="257" t="s">
        <v>5664</v>
      </c>
      <c r="BT969" s="257"/>
      <c r="BU969" s="257" t="s">
        <v>643</v>
      </c>
      <c r="BV969" s="257" t="s">
        <v>7571</v>
      </c>
      <c r="BW969" s="38"/>
      <c r="BX969" s="257" t="s">
        <v>7572</v>
      </c>
      <c r="BY969" s="266"/>
      <c r="BZ969" s="223"/>
    </row>
    <row r="970" spans="1:78" s="217" customFormat="1" ht="99.75" customHeight="1">
      <c r="A970" s="257">
        <v>967</v>
      </c>
      <c r="B970" s="10" t="s">
        <v>7573</v>
      </c>
      <c r="C970" s="257" t="s">
        <v>106</v>
      </c>
      <c r="D970" s="257" t="s">
        <v>125</v>
      </c>
      <c r="E970" s="257" t="s">
        <v>3151</v>
      </c>
      <c r="F970" s="257" t="s">
        <v>7574</v>
      </c>
      <c r="G970" s="257" t="s">
        <v>3151</v>
      </c>
      <c r="H970" s="257" t="s">
        <v>81</v>
      </c>
      <c r="I970" s="32" t="s">
        <v>7575</v>
      </c>
      <c r="J970" s="158" t="s">
        <v>96</v>
      </c>
      <c r="K970" s="257" t="s">
        <v>96</v>
      </c>
      <c r="L970" s="257" t="s">
        <v>7576</v>
      </c>
      <c r="M970" s="258">
        <v>41359</v>
      </c>
      <c r="N970" s="259">
        <v>41359</v>
      </c>
      <c r="O970" s="260">
        <v>9439</v>
      </c>
      <c r="P970" s="260">
        <v>40136</v>
      </c>
      <c r="Q970" s="257" t="s">
        <v>114</v>
      </c>
      <c r="R970" s="257" t="s">
        <v>7577</v>
      </c>
      <c r="S970" s="267" t="s">
        <v>330</v>
      </c>
      <c r="T970" s="257" t="s">
        <v>8402</v>
      </c>
      <c r="U970" s="257" t="s">
        <v>116</v>
      </c>
      <c r="V970" s="32"/>
      <c r="W970" s="257"/>
      <c r="X970" s="261"/>
      <c r="Y970" s="261"/>
      <c r="Z970" s="261"/>
      <c r="AA970" s="261"/>
      <c r="AB970" s="262"/>
      <c r="AC970" s="263"/>
      <c r="AD970" s="261"/>
      <c r="AE970" s="261"/>
      <c r="AF970" s="261"/>
      <c r="AG970" s="261"/>
      <c r="AH970" s="263"/>
      <c r="AI970" s="266"/>
      <c r="AJ970" s="39"/>
      <c r="AK970" s="39"/>
      <c r="AL970" s="39"/>
      <c r="AM970" s="39"/>
      <c r="AN970" s="40"/>
      <c r="AO970" s="39"/>
      <c r="AP970" s="39"/>
      <c r="AQ970" s="40"/>
      <c r="AR970" s="39"/>
      <c r="AS970" s="39"/>
      <c r="AT970" s="39"/>
      <c r="AU970" s="39"/>
      <c r="AV970" s="39"/>
      <c r="AW970" s="39"/>
      <c r="AX970" s="41"/>
      <c r="AY970" s="39"/>
      <c r="AZ970" s="39"/>
      <c r="BA970" s="39"/>
      <c r="BB970" s="39"/>
      <c r="BC970" s="39"/>
      <c r="BD970" s="39"/>
      <c r="BE970" s="39"/>
      <c r="BF970" s="39"/>
      <c r="BG970" s="39"/>
      <c r="BH970" s="39"/>
      <c r="BI970" s="39"/>
      <c r="BJ970" s="39"/>
      <c r="BK970" s="257" t="s">
        <v>7578</v>
      </c>
      <c r="BL970" s="266" t="s">
        <v>180</v>
      </c>
      <c r="BM970" s="257" t="s">
        <v>180</v>
      </c>
      <c r="BN970" s="129"/>
      <c r="BO970" s="257"/>
      <c r="BP970" s="257"/>
      <c r="BQ970" s="257" t="s">
        <v>102</v>
      </c>
      <c r="BR970" s="257"/>
      <c r="BS970" s="265" t="s">
        <v>8404</v>
      </c>
      <c r="BT970" s="257"/>
      <c r="BU970" s="257"/>
      <c r="BV970" s="257" t="s">
        <v>7579</v>
      </c>
      <c r="BW970" s="38"/>
      <c r="BX970" s="257" t="s">
        <v>7580</v>
      </c>
      <c r="BY970" s="266"/>
      <c r="BZ970" s="223"/>
    </row>
    <row r="971" spans="1:78" s="217" customFormat="1" ht="362.25" customHeight="1">
      <c r="A971" s="257">
        <v>968</v>
      </c>
      <c r="B971" s="101" t="s">
        <v>8435</v>
      </c>
      <c r="C971" s="257" t="s">
        <v>106</v>
      </c>
      <c r="D971" s="257" t="s">
        <v>125</v>
      </c>
      <c r="E971" s="257" t="s">
        <v>1136</v>
      </c>
      <c r="F971" s="257" t="s">
        <v>1137</v>
      </c>
      <c r="G971" s="257" t="s">
        <v>7581</v>
      </c>
      <c r="H971" s="266" t="s">
        <v>110</v>
      </c>
      <c r="I971" s="32" t="s">
        <v>7582</v>
      </c>
      <c r="J971" s="158" t="s">
        <v>96</v>
      </c>
      <c r="K971" s="257" t="s">
        <v>96</v>
      </c>
      <c r="L971" s="257" t="s">
        <v>7583</v>
      </c>
      <c r="M971" s="258">
        <v>15972</v>
      </c>
      <c r="N971" s="259">
        <v>39617</v>
      </c>
      <c r="O971" s="48">
        <v>6091</v>
      </c>
      <c r="P971" s="48">
        <v>5886</v>
      </c>
      <c r="Q971" s="257" t="s">
        <v>114</v>
      </c>
      <c r="R971" s="257" t="s">
        <v>226</v>
      </c>
      <c r="S971" s="144" t="s">
        <v>177</v>
      </c>
      <c r="T971" s="257" t="s">
        <v>8402</v>
      </c>
      <c r="U971" s="257" t="s">
        <v>116</v>
      </c>
      <c r="V971" s="32" t="s">
        <v>7584</v>
      </c>
      <c r="W971" s="43">
        <v>139883333.30000001</v>
      </c>
      <c r="X971" s="261">
        <v>29953763050</v>
      </c>
      <c r="Y971" s="39">
        <f>X971/10</f>
        <v>2995376305</v>
      </c>
      <c r="Z971" s="39">
        <f>X971/13.5</f>
        <v>2218797262.9629631</v>
      </c>
      <c r="AA971" s="39">
        <v>60674451.162696481</v>
      </c>
      <c r="AB971" s="260">
        <v>3894</v>
      </c>
      <c r="AC971" s="49">
        <v>231723650523</v>
      </c>
      <c r="AD971" s="49">
        <f>AC971/10</f>
        <v>23172365052.299999</v>
      </c>
      <c r="AE971" s="49">
        <f>AC971/13.5</f>
        <v>17164714853.555555</v>
      </c>
      <c r="AF971" s="49">
        <v>110730570.61901486</v>
      </c>
      <c r="AG971" s="263">
        <v>16671911923</v>
      </c>
      <c r="AH971" s="49">
        <v>10116101698</v>
      </c>
      <c r="AI971" s="48">
        <v>3864</v>
      </c>
      <c r="AJ971" s="39">
        <v>7102610.9000000004</v>
      </c>
      <c r="AK971" s="52">
        <v>101129002.16</v>
      </c>
      <c r="AL971" s="39">
        <v>108231613.06</v>
      </c>
      <c r="AM971" s="51">
        <v>2226987.9230452674</v>
      </c>
      <c r="AN971" s="260">
        <v>3863</v>
      </c>
      <c r="AO971" s="52">
        <v>20291527032</v>
      </c>
      <c r="AP971" s="39">
        <v>3025395205</v>
      </c>
      <c r="AQ971" s="53">
        <v>3829</v>
      </c>
      <c r="AR971" s="52"/>
      <c r="AS971" s="52"/>
      <c r="AT971" s="52"/>
      <c r="AU971" s="52"/>
      <c r="AV971" s="52"/>
      <c r="AW971" s="52"/>
      <c r="AX971" s="70"/>
      <c r="AY971" s="52"/>
      <c r="AZ971" s="52"/>
      <c r="BA971" s="39">
        <v>3025395205</v>
      </c>
      <c r="BB971" s="39">
        <v>3025395205</v>
      </c>
      <c r="BC971" s="52"/>
      <c r="BD971" s="52"/>
      <c r="BE971" s="39">
        <v>3025395205</v>
      </c>
      <c r="BF971" s="39">
        <v>3025395205</v>
      </c>
      <c r="BG971" s="52"/>
      <c r="BH971" s="52"/>
      <c r="BI971" s="39">
        <v>3025395205</v>
      </c>
      <c r="BJ971" s="39">
        <v>3025395205</v>
      </c>
      <c r="BK971" s="264" t="s">
        <v>8437</v>
      </c>
      <c r="BL971" s="266" t="s">
        <v>180</v>
      </c>
      <c r="BM971" s="257" t="s">
        <v>118</v>
      </c>
      <c r="BN971" s="264" t="s">
        <v>180</v>
      </c>
      <c r="BO971" s="264" t="s">
        <v>180</v>
      </c>
      <c r="BP971" s="69" t="s">
        <v>8436</v>
      </c>
      <c r="BQ971" s="257" t="s">
        <v>7585</v>
      </c>
      <c r="BR971" s="257" t="s">
        <v>7586</v>
      </c>
      <c r="BS971" s="257" t="s">
        <v>8426</v>
      </c>
      <c r="BT971" s="257"/>
      <c r="BU971" s="257"/>
      <c r="BV971" s="257" t="s">
        <v>8040</v>
      </c>
      <c r="BW971" s="38"/>
      <c r="BX971" s="257" t="s">
        <v>7587</v>
      </c>
      <c r="BY971" s="266"/>
      <c r="BZ971" s="223"/>
    </row>
    <row r="972" spans="1:78" s="217" customFormat="1" ht="99.75" customHeight="1">
      <c r="A972" s="257">
        <v>969</v>
      </c>
      <c r="B972" s="10" t="s">
        <v>7588</v>
      </c>
      <c r="C972" s="257" t="s">
        <v>106</v>
      </c>
      <c r="D972" s="257" t="s">
        <v>125</v>
      </c>
      <c r="E972" s="257" t="s">
        <v>4705</v>
      </c>
      <c r="F972" s="257" t="s">
        <v>7589</v>
      </c>
      <c r="G972" s="257" t="s">
        <v>4707</v>
      </c>
      <c r="H972" s="266" t="s">
        <v>110</v>
      </c>
      <c r="I972" s="32" t="s">
        <v>7590</v>
      </c>
      <c r="J972" s="158" t="s">
        <v>96</v>
      </c>
      <c r="K972" s="257" t="s">
        <v>692</v>
      </c>
      <c r="L972" s="257" t="s">
        <v>7591</v>
      </c>
      <c r="M972" s="258">
        <v>21936</v>
      </c>
      <c r="N972" s="259">
        <v>41359</v>
      </c>
      <c r="O972" s="48">
        <v>9441</v>
      </c>
      <c r="P972" s="48">
        <v>40136</v>
      </c>
      <c r="Q972" s="257" t="s">
        <v>114</v>
      </c>
      <c r="R972" s="257" t="s">
        <v>414</v>
      </c>
      <c r="S972" s="267" t="s">
        <v>415</v>
      </c>
      <c r="T972" s="257" t="s">
        <v>8402</v>
      </c>
      <c r="U972" s="257" t="s">
        <v>116</v>
      </c>
      <c r="V972" s="32"/>
      <c r="W972" s="43"/>
      <c r="X972" s="261"/>
      <c r="Y972" s="261"/>
      <c r="Z972" s="261"/>
      <c r="AA972" s="261"/>
      <c r="AB972" s="262"/>
      <c r="AC972" s="263"/>
      <c r="AD972" s="263"/>
      <c r="AE972" s="263"/>
      <c r="AF972" s="263"/>
      <c r="AG972" s="263"/>
      <c r="AH972" s="263"/>
      <c r="AI972" s="266"/>
      <c r="AJ972" s="49"/>
      <c r="AK972" s="49"/>
      <c r="AL972" s="49"/>
      <c r="AM972" s="49"/>
      <c r="AN972" s="64"/>
      <c r="AO972" s="49"/>
      <c r="AP972" s="49"/>
      <c r="AQ972" s="64"/>
      <c r="AR972" s="49"/>
      <c r="AS972" s="49"/>
      <c r="AT972" s="49"/>
      <c r="AU972" s="49"/>
      <c r="AV972" s="49"/>
      <c r="AW972" s="49"/>
      <c r="AX972" s="91"/>
      <c r="AY972" s="49"/>
      <c r="AZ972" s="49"/>
      <c r="BA972" s="49"/>
      <c r="BB972" s="49"/>
      <c r="BC972" s="49"/>
      <c r="BD972" s="49"/>
      <c r="BE972" s="49"/>
      <c r="BF972" s="49"/>
      <c r="BG972" s="49"/>
      <c r="BH972" s="49"/>
      <c r="BI972" s="49"/>
      <c r="BJ972" s="49"/>
      <c r="BK972" s="257" t="s">
        <v>7592</v>
      </c>
      <c r="BL972" s="266" t="s">
        <v>180</v>
      </c>
      <c r="BM972" s="257" t="s">
        <v>180</v>
      </c>
      <c r="BN972" s="257"/>
      <c r="BO972" s="257" t="s">
        <v>118</v>
      </c>
      <c r="BP972" s="257"/>
      <c r="BQ972" s="257" t="s">
        <v>102</v>
      </c>
      <c r="BR972" s="257" t="s">
        <v>7593</v>
      </c>
      <c r="BS972" s="265" t="s">
        <v>8404</v>
      </c>
      <c r="BT972" s="257"/>
      <c r="BU972" s="257"/>
      <c r="BV972" s="257"/>
      <c r="BW972" s="38"/>
      <c r="BX972" s="257" t="s">
        <v>7594</v>
      </c>
      <c r="BY972" s="266"/>
      <c r="BZ972" s="223"/>
    </row>
    <row r="973" spans="1:78" s="217" customFormat="1" ht="99.75" customHeight="1">
      <c r="A973" s="257">
        <v>970</v>
      </c>
      <c r="B973" s="10" t="s">
        <v>7595</v>
      </c>
      <c r="C973" s="257" t="s">
        <v>106</v>
      </c>
      <c r="D973" s="257" t="s">
        <v>252</v>
      </c>
      <c r="E973" s="257" t="s">
        <v>252</v>
      </c>
      <c r="F973" s="257" t="s">
        <v>7596</v>
      </c>
      <c r="G973" s="257" t="s">
        <v>7597</v>
      </c>
      <c r="H973" s="257" t="s">
        <v>81</v>
      </c>
      <c r="I973" s="32" t="s">
        <v>7598</v>
      </c>
      <c r="J973" s="158" t="s">
        <v>96</v>
      </c>
      <c r="K973" s="257" t="s">
        <v>7599</v>
      </c>
      <c r="L973" s="257" t="s">
        <v>7600</v>
      </c>
      <c r="M973" s="258">
        <v>39739</v>
      </c>
      <c r="N973" s="259">
        <v>39739</v>
      </c>
      <c r="O973" s="260"/>
      <c r="P973" s="260"/>
      <c r="Q973" s="257" t="s">
        <v>114</v>
      </c>
      <c r="R973" s="257" t="s">
        <v>144</v>
      </c>
      <c r="S973" s="267" t="s">
        <v>195</v>
      </c>
      <c r="T973" s="257" t="s">
        <v>2062</v>
      </c>
      <c r="U973" s="257" t="s">
        <v>116</v>
      </c>
      <c r="V973" s="32"/>
      <c r="W973" s="257"/>
      <c r="X973" s="261"/>
      <c r="Y973" s="261"/>
      <c r="Z973" s="261"/>
      <c r="AA973" s="261"/>
      <c r="AB973" s="262"/>
      <c r="AC973" s="263"/>
      <c r="AD973" s="261"/>
      <c r="AE973" s="261"/>
      <c r="AF973" s="261"/>
      <c r="AG973" s="261"/>
      <c r="AH973" s="263"/>
      <c r="AI973" s="266"/>
      <c r="AJ973" s="39"/>
      <c r="AK973" s="39"/>
      <c r="AL973" s="39"/>
      <c r="AM973" s="39"/>
      <c r="AN973" s="40"/>
      <c r="AO973" s="39"/>
      <c r="AP973" s="39"/>
      <c r="AQ973" s="40"/>
      <c r="AR973" s="39"/>
      <c r="AS973" s="39"/>
      <c r="AT973" s="39"/>
      <c r="AU973" s="39"/>
      <c r="AV973" s="39"/>
      <c r="AW973" s="39"/>
      <c r="AX973" s="40"/>
      <c r="AY973" s="39"/>
      <c r="AZ973" s="39"/>
      <c r="BA973" s="39"/>
      <c r="BB973" s="39"/>
      <c r="BC973" s="39"/>
      <c r="BD973" s="39"/>
      <c r="BE973" s="39"/>
      <c r="BF973" s="39"/>
      <c r="BG973" s="39"/>
      <c r="BH973" s="39"/>
      <c r="BI973" s="39"/>
      <c r="BJ973" s="39"/>
      <c r="BK973" s="257"/>
      <c r="BL973" s="257"/>
      <c r="BM973" s="257"/>
      <c r="BN973" s="257"/>
      <c r="BO973" s="257"/>
      <c r="BP973" s="257"/>
      <c r="BQ973" s="257" t="s">
        <v>7601</v>
      </c>
      <c r="BR973" s="257"/>
      <c r="BS973" s="257" t="s">
        <v>2864</v>
      </c>
      <c r="BT973" s="257"/>
      <c r="BU973" s="257"/>
      <c r="BV973" s="257" t="s">
        <v>7602</v>
      </c>
      <c r="BW973" s="38"/>
      <c r="BX973" s="257" t="s">
        <v>7603</v>
      </c>
      <c r="BY973" s="266"/>
      <c r="BZ973" s="223"/>
    </row>
    <row r="974" spans="1:78" s="217" customFormat="1" ht="99.75" customHeight="1">
      <c r="A974" s="257">
        <v>971</v>
      </c>
      <c r="B974" s="10" t="s">
        <v>7604</v>
      </c>
      <c r="C974" s="257" t="s">
        <v>106</v>
      </c>
      <c r="D974" s="257" t="s">
        <v>125</v>
      </c>
      <c r="E974" s="257" t="s">
        <v>126</v>
      </c>
      <c r="F974" s="257" t="s">
        <v>7605</v>
      </c>
      <c r="G974" s="257" t="s">
        <v>7606</v>
      </c>
      <c r="H974" s="257" t="s">
        <v>81</v>
      </c>
      <c r="I974" s="32" t="s">
        <v>7607</v>
      </c>
      <c r="J974" s="158" t="s">
        <v>96</v>
      </c>
      <c r="K974" s="257" t="s">
        <v>692</v>
      </c>
      <c r="L974" s="257" t="s">
        <v>7608</v>
      </c>
      <c r="M974" s="258">
        <v>41359</v>
      </c>
      <c r="N974" s="259">
        <v>41359</v>
      </c>
      <c r="O974" s="260">
        <v>9437</v>
      </c>
      <c r="P974" s="260">
        <v>40136</v>
      </c>
      <c r="Q974" s="257" t="s">
        <v>114</v>
      </c>
      <c r="R974" s="257" t="s">
        <v>98</v>
      </c>
      <c r="S974" s="267" t="s">
        <v>99</v>
      </c>
      <c r="T974" s="257" t="s">
        <v>8402</v>
      </c>
      <c r="U974" s="257" t="s">
        <v>116</v>
      </c>
      <c r="V974" s="32"/>
      <c r="W974" s="262">
        <v>100000</v>
      </c>
      <c r="X974" s="261"/>
      <c r="Y974" s="261"/>
      <c r="Z974" s="261"/>
      <c r="AA974" s="261"/>
      <c r="AB974" s="262"/>
      <c r="AC974" s="263"/>
      <c r="AD974" s="261"/>
      <c r="AE974" s="261"/>
      <c r="AF974" s="261"/>
      <c r="AG974" s="261"/>
      <c r="AH974" s="263"/>
      <c r="AI974" s="266"/>
      <c r="AJ974" s="39"/>
      <c r="AK974" s="39"/>
      <c r="AL974" s="39"/>
      <c r="AM974" s="39"/>
      <c r="AN974" s="40"/>
      <c r="AO974" s="39"/>
      <c r="AP974" s="39"/>
      <c r="AQ974" s="40"/>
      <c r="AR974" s="39"/>
      <c r="AS974" s="39"/>
      <c r="AT974" s="39"/>
      <c r="AU974" s="39"/>
      <c r="AV974" s="39"/>
      <c r="AW974" s="39"/>
      <c r="AX974" s="41"/>
      <c r="AY974" s="39"/>
      <c r="AZ974" s="39"/>
      <c r="BA974" s="39"/>
      <c r="BB974" s="39"/>
      <c r="BC974" s="39"/>
      <c r="BD974" s="39"/>
      <c r="BE974" s="39"/>
      <c r="BF974" s="39"/>
      <c r="BG974" s="39"/>
      <c r="BH974" s="39"/>
      <c r="BI974" s="39"/>
      <c r="BJ974" s="39"/>
      <c r="BK974" s="257"/>
      <c r="BL974" s="257"/>
      <c r="BM974" s="257"/>
      <c r="BN974" s="257"/>
      <c r="BO974" s="257"/>
      <c r="BP974" s="257"/>
      <c r="BQ974" s="257" t="s">
        <v>102</v>
      </c>
      <c r="BR974" s="257"/>
      <c r="BS974" s="265" t="s">
        <v>8404</v>
      </c>
      <c r="BT974" s="257"/>
      <c r="BU974" s="257"/>
      <c r="BV974" s="257" t="s">
        <v>7609</v>
      </c>
      <c r="BW974" s="38"/>
      <c r="BX974" s="257" t="s">
        <v>7610</v>
      </c>
      <c r="BY974" s="266"/>
      <c r="BZ974" s="223"/>
    </row>
    <row r="975" spans="1:78" s="217" customFormat="1" ht="99.75" customHeight="1">
      <c r="A975" s="257">
        <v>972</v>
      </c>
      <c r="B975" s="10" t="s">
        <v>7611</v>
      </c>
      <c r="C975" s="257" t="s">
        <v>106</v>
      </c>
      <c r="D975" s="257" t="s">
        <v>125</v>
      </c>
      <c r="E975" s="257" t="s">
        <v>7612</v>
      </c>
      <c r="F975" s="257" t="s">
        <v>7613</v>
      </c>
      <c r="G975" s="257" t="s">
        <v>7614</v>
      </c>
      <c r="H975" s="266" t="s">
        <v>110</v>
      </c>
      <c r="I975" s="32" t="s">
        <v>7615</v>
      </c>
      <c r="J975" s="158" t="s">
        <v>96</v>
      </c>
      <c r="K975" s="257" t="s">
        <v>692</v>
      </c>
      <c r="L975" s="257" t="s">
        <v>7616</v>
      </c>
      <c r="M975" s="258">
        <v>21626</v>
      </c>
      <c r="N975" s="259">
        <v>41359</v>
      </c>
      <c r="O975" s="260">
        <v>9438</v>
      </c>
      <c r="P975" s="260">
        <v>40136</v>
      </c>
      <c r="Q975" s="257" t="s">
        <v>114</v>
      </c>
      <c r="R975" s="257" t="s">
        <v>755</v>
      </c>
      <c r="S975" s="267" t="s">
        <v>330</v>
      </c>
      <c r="T975" s="257" t="s">
        <v>8402</v>
      </c>
      <c r="U975" s="257" t="s">
        <v>116</v>
      </c>
      <c r="V975" s="32"/>
      <c r="W975" s="262">
        <v>100000</v>
      </c>
      <c r="X975" s="261"/>
      <c r="Y975" s="261"/>
      <c r="Z975" s="261"/>
      <c r="AA975" s="261"/>
      <c r="AB975" s="262"/>
      <c r="AC975" s="263"/>
      <c r="AD975" s="261"/>
      <c r="AE975" s="261"/>
      <c r="AF975" s="261"/>
      <c r="AG975" s="261"/>
      <c r="AH975" s="263"/>
      <c r="AI975" s="266"/>
      <c r="AJ975" s="39"/>
      <c r="AK975" s="39"/>
      <c r="AL975" s="39"/>
      <c r="AM975" s="39"/>
      <c r="AN975" s="40"/>
      <c r="AO975" s="39"/>
      <c r="AP975" s="39"/>
      <c r="AQ975" s="40"/>
      <c r="AR975" s="39"/>
      <c r="AS975" s="39"/>
      <c r="AT975" s="39"/>
      <c r="AU975" s="39"/>
      <c r="AV975" s="39"/>
      <c r="AW975" s="39"/>
      <c r="AX975" s="41"/>
      <c r="AY975" s="39"/>
      <c r="AZ975" s="39"/>
      <c r="BA975" s="39"/>
      <c r="BB975" s="39"/>
      <c r="BC975" s="39"/>
      <c r="BD975" s="39"/>
      <c r="BE975" s="39"/>
      <c r="BF975" s="39"/>
      <c r="BG975" s="39"/>
      <c r="BH975" s="39"/>
      <c r="BI975" s="39"/>
      <c r="BJ975" s="39"/>
      <c r="BK975" s="257"/>
      <c r="BL975" s="257"/>
      <c r="BM975" s="257"/>
      <c r="BN975" s="257"/>
      <c r="BO975" s="257"/>
      <c r="BP975" s="257"/>
      <c r="BQ975" s="257" t="s">
        <v>519</v>
      </c>
      <c r="BR975" s="257" t="s">
        <v>7617</v>
      </c>
      <c r="BS975" s="265" t="s">
        <v>8404</v>
      </c>
      <c r="BT975" s="257"/>
      <c r="BU975" s="257"/>
      <c r="BV975" s="257" t="s">
        <v>7618</v>
      </c>
      <c r="BW975" s="38"/>
      <c r="BX975" s="257" t="s">
        <v>7619</v>
      </c>
      <c r="BY975" s="266"/>
      <c r="BZ975" s="223"/>
    </row>
    <row r="976" spans="1:78" s="217" customFormat="1" ht="99.75" customHeight="1">
      <c r="A976" s="257">
        <v>973</v>
      </c>
      <c r="B976" s="10" t="s">
        <v>7620</v>
      </c>
      <c r="C976" s="257" t="s">
        <v>106</v>
      </c>
      <c r="D976" s="257" t="s">
        <v>125</v>
      </c>
      <c r="E976" s="257" t="s">
        <v>5425</v>
      </c>
      <c r="F976" s="257" t="s">
        <v>7621</v>
      </c>
      <c r="G976" s="257" t="s">
        <v>7622</v>
      </c>
      <c r="H976" s="257" t="s">
        <v>81</v>
      </c>
      <c r="I976" s="32" t="s">
        <v>7623</v>
      </c>
      <c r="J976" s="158" t="s">
        <v>96</v>
      </c>
      <c r="K976" s="257" t="s">
        <v>96</v>
      </c>
      <c r="L976" s="257" t="s">
        <v>7624</v>
      </c>
      <c r="M976" s="258">
        <v>38629</v>
      </c>
      <c r="N976" s="259">
        <v>38629</v>
      </c>
      <c r="O976" s="260"/>
      <c r="P976" s="260"/>
      <c r="Q976" s="257" t="s">
        <v>8100</v>
      </c>
      <c r="R976" s="257" t="s">
        <v>614</v>
      </c>
      <c r="S976" s="267" t="s">
        <v>132</v>
      </c>
      <c r="T976" s="257" t="s">
        <v>8402</v>
      </c>
      <c r="U976" s="257" t="s">
        <v>101</v>
      </c>
      <c r="V976" s="32"/>
      <c r="W976" s="257"/>
      <c r="X976" s="261">
        <v>11021565942</v>
      </c>
      <c r="Y976" s="39">
        <f>X976/10</f>
        <v>1102156594.2</v>
      </c>
      <c r="Z976" s="39">
        <f>X976/13.5</f>
        <v>816412292</v>
      </c>
      <c r="AA976" s="39">
        <v>22325323.979095772</v>
      </c>
      <c r="AB976" s="260">
        <v>1497</v>
      </c>
      <c r="AC976" s="49">
        <v>95510120196</v>
      </c>
      <c r="AD976" s="49">
        <f>AC976/10</f>
        <v>9551012019.6000004</v>
      </c>
      <c r="AE976" s="49">
        <f>AC976/13.5</f>
        <v>7074823718.2222223</v>
      </c>
      <c r="AF976" s="49">
        <v>45640097.958598547</v>
      </c>
      <c r="AG976" s="263">
        <v>4161821940</v>
      </c>
      <c r="AH976" s="49">
        <v>630876241</v>
      </c>
      <c r="AI976" s="48">
        <v>708</v>
      </c>
      <c r="AJ976" s="39">
        <v>3340968.1</v>
      </c>
      <c r="AK976" s="52">
        <v>32245761.390000001</v>
      </c>
      <c r="AL976" s="39">
        <v>35586729.490000002</v>
      </c>
      <c r="AM976" s="51">
        <v>732237.23230452673</v>
      </c>
      <c r="AN976" s="260">
        <v>690</v>
      </c>
      <c r="AO976" s="52">
        <v>78313625684</v>
      </c>
      <c r="AP976" s="39">
        <v>2192790233.5599999</v>
      </c>
      <c r="AQ976" s="53">
        <v>673</v>
      </c>
      <c r="AR976" s="52"/>
      <c r="AS976" s="52"/>
      <c r="AT976" s="57">
        <v>27617477460</v>
      </c>
      <c r="AU976" s="57">
        <v>108957.47</v>
      </c>
      <c r="AV976" s="39">
        <f>AR976+AT976</f>
        <v>27617477460</v>
      </c>
      <c r="AW976" s="39">
        <f>AS976+AU976</f>
        <v>108957.47</v>
      </c>
      <c r="AX976" s="70"/>
      <c r="AY976" s="52"/>
      <c r="AZ976" s="52"/>
      <c r="BA976" s="39">
        <v>2192790233.5599999</v>
      </c>
      <c r="BB976" s="39">
        <v>2192790233.5599999</v>
      </c>
      <c r="BC976" s="52"/>
      <c r="BD976" s="52"/>
      <c r="BE976" s="39">
        <v>2192790233.5599999</v>
      </c>
      <c r="BF976" s="39">
        <v>2192790233.5599999</v>
      </c>
      <c r="BG976" s="52"/>
      <c r="BH976" s="52"/>
      <c r="BI976" s="39">
        <v>2192790233.5599999</v>
      </c>
      <c r="BJ976" s="39">
        <v>2192790233.5599999</v>
      </c>
      <c r="BK976" s="257" t="s">
        <v>7625</v>
      </c>
      <c r="BL976" s="266" t="s">
        <v>180</v>
      </c>
      <c r="BM976" s="257" t="s">
        <v>118</v>
      </c>
      <c r="BN976" s="265" t="s">
        <v>180</v>
      </c>
      <c r="BO976" s="257" t="s">
        <v>118</v>
      </c>
      <c r="BP976" s="257" t="s">
        <v>7626</v>
      </c>
      <c r="BQ976" s="257" t="s">
        <v>7627</v>
      </c>
      <c r="BR976" s="257" t="s">
        <v>7628</v>
      </c>
      <c r="BS976" s="257" t="s">
        <v>8402</v>
      </c>
      <c r="BT976" s="257"/>
      <c r="BU976" s="257"/>
      <c r="BV976" s="257" t="s">
        <v>7629</v>
      </c>
      <c r="BW976" s="38"/>
      <c r="BX976" s="257" t="s">
        <v>7630</v>
      </c>
      <c r="BY976" s="257" t="s">
        <v>806</v>
      </c>
      <c r="BZ976" s="223"/>
    </row>
    <row r="977" spans="1:78" s="217" customFormat="1" ht="99.75" customHeight="1">
      <c r="A977" s="257">
        <v>974</v>
      </c>
      <c r="B977" s="10" t="s">
        <v>7640</v>
      </c>
      <c r="C977" s="257" t="s">
        <v>106</v>
      </c>
      <c r="D977" s="257" t="s">
        <v>125</v>
      </c>
      <c r="E977" s="257" t="s">
        <v>1309</v>
      </c>
      <c r="F977" s="257" t="s">
        <v>7641</v>
      </c>
      <c r="G977" s="257" t="s">
        <v>7642</v>
      </c>
      <c r="H977" s="257" t="s">
        <v>81</v>
      </c>
      <c r="I977" s="32" t="s">
        <v>7643</v>
      </c>
      <c r="J977" s="158" t="s">
        <v>96</v>
      </c>
      <c r="K977" s="257" t="s">
        <v>692</v>
      </c>
      <c r="L977" s="257" t="s">
        <v>7644</v>
      </c>
      <c r="M977" s="258">
        <v>39032</v>
      </c>
      <c r="N977" s="259">
        <v>39032</v>
      </c>
      <c r="O977" s="260"/>
      <c r="P977" s="260"/>
      <c r="Q977" s="257" t="s">
        <v>8100</v>
      </c>
      <c r="R977" s="257" t="s">
        <v>177</v>
      </c>
      <c r="S977" s="267" t="s">
        <v>761</v>
      </c>
      <c r="T977" s="257" t="s">
        <v>8402</v>
      </c>
      <c r="U977" s="257" t="s">
        <v>101</v>
      </c>
      <c r="V977" s="32"/>
      <c r="W977" s="257"/>
      <c r="X977" s="261"/>
      <c r="Y977" s="261"/>
      <c r="Z977" s="261"/>
      <c r="AA977" s="261"/>
      <c r="AB977" s="262"/>
      <c r="AC977" s="263"/>
      <c r="AD977" s="261"/>
      <c r="AE977" s="261"/>
      <c r="AF977" s="261"/>
      <c r="AG977" s="261"/>
      <c r="AH977" s="263"/>
      <c r="AI977" s="266"/>
      <c r="AJ977" s="39"/>
      <c r="AK977" s="39"/>
      <c r="AL977" s="39"/>
      <c r="AM977" s="39"/>
      <c r="AN977" s="40"/>
      <c r="AO977" s="39"/>
      <c r="AP977" s="39"/>
      <c r="AQ977" s="40"/>
      <c r="AR977" s="39"/>
      <c r="AS977" s="39"/>
      <c r="AT977" s="39"/>
      <c r="AU977" s="39"/>
      <c r="AV977" s="39"/>
      <c r="AW977" s="39"/>
      <c r="AX977" s="41"/>
      <c r="AY977" s="39"/>
      <c r="AZ977" s="39"/>
      <c r="BA977" s="39"/>
      <c r="BB977" s="39"/>
      <c r="BC977" s="39"/>
      <c r="BD977" s="39"/>
      <c r="BE977" s="39"/>
      <c r="BF977" s="39"/>
      <c r="BG977" s="39"/>
      <c r="BH977" s="39"/>
      <c r="BI977" s="39"/>
      <c r="BJ977" s="39"/>
      <c r="BK977" s="257"/>
      <c r="BL977" s="257"/>
      <c r="BM977" s="257"/>
      <c r="BN977" s="257"/>
      <c r="BO977" s="257"/>
      <c r="BP977" s="257"/>
      <c r="BQ977" s="257" t="s">
        <v>519</v>
      </c>
      <c r="BR977" s="257" t="s">
        <v>7645</v>
      </c>
      <c r="BS977" s="257" t="s">
        <v>8427</v>
      </c>
      <c r="BT977" s="257"/>
      <c r="BU977" s="257"/>
      <c r="BV977" s="257" t="s">
        <v>7646</v>
      </c>
      <c r="BW977" s="38"/>
      <c r="BX977" s="257" t="s">
        <v>7647</v>
      </c>
      <c r="BY977" s="266"/>
      <c r="BZ977" s="223"/>
    </row>
    <row r="978" spans="1:78" s="217" customFormat="1" ht="99.75" customHeight="1">
      <c r="A978" s="257">
        <v>975</v>
      </c>
      <c r="B978" s="10" t="s">
        <v>7648</v>
      </c>
      <c r="C978" s="257" t="s">
        <v>106</v>
      </c>
      <c r="D978" s="257" t="s">
        <v>125</v>
      </c>
      <c r="E978" s="257" t="s">
        <v>707</v>
      </c>
      <c r="F978" s="257" t="s">
        <v>7649</v>
      </c>
      <c r="G978" s="257" t="s">
        <v>7650</v>
      </c>
      <c r="H978" s="257" t="s">
        <v>81</v>
      </c>
      <c r="I978" s="32" t="s">
        <v>7651</v>
      </c>
      <c r="J978" s="158" t="s">
        <v>96</v>
      </c>
      <c r="K978" s="257" t="s">
        <v>692</v>
      </c>
      <c r="L978" s="257" t="s">
        <v>7652</v>
      </c>
      <c r="M978" s="258">
        <v>41308</v>
      </c>
      <c r="N978" s="259">
        <v>41318</v>
      </c>
      <c r="O978" s="260">
        <v>9384</v>
      </c>
      <c r="P978" s="260">
        <v>40109</v>
      </c>
      <c r="Q978" s="257" t="s">
        <v>114</v>
      </c>
      <c r="R978" s="257" t="s">
        <v>1245</v>
      </c>
      <c r="S978" s="267" t="s">
        <v>761</v>
      </c>
      <c r="T978" s="257" t="s">
        <v>8402</v>
      </c>
      <c r="U978" s="257" t="s">
        <v>116</v>
      </c>
      <c r="V978" s="32"/>
      <c r="W978" s="257"/>
      <c r="X978" s="261"/>
      <c r="Y978" s="261"/>
      <c r="Z978" s="261"/>
      <c r="AA978" s="261"/>
      <c r="AB978" s="262"/>
      <c r="AC978" s="263"/>
      <c r="AD978" s="261"/>
      <c r="AE978" s="261"/>
      <c r="AF978" s="261"/>
      <c r="AG978" s="261"/>
      <c r="AH978" s="263"/>
      <c r="AI978" s="266"/>
      <c r="AJ978" s="39"/>
      <c r="AK978" s="39"/>
      <c r="AL978" s="39"/>
      <c r="AM978" s="39"/>
      <c r="AN978" s="40"/>
      <c r="AO978" s="39"/>
      <c r="AP978" s="39"/>
      <c r="AQ978" s="40"/>
      <c r="AR978" s="39"/>
      <c r="AS978" s="39"/>
      <c r="AT978" s="39"/>
      <c r="AU978" s="39"/>
      <c r="AV978" s="39"/>
      <c r="AW978" s="39"/>
      <c r="AX978" s="41"/>
      <c r="AY978" s="39"/>
      <c r="AZ978" s="39"/>
      <c r="BA978" s="39"/>
      <c r="BB978" s="39"/>
      <c r="BC978" s="39"/>
      <c r="BD978" s="39"/>
      <c r="BE978" s="39"/>
      <c r="BF978" s="39"/>
      <c r="BG978" s="39"/>
      <c r="BH978" s="39"/>
      <c r="BI978" s="39"/>
      <c r="BJ978" s="39"/>
      <c r="BK978" s="257"/>
      <c r="BL978" s="257"/>
      <c r="BM978" s="257"/>
      <c r="BN978" s="257"/>
      <c r="BO978" s="257"/>
      <c r="BP978" s="257"/>
      <c r="BQ978" s="257" t="s">
        <v>519</v>
      </c>
      <c r="BR978" s="257"/>
      <c r="BS978" s="265" t="s">
        <v>8404</v>
      </c>
      <c r="BT978" s="257"/>
      <c r="BU978" s="257"/>
      <c r="BV978" s="257"/>
      <c r="BW978" s="38"/>
      <c r="BX978" s="257" t="s">
        <v>2212</v>
      </c>
      <c r="BY978" s="266"/>
      <c r="BZ978" s="223"/>
    </row>
    <row r="979" spans="1:78" s="217" customFormat="1" ht="99.75" customHeight="1">
      <c r="A979" s="257">
        <v>976</v>
      </c>
      <c r="B979" s="10" t="s">
        <v>7653</v>
      </c>
      <c r="C979" s="257" t="s">
        <v>106</v>
      </c>
      <c r="D979" s="257" t="s">
        <v>125</v>
      </c>
      <c r="E979" s="257" t="s">
        <v>4350</v>
      </c>
      <c r="F979" s="257" t="s">
        <v>7654</v>
      </c>
      <c r="G979" s="257" t="s">
        <v>7655</v>
      </c>
      <c r="H979" s="257" t="s">
        <v>81</v>
      </c>
      <c r="I979" s="32" t="s">
        <v>7656</v>
      </c>
      <c r="J979" s="158" t="s">
        <v>96</v>
      </c>
      <c r="K979" s="257" t="s">
        <v>692</v>
      </c>
      <c r="L979" s="257" t="s">
        <v>7657</v>
      </c>
      <c r="M979" s="258">
        <v>40981</v>
      </c>
      <c r="N979" s="259">
        <v>40981</v>
      </c>
      <c r="O979" s="260">
        <v>8846</v>
      </c>
      <c r="P979" s="260">
        <v>39882</v>
      </c>
      <c r="Q979" s="257" t="s">
        <v>114</v>
      </c>
      <c r="R979" s="257" t="s">
        <v>132</v>
      </c>
      <c r="S979" s="267" t="s">
        <v>133</v>
      </c>
      <c r="T979" s="257" t="s">
        <v>8402</v>
      </c>
      <c r="U979" s="257" t="s">
        <v>116</v>
      </c>
      <c r="V979" s="32"/>
      <c r="W979" s="261">
        <v>3633006</v>
      </c>
      <c r="X979" s="261"/>
      <c r="Y979" s="261"/>
      <c r="Z979" s="261"/>
      <c r="AA979" s="261"/>
      <c r="AB979" s="262"/>
      <c r="AC979" s="263"/>
      <c r="AD979" s="261"/>
      <c r="AE979" s="261"/>
      <c r="AF979" s="261"/>
      <c r="AG979" s="261"/>
      <c r="AH979" s="263"/>
      <c r="AI979" s="266"/>
      <c r="AJ979" s="39"/>
      <c r="AK979" s="39"/>
      <c r="AL979" s="39"/>
      <c r="AM979" s="39"/>
      <c r="AN979" s="40"/>
      <c r="AO979" s="39"/>
      <c r="AP979" s="39"/>
      <c r="AQ979" s="40"/>
      <c r="AR979" s="39"/>
      <c r="AS979" s="39"/>
      <c r="AT979" s="39"/>
      <c r="AU979" s="39"/>
      <c r="AV979" s="39"/>
      <c r="AW979" s="39"/>
      <c r="AX979" s="41"/>
      <c r="AY979" s="39"/>
      <c r="AZ979" s="39"/>
      <c r="BA979" s="39"/>
      <c r="BB979" s="39"/>
      <c r="BC979" s="39"/>
      <c r="BD979" s="39"/>
      <c r="BE979" s="39"/>
      <c r="BF979" s="39"/>
      <c r="BG979" s="39"/>
      <c r="BH979" s="39"/>
      <c r="BI979" s="39"/>
      <c r="BJ979" s="39"/>
      <c r="BK979" s="257"/>
      <c r="BL979" s="257"/>
      <c r="BM979" s="257"/>
      <c r="BN979" s="257"/>
      <c r="BO979" s="257"/>
      <c r="BP979" s="257"/>
      <c r="BQ979" s="257" t="s">
        <v>519</v>
      </c>
      <c r="BR979" s="257"/>
      <c r="BS979" s="265" t="s">
        <v>8404</v>
      </c>
      <c r="BT979" s="257"/>
      <c r="BU979" s="257"/>
      <c r="BV979" s="257"/>
      <c r="BW979" s="38"/>
      <c r="BX979" s="257" t="s">
        <v>2212</v>
      </c>
      <c r="BY979" s="266"/>
      <c r="BZ979" s="223"/>
    </row>
    <row r="980" spans="1:78" s="217" customFormat="1" ht="99.75" customHeight="1">
      <c r="A980" s="257">
        <v>977</v>
      </c>
      <c r="B980" s="10" t="s">
        <v>7658</v>
      </c>
      <c r="C980" s="257" t="s">
        <v>106</v>
      </c>
      <c r="D980" s="257" t="s">
        <v>125</v>
      </c>
      <c r="E980" s="257" t="s">
        <v>707</v>
      </c>
      <c r="F980" s="257" t="s">
        <v>7659</v>
      </c>
      <c r="G980" s="257" t="s">
        <v>7660</v>
      </c>
      <c r="H980" s="257" t="s">
        <v>81</v>
      </c>
      <c r="I980" s="32" t="s">
        <v>7661</v>
      </c>
      <c r="J980" s="158" t="s">
        <v>96</v>
      </c>
      <c r="K980" s="257" t="s">
        <v>692</v>
      </c>
      <c r="L980" s="257" t="s">
        <v>7662</v>
      </c>
      <c r="M980" s="258">
        <v>41542</v>
      </c>
      <c r="N980" s="259">
        <v>41542</v>
      </c>
      <c r="O980" s="260">
        <v>417</v>
      </c>
      <c r="P980" s="260">
        <v>40257</v>
      </c>
      <c r="Q980" s="257" t="s">
        <v>8100</v>
      </c>
      <c r="R980" s="257" t="s">
        <v>1299</v>
      </c>
      <c r="S980" s="144" t="s">
        <v>177</v>
      </c>
      <c r="T980" s="257" t="s">
        <v>8402</v>
      </c>
      <c r="U980" s="257" t="s">
        <v>101</v>
      </c>
      <c r="V980" s="32"/>
      <c r="W980" s="257"/>
      <c r="X980" s="261"/>
      <c r="Y980" s="261"/>
      <c r="Z980" s="261"/>
      <c r="AA980" s="261"/>
      <c r="AB980" s="262"/>
      <c r="AC980" s="263"/>
      <c r="AD980" s="261"/>
      <c r="AE980" s="261"/>
      <c r="AF980" s="261"/>
      <c r="AG980" s="261"/>
      <c r="AH980" s="263"/>
      <c r="AI980" s="266"/>
      <c r="AJ980" s="39"/>
      <c r="AK980" s="39"/>
      <c r="AL980" s="39"/>
      <c r="AM980" s="39"/>
      <c r="AN980" s="40"/>
      <c r="AO980" s="39"/>
      <c r="AP980" s="39"/>
      <c r="AQ980" s="40"/>
      <c r="AR980" s="39"/>
      <c r="AS980" s="39"/>
      <c r="AT980" s="39"/>
      <c r="AU980" s="39"/>
      <c r="AV980" s="39"/>
      <c r="AW980" s="39"/>
      <c r="AX980" s="41"/>
      <c r="AY980" s="39"/>
      <c r="AZ980" s="39"/>
      <c r="BA980" s="39"/>
      <c r="BB980" s="39"/>
      <c r="BC980" s="39"/>
      <c r="BD980" s="39"/>
      <c r="BE980" s="39"/>
      <c r="BF980" s="39"/>
      <c r="BG980" s="39"/>
      <c r="BH980" s="39"/>
      <c r="BI980" s="39"/>
      <c r="BJ980" s="39"/>
      <c r="BK980" s="257"/>
      <c r="BL980" s="257"/>
      <c r="BM980" s="257"/>
      <c r="BN980" s="257"/>
      <c r="BO980" s="257"/>
      <c r="BP980" s="257"/>
      <c r="BQ980" s="257" t="s">
        <v>7663</v>
      </c>
      <c r="BR980" s="257"/>
      <c r="BS980" s="265" t="s">
        <v>8428</v>
      </c>
      <c r="BT980" s="257"/>
      <c r="BU980" s="257"/>
      <c r="BV980" s="257" t="s">
        <v>7664</v>
      </c>
      <c r="BW980" s="38"/>
      <c r="BX980" s="257" t="s">
        <v>7665</v>
      </c>
      <c r="BY980" s="266"/>
      <c r="BZ980" s="223"/>
    </row>
    <row r="981" spans="1:78" s="217" customFormat="1" ht="99.75" customHeight="1">
      <c r="A981" s="257">
        <v>978</v>
      </c>
      <c r="B981" s="10" t="s">
        <v>7666</v>
      </c>
      <c r="C981" s="257" t="s">
        <v>106</v>
      </c>
      <c r="D981" s="257" t="s">
        <v>125</v>
      </c>
      <c r="E981" s="257" t="s">
        <v>1309</v>
      </c>
      <c r="F981" s="257" t="s">
        <v>7667</v>
      </c>
      <c r="G981" s="257" t="s">
        <v>7668</v>
      </c>
      <c r="H981" s="257" t="s">
        <v>81</v>
      </c>
      <c r="I981" s="32" t="s">
        <v>5445</v>
      </c>
      <c r="J981" s="158" t="s">
        <v>96</v>
      </c>
      <c r="K981" s="257" t="s">
        <v>692</v>
      </c>
      <c r="L981" s="257" t="s">
        <v>5446</v>
      </c>
      <c r="M981" s="258"/>
      <c r="N981" s="259"/>
      <c r="O981" s="260"/>
      <c r="P981" s="260"/>
      <c r="Q981" s="257" t="s">
        <v>114</v>
      </c>
      <c r="R981" s="257" t="s">
        <v>177</v>
      </c>
      <c r="S981" s="267" t="s">
        <v>761</v>
      </c>
      <c r="T981" s="257" t="s">
        <v>8402</v>
      </c>
      <c r="U981" s="257" t="s">
        <v>116</v>
      </c>
      <c r="V981" s="32"/>
      <c r="W981" s="257"/>
      <c r="X981" s="261"/>
      <c r="Y981" s="261"/>
      <c r="Z981" s="261"/>
      <c r="AA981" s="261"/>
      <c r="AB981" s="262"/>
      <c r="AC981" s="263"/>
      <c r="AD981" s="261"/>
      <c r="AE981" s="261"/>
      <c r="AF981" s="261"/>
      <c r="AG981" s="261"/>
      <c r="AH981" s="263"/>
      <c r="AI981" s="266"/>
      <c r="AJ981" s="39"/>
      <c r="AK981" s="39"/>
      <c r="AL981" s="39"/>
      <c r="AM981" s="39"/>
      <c r="AN981" s="40"/>
      <c r="AO981" s="39"/>
      <c r="AP981" s="39"/>
      <c r="AQ981" s="40"/>
      <c r="AR981" s="39"/>
      <c r="AS981" s="39"/>
      <c r="AT981" s="39"/>
      <c r="AU981" s="39"/>
      <c r="AV981" s="39"/>
      <c r="AW981" s="39"/>
      <c r="AX981" s="41"/>
      <c r="AY981" s="39"/>
      <c r="AZ981" s="39"/>
      <c r="BA981" s="39"/>
      <c r="BB981" s="39"/>
      <c r="BC981" s="39"/>
      <c r="BD981" s="39"/>
      <c r="BE981" s="39"/>
      <c r="BF981" s="39"/>
      <c r="BG981" s="39"/>
      <c r="BH981" s="39"/>
      <c r="BI981" s="39"/>
      <c r="BJ981" s="39"/>
      <c r="BK981" s="257"/>
      <c r="BL981" s="257"/>
      <c r="BM981" s="257"/>
      <c r="BN981" s="257"/>
      <c r="BO981" s="257"/>
      <c r="BP981" s="257"/>
      <c r="BQ981" s="257" t="s">
        <v>102</v>
      </c>
      <c r="BR981" s="257"/>
      <c r="BS981" s="257" t="s">
        <v>8427</v>
      </c>
      <c r="BT981" s="257"/>
      <c r="BU981" s="257"/>
      <c r="BV981" s="257"/>
      <c r="BW981" s="38"/>
      <c r="BX981" s="257" t="s">
        <v>7669</v>
      </c>
      <c r="BY981" s="266"/>
      <c r="BZ981" s="223"/>
    </row>
    <row r="982" spans="1:78" s="217" customFormat="1" ht="99.75" customHeight="1">
      <c r="A982" s="257">
        <v>979</v>
      </c>
      <c r="B982" s="10" t="s">
        <v>7670</v>
      </c>
      <c r="C982" s="257" t="s">
        <v>106</v>
      </c>
      <c r="D982" s="257" t="s">
        <v>125</v>
      </c>
      <c r="E982" s="257" t="s">
        <v>1358</v>
      </c>
      <c r="F982" s="257" t="s">
        <v>7671</v>
      </c>
      <c r="G982" s="257" t="s">
        <v>7672</v>
      </c>
      <c r="H982" s="257" t="s">
        <v>81</v>
      </c>
      <c r="I982" s="32" t="s">
        <v>7673</v>
      </c>
      <c r="J982" s="158" t="s">
        <v>96</v>
      </c>
      <c r="K982" s="257" t="s">
        <v>692</v>
      </c>
      <c r="L982" s="257" t="s">
        <v>8153</v>
      </c>
      <c r="M982" s="258">
        <v>41386</v>
      </c>
      <c r="N982" s="259">
        <v>41386</v>
      </c>
      <c r="O982" s="260" t="s">
        <v>7674</v>
      </c>
      <c r="P982" s="260">
        <v>40.151000000000003</v>
      </c>
      <c r="Q982" s="257" t="s">
        <v>114</v>
      </c>
      <c r="R982" s="257" t="s">
        <v>651</v>
      </c>
      <c r="S982" s="267" t="s">
        <v>415</v>
      </c>
      <c r="T982" s="257" t="s">
        <v>8402</v>
      </c>
      <c r="U982" s="257" t="s">
        <v>116</v>
      </c>
      <c r="V982" s="32"/>
      <c r="W982" s="257"/>
      <c r="X982" s="261"/>
      <c r="Y982" s="261"/>
      <c r="Z982" s="261"/>
      <c r="AA982" s="261"/>
      <c r="AB982" s="262"/>
      <c r="AC982" s="263"/>
      <c r="AD982" s="261"/>
      <c r="AE982" s="261"/>
      <c r="AF982" s="261"/>
      <c r="AG982" s="261"/>
      <c r="AH982" s="263"/>
      <c r="AI982" s="266"/>
      <c r="AJ982" s="39"/>
      <c r="AK982" s="39"/>
      <c r="AL982" s="39"/>
      <c r="AM982" s="39"/>
      <c r="AN982" s="40"/>
      <c r="AO982" s="39"/>
      <c r="AP982" s="39"/>
      <c r="AQ982" s="40"/>
      <c r="AR982" s="39"/>
      <c r="AS982" s="39"/>
      <c r="AT982" s="39"/>
      <c r="AU982" s="39"/>
      <c r="AV982" s="39"/>
      <c r="AW982" s="39"/>
      <c r="AX982" s="41"/>
      <c r="AY982" s="39"/>
      <c r="AZ982" s="39"/>
      <c r="BA982" s="39"/>
      <c r="BB982" s="39"/>
      <c r="BC982" s="39"/>
      <c r="BD982" s="39"/>
      <c r="BE982" s="39"/>
      <c r="BF982" s="39"/>
      <c r="BG982" s="39"/>
      <c r="BH982" s="39"/>
      <c r="BI982" s="39"/>
      <c r="BJ982" s="39"/>
      <c r="BK982" s="257"/>
      <c r="BL982" s="257"/>
      <c r="BM982" s="257"/>
      <c r="BN982" s="257"/>
      <c r="BO982" s="257"/>
      <c r="BP982" s="257"/>
      <c r="BQ982" s="257"/>
      <c r="BR982" s="257"/>
      <c r="BS982" s="265" t="s">
        <v>8404</v>
      </c>
      <c r="BT982" s="257"/>
      <c r="BU982" s="257"/>
      <c r="BV982" s="257" t="s">
        <v>7675</v>
      </c>
      <c r="BW982" s="38"/>
      <c r="BX982" s="257" t="s">
        <v>7676</v>
      </c>
      <c r="BY982" s="266"/>
      <c r="BZ982" s="223"/>
    </row>
    <row r="983" spans="1:78" s="217" customFormat="1" ht="99.75" customHeight="1">
      <c r="A983" s="257">
        <v>980</v>
      </c>
      <c r="B983" s="10" t="s">
        <v>7677</v>
      </c>
      <c r="C983" s="257" t="s">
        <v>106</v>
      </c>
      <c r="D983" s="257" t="s">
        <v>125</v>
      </c>
      <c r="E983" s="257" t="s">
        <v>7678</v>
      </c>
      <c r="F983" s="257" t="s">
        <v>7679</v>
      </c>
      <c r="G983" s="257" t="s">
        <v>5449</v>
      </c>
      <c r="H983" s="257" t="s">
        <v>81</v>
      </c>
      <c r="I983" s="32" t="s">
        <v>7680</v>
      </c>
      <c r="J983" s="158" t="s">
        <v>96</v>
      </c>
      <c r="K983" s="257" t="s">
        <v>96</v>
      </c>
      <c r="L983" s="257" t="s">
        <v>7681</v>
      </c>
      <c r="M983" s="258">
        <v>39360</v>
      </c>
      <c r="N983" s="259">
        <v>39360</v>
      </c>
      <c r="O983" s="260">
        <v>5625</v>
      </c>
      <c r="P983" s="260">
        <v>38784</v>
      </c>
      <c r="Q983" s="257" t="s">
        <v>8100</v>
      </c>
      <c r="R983" s="257" t="s">
        <v>614</v>
      </c>
      <c r="S983" s="267" t="s">
        <v>132</v>
      </c>
      <c r="T983" s="257" t="s">
        <v>8402</v>
      </c>
      <c r="U983" s="257" t="s">
        <v>101</v>
      </c>
      <c r="V983" s="32"/>
      <c r="W983" s="257"/>
      <c r="X983" s="261">
        <v>8910963877</v>
      </c>
      <c r="Y983" s="39">
        <f>X983/10</f>
        <v>891096387.70000005</v>
      </c>
      <c r="Z983" s="39">
        <f>X983/13.5</f>
        <v>660071398.29629624</v>
      </c>
      <c r="AA983" s="39">
        <v>18050080.774995949</v>
      </c>
      <c r="AB983" s="260">
        <v>1416</v>
      </c>
      <c r="AC983" s="49">
        <v>110007066598</v>
      </c>
      <c r="AD983" s="49">
        <f>AC983/10</f>
        <v>11000706659.799999</v>
      </c>
      <c r="AE983" s="49">
        <f>AC983/13.5</f>
        <v>8148671599.8518515</v>
      </c>
      <c r="AF983" s="49">
        <v>52567552.897719674</v>
      </c>
      <c r="AG983" s="261">
        <v>15168804914</v>
      </c>
      <c r="AH983" s="49">
        <v>24441738</v>
      </c>
      <c r="AI983" s="48">
        <v>1415</v>
      </c>
      <c r="AJ983" s="39">
        <v>2802337.18</v>
      </c>
      <c r="AK983" s="51"/>
      <c r="AL983" s="39">
        <v>2802337.18</v>
      </c>
      <c r="AM983" s="51">
        <v>57661.25884773663</v>
      </c>
      <c r="AN983" s="260">
        <v>1415</v>
      </c>
      <c r="AO983" s="52">
        <v>5605627711</v>
      </c>
      <c r="AP983" s="51"/>
      <c r="AQ983" s="53">
        <v>1306</v>
      </c>
      <c r="AR983" s="52"/>
      <c r="AS983" s="52"/>
      <c r="AT983" s="57">
        <v>229969225140.5</v>
      </c>
      <c r="AU983" s="57">
        <v>281543.09999999998</v>
      </c>
      <c r="AV983" s="39">
        <f t="shared" ref="AV983:AW985" si="36">AR983+AT983</f>
        <v>229969225140.5</v>
      </c>
      <c r="AW983" s="39">
        <f t="shared" si="36"/>
        <v>281543.09999999998</v>
      </c>
      <c r="AX983" s="70"/>
      <c r="AY983" s="52"/>
      <c r="AZ983" s="52"/>
      <c r="BA983" s="51"/>
      <c r="BB983" s="51"/>
      <c r="BC983" s="52"/>
      <c r="BD983" s="52"/>
      <c r="BE983" s="51"/>
      <c r="BF983" s="51"/>
      <c r="BG983" s="52"/>
      <c r="BH983" s="52"/>
      <c r="BI983" s="51"/>
      <c r="BJ983" s="51"/>
      <c r="BK983" s="257" t="s">
        <v>7682</v>
      </c>
      <c r="BL983" s="257"/>
      <c r="BM983" s="257" t="s">
        <v>118</v>
      </c>
      <c r="BN983" s="257"/>
      <c r="BO983" s="257"/>
      <c r="BP983" s="257"/>
      <c r="BQ983" s="257" t="s">
        <v>7683</v>
      </c>
      <c r="BR983" s="257" t="s">
        <v>7684</v>
      </c>
      <c r="BS983" s="265" t="s">
        <v>8404</v>
      </c>
      <c r="BT983" s="257"/>
      <c r="BU983" s="257"/>
      <c r="BV983" s="257" t="s">
        <v>7685</v>
      </c>
      <c r="BW983" s="38"/>
      <c r="BX983" s="257" t="s">
        <v>7686</v>
      </c>
      <c r="BY983" s="257" t="s">
        <v>806</v>
      </c>
      <c r="BZ983" s="223"/>
    </row>
    <row r="984" spans="1:78" s="217" customFormat="1" ht="99.75" customHeight="1">
      <c r="A984" s="257">
        <v>981</v>
      </c>
      <c r="B984" s="10" t="s">
        <v>7687</v>
      </c>
      <c r="C984" s="257" t="s">
        <v>106</v>
      </c>
      <c r="D984" s="257" t="s">
        <v>204</v>
      </c>
      <c r="E984" s="257" t="s">
        <v>7688</v>
      </c>
      <c r="F984" s="257" t="s">
        <v>7689</v>
      </c>
      <c r="G984" s="257" t="s">
        <v>7690</v>
      </c>
      <c r="H984" s="257" t="s">
        <v>81</v>
      </c>
      <c r="I984" s="32" t="s">
        <v>7691</v>
      </c>
      <c r="J984" s="158" t="s">
        <v>96</v>
      </c>
      <c r="K984" s="257" t="s">
        <v>7692</v>
      </c>
      <c r="L984" s="257" t="s">
        <v>7693</v>
      </c>
      <c r="M984" s="258">
        <v>39560</v>
      </c>
      <c r="N984" s="259">
        <v>39560</v>
      </c>
      <c r="O984" s="260">
        <v>6031</v>
      </c>
      <c r="P984" s="260">
        <v>38915</v>
      </c>
      <c r="Q984" s="257" t="s">
        <v>114</v>
      </c>
      <c r="R984" s="257" t="s">
        <v>144</v>
      </c>
      <c r="S984" s="267" t="s">
        <v>8112</v>
      </c>
      <c r="T984" s="257" t="s">
        <v>3326</v>
      </c>
      <c r="U984" s="257" t="s">
        <v>101</v>
      </c>
      <c r="V984" s="32"/>
      <c r="W984" s="261">
        <v>2000000</v>
      </c>
      <c r="X984" s="261">
        <v>5006405798</v>
      </c>
      <c r="Y984" s="39">
        <f>X984/10</f>
        <v>500640579.80000001</v>
      </c>
      <c r="Z984" s="39">
        <f>X984/13.5</f>
        <v>370844873.92592591</v>
      </c>
      <c r="AA984" s="39">
        <v>10140993.757089613</v>
      </c>
      <c r="AB984" s="260">
        <v>821</v>
      </c>
      <c r="AC984" s="49">
        <v>7482590297</v>
      </c>
      <c r="AD984" s="49">
        <f>AC984/10</f>
        <v>748259029.70000005</v>
      </c>
      <c r="AE984" s="49">
        <f>AC984/13.5</f>
        <v>554265947.92592597</v>
      </c>
      <c r="AF984" s="49">
        <v>3575601.7628113236</v>
      </c>
      <c r="AG984" s="263">
        <v>435671344</v>
      </c>
      <c r="AH984" s="49">
        <v>-3809028938</v>
      </c>
      <c r="AI984" s="48">
        <v>821</v>
      </c>
      <c r="AJ984" s="39">
        <v>177860.03</v>
      </c>
      <c r="AK984" s="52">
        <v>35996888.520000003</v>
      </c>
      <c r="AL984" s="39">
        <v>36174748.550000004</v>
      </c>
      <c r="AM984" s="51">
        <v>744336.38991769555</v>
      </c>
      <c r="AN984" s="260">
        <v>806</v>
      </c>
      <c r="AO984" s="52">
        <v>110463404</v>
      </c>
      <c r="AP984" s="39">
        <v>1733468138.28</v>
      </c>
      <c r="AQ984" s="53">
        <v>806</v>
      </c>
      <c r="AR984" s="52"/>
      <c r="AS984" s="52"/>
      <c r="AT984" s="57">
        <v>20148439389</v>
      </c>
      <c r="AU984" s="57">
        <v>75961.48</v>
      </c>
      <c r="AV984" s="39">
        <f t="shared" si="36"/>
        <v>20148439389</v>
      </c>
      <c r="AW984" s="39">
        <f t="shared" si="36"/>
        <v>75961.48</v>
      </c>
      <c r="AX984" s="54"/>
      <c r="AY984" s="52"/>
      <c r="AZ984" s="52"/>
      <c r="BA984" s="39">
        <v>1733468138.28</v>
      </c>
      <c r="BB984" s="39">
        <v>1733468138.28</v>
      </c>
      <c r="BC984" s="52"/>
      <c r="BD984" s="52"/>
      <c r="BE984" s="39">
        <v>1733468138.28</v>
      </c>
      <c r="BF984" s="39">
        <v>1733468138.28</v>
      </c>
      <c r="BG984" s="52"/>
      <c r="BH984" s="52"/>
      <c r="BI984" s="39">
        <v>1733468138.28</v>
      </c>
      <c r="BJ984" s="39">
        <v>1733468138.28</v>
      </c>
      <c r="BK984" s="265" t="s">
        <v>7694</v>
      </c>
      <c r="BL984" s="257"/>
      <c r="BM984" s="257" t="s">
        <v>118</v>
      </c>
      <c r="BN984" s="257" t="s">
        <v>180</v>
      </c>
      <c r="BO984" s="265" t="s">
        <v>180</v>
      </c>
      <c r="BP984" s="257" t="s">
        <v>7695</v>
      </c>
      <c r="BQ984" s="257" t="s">
        <v>102</v>
      </c>
      <c r="BR984" s="257" t="s">
        <v>7696</v>
      </c>
      <c r="BS984" s="257" t="s">
        <v>3326</v>
      </c>
      <c r="BT984" s="257"/>
      <c r="BU984" s="257"/>
      <c r="BV984" s="257" t="s">
        <v>7697</v>
      </c>
      <c r="BW984" s="38"/>
      <c r="BX984" s="257" t="s">
        <v>7698</v>
      </c>
      <c r="BY984" s="266"/>
      <c r="BZ984" s="223"/>
    </row>
    <row r="985" spans="1:78" s="217" customFormat="1" ht="289.5" customHeight="1">
      <c r="A985" s="257">
        <v>982</v>
      </c>
      <c r="B985" s="101" t="s">
        <v>7699</v>
      </c>
      <c r="C985" s="257" t="s">
        <v>106</v>
      </c>
      <c r="D985" s="257" t="s">
        <v>2728</v>
      </c>
      <c r="E985" s="257" t="s">
        <v>1999</v>
      </c>
      <c r="F985" s="257" t="s">
        <v>7700</v>
      </c>
      <c r="G985" s="257" t="s">
        <v>7701</v>
      </c>
      <c r="H985" s="257" t="s">
        <v>81</v>
      </c>
      <c r="I985" s="32" t="s">
        <v>7702</v>
      </c>
      <c r="J985" s="158" t="s">
        <v>1028</v>
      </c>
      <c r="K985" s="257" t="s">
        <v>7703</v>
      </c>
      <c r="L985" s="257" t="s">
        <v>7704</v>
      </c>
      <c r="M985" s="258">
        <v>38573</v>
      </c>
      <c r="N985" s="259">
        <v>38573</v>
      </c>
      <c r="O985" s="260">
        <v>3819</v>
      </c>
      <c r="P985" s="260">
        <v>38246</v>
      </c>
      <c r="Q985" s="257" t="s">
        <v>114</v>
      </c>
      <c r="R985" s="257" t="s">
        <v>176</v>
      </c>
      <c r="S985" s="144" t="s">
        <v>177</v>
      </c>
      <c r="T985" s="257" t="s">
        <v>3326</v>
      </c>
      <c r="U985" s="257" t="s">
        <v>116</v>
      </c>
      <c r="V985" s="32"/>
      <c r="W985" s="257"/>
      <c r="X985" s="261">
        <v>3180224571</v>
      </c>
      <c r="Y985" s="39">
        <f>X985/10</f>
        <v>318022457.10000002</v>
      </c>
      <c r="Z985" s="39">
        <f>X985/13.5</f>
        <v>235572190.44444445</v>
      </c>
      <c r="AA985" s="39">
        <v>6441874.4348565871</v>
      </c>
      <c r="AB985" s="260">
        <v>887</v>
      </c>
      <c r="AC985" s="49">
        <v>6684217638</v>
      </c>
      <c r="AD985" s="49">
        <f>AC985/10</f>
        <v>668421763.79999995</v>
      </c>
      <c r="AE985" s="49">
        <f>AC985/13.5</f>
        <v>495127232.44444442</v>
      </c>
      <c r="AF985" s="49">
        <v>3194094.4807615117</v>
      </c>
      <c r="AG985" s="263">
        <v>742804271</v>
      </c>
      <c r="AH985" s="49">
        <v>-1029648148</v>
      </c>
      <c r="AI985" s="48">
        <v>887</v>
      </c>
      <c r="AJ985" s="39">
        <v>178091.49</v>
      </c>
      <c r="AK985" s="52">
        <v>8151011.0700000003</v>
      </c>
      <c r="AL985" s="39">
        <v>8329102.5600000005</v>
      </c>
      <c r="AM985" s="51">
        <v>171380.71111111113</v>
      </c>
      <c r="AN985" s="260">
        <v>350</v>
      </c>
      <c r="AO985" s="52">
        <v>2429837707</v>
      </c>
      <c r="AP985" s="39">
        <v>30624968699.610001</v>
      </c>
      <c r="AQ985" s="53">
        <v>139</v>
      </c>
      <c r="AR985" s="52"/>
      <c r="AS985" s="52"/>
      <c r="AT985" s="57">
        <v>2261168938714</v>
      </c>
      <c r="AU985" s="57">
        <v>8102371.6100000003</v>
      </c>
      <c r="AV985" s="39">
        <f t="shared" si="36"/>
        <v>2261168938714</v>
      </c>
      <c r="AW985" s="39">
        <f t="shared" si="36"/>
        <v>8102371.6100000003</v>
      </c>
      <c r="AX985" s="54"/>
      <c r="AY985" s="52"/>
      <c r="AZ985" s="52"/>
      <c r="BA985" s="39">
        <v>30624968699.610001</v>
      </c>
      <c r="BB985" s="39">
        <v>30624968699.610001</v>
      </c>
      <c r="BC985" s="52"/>
      <c r="BD985" s="52"/>
      <c r="BE985" s="39">
        <v>30624968699.610001</v>
      </c>
      <c r="BF985" s="39">
        <v>30624968699.610001</v>
      </c>
      <c r="BG985" s="52"/>
      <c r="BH985" s="52"/>
      <c r="BI985" s="39">
        <v>30624968699.610001</v>
      </c>
      <c r="BJ985" s="39">
        <v>30624968699.610001</v>
      </c>
      <c r="BK985" s="69" t="s">
        <v>7996</v>
      </c>
      <c r="BL985" s="69" t="s">
        <v>118</v>
      </c>
      <c r="BM985" s="69" t="s">
        <v>118</v>
      </c>
      <c r="BN985" s="257"/>
      <c r="BO985" s="265" t="s">
        <v>118</v>
      </c>
      <c r="BP985" s="69" t="s">
        <v>8370</v>
      </c>
      <c r="BQ985" s="38"/>
      <c r="BR985" s="257" t="s">
        <v>7705</v>
      </c>
      <c r="BS985" s="257" t="s">
        <v>3326</v>
      </c>
      <c r="BT985" s="257"/>
      <c r="BU985" s="257"/>
      <c r="BV985" s="69" t="s">
        <v>7997</v>
      </c>
      <c r="BW985" s="38"/>
      <c r="BX985" s="257" t="s">
        <v>7706</v>
      </c>
      <c r="BY985" s="266"/>
      <c r="BZ985" s="223"/>
    </row>
    <row r="986" spans="1:78" s="217" customFormat="1" ht="99.75" customHeight="1">
      <c r="A986" s="257">
        <v>983</v>
      </c>
      <c r="B986" s="10" t="s">
        <v>7707</v>
      </c>
      <c r="C986" s="257" t="s">
        <v>106</v>
      </c>
      <c r="D986" s="257" t="s">
        <v>125</v>
      </c>
      <c r="E986" s="257" t="s">
        <v>126</v>
      </c>
      <c r="F986" s="257" t="s">
        <v>7708</v>
      </c>
      <c r="G986" s="257" t="s">
        <v>7709</v>
      </c>
      <c r="H986" s="257" t="s">
        <v>81</v>
      </c>
      <c r="I986" s="32" t="s">
        <v>7710</v>
      </c>
      <c r="J986" s="158" t="s">
        <v>96</v>
      </c>
      <c r="K986" s="257" t="s">
        <v>692</v>
      </c>
      <c r="L986" s="257" t="s">
        <v>7711</v>
      </c>
      <c r="M986" s="258">
        <v>41359</v>
      </c>
      <c r="N986" s="259">
        <v>41359</v>
      </c>
      <c r="O986" s="260">
        <v>9440</v>
      </c>
      <c r="P986" s="260">
        <v>40136</v>
      </c>
      <c r="Q986" s="257" t="s">
        <v>114</v>
      </c>
      <c r="R986" s="257" t="s">
        <v>828</v>
      </c>
      <c r="S986" s="267" t="s">
        <v>415</v>
      </c>
      <c r="T986" s="257" t="s">
        <v>8402</v>
      </c>
      <c r="U986" s="257" t="s">
        <v>116</v>
      </c>
      <c r="V986" s="32"/>
      <c r="W986" s="257"/>
      <c r="X986" s="261"/>
      <c r="Y986" s="261"/>
      <c r="Z986" s="261"/>
      <c r="AA986" s="261"/>
      <c r="AB986" s="262"/>
      <c r="AC986" s="263"/>
      <c r="AD986" s="263"/>
      <c r="AE986" s="263"/>
      <c r="AF986" s="263"/>
      <c r="AG986" s="263"/>
      <c r="AH986" s="263"/>
      <c r="AI986" s="266"/>
      <c r="AJ986" s="49"/>
      <c r="AK986" s="49"/>
      <c r="AL986" s="49"/>
      <c r="AM986" s="49"/>
      <c r="AN986" s="64"/>
      <c r="AO986" s="49"/>
      <c r="AP986" s="49"/>
      <c r="AQ986" s="64"/>
      <c r="AR986" s="49"/>
      <c r="AS986" s="49"/>
      <c r="AT986" s="49"/>
      <c r="AU986" s="49"/>
      <c r="AV986" s="49"/>
      <c r="AW986" s="49"/>
      <c r="AX986" s="91"/>
      <c r="AY986" s="49"/>
      <c r="AZ986" s="49"/>
      <c r="BA986" s="49"/>
      <c r="BB986" s="49"/>
      <c r="BC986" s="49"/>
      <c r="BD986" s="49"/>
      <c r="BE986" s="49"/>
      <c r="BF986" s="49"/>
      <c r="BG986" s="49"/>
      <c r="BH986" s="49"/>
      <c r="BI986" s="49"/>
      <c r="BJ986" s="49"/>
      <c r="BK986" s="257"/>
      <c r="BL986" s="257"/>
      <c r="BM986" s="257"/>
      <c r="BN986" s="257"/>
      <c r="BO986" s="257"/>
      <c r="BP986" s="257"/>
      <c r="BQ986" s="38"/>
      <c r="BR986" s="257"/>
      <c r="BS986" s="265" t="s">
        <v>8404</v>
      </c>
      <c r="BT986" s="257"/>
      <c r="BU986" s="257"/>
      <c r="BV986" s="257"/>
      <c r="BW986" s="38"/>
      <c r="BX986" s="257" t="s">
        <v>3686</v>
      </c>
      <c r="BY986" s="266"/>
      <c r="BZ986" s="223"/>
    </row>
    <row r="987" spans="1:78" s="217" customFormat="1" ht="409.5" customHeight="1">
      <c r="A987" s="257">
        <v>984</v>
      </c>
      <c r="B987" s="101" t="s">
        <v>7712</v>
      </c>
      <c r="C987" s="257" t="s">
        <v>106</v>
      </c>
      <c r="D987" s="257" t="s">
        <v>125</v>
      </c>
      <c r="E987" s="257" t="s">
        <v>7713</v>
      </c>
      <c r="F987" s="257" t="s">
        <v>7714</v>
      </c>
      <c r="G987" s="257" t="s">
        <v>7715</v>
      </c>
      <c r="H987" s="266" t="s">
        <v>110</v>
      </c>
      <c r="I987" s="32" t="s">
        <v>7716</v>
      </c>
      <c r="J987" s="158" t="s">
        <v>96</v>
      </c>
      <c r="K987" s="69" t="s">
        <v>7949</v>
      </c>
      <c r="L987" s="257" t="s">
        <v>7717</v>
      </c>
      <c r="M987" s="258">
        <v>24108</v>
      </c>
      <c r="N987" s="259">
        <v>40477</v>
      </c>
      <c r="O987" s="260">
        <v>8134</v>
      </c>
      <c r="P987" s="260" t="s">
        <v>7718</v>
      </c>
      <c r="Q987" s="257" t="s">
        <v>114</v>
      </c>
      <c r="R987" s="257" t="s">
        <v>7719</v>
      </c>
      <c r="S987" s="267" t="s">
        <v>8119</v>
      </c>
      <c r="T987" s="257" t="s">
        <v>8402</v>
      </c>
      <c r="U987" s="257" t="s">
        <v>101</v>
      </c>
      <c r="V987" s="32"/>
      <c r="W987" s="257"/>
      <c r="X987" s="261"/>
      <c r="Y987" s="261"/>
      <c r="Z987" s="261"/>
      <c r="AA987" s="261"/>
      <c r="AB987" s="262"/>
      <c r="AC987" s="263"/>
      <c r="AD987" s="261"/>
      <c r="AE987" s="261"/>
      <c r="AF987" s="261"/>
      <c r="AG987" s="261"/>
      <c r="AH987" s="263"/>
      <c r="AI987" s="266"/>
      <c r="AJ987" s="39"/>
      <c r="AK987" s="39"/>
      <c r="AL987" s="39"/>
      <c r="AM987" s="39"/>
      <c r="AN987" s="40"/>
      <c r="AO987" s="39"/>
      <c r="AP987" s="39"/>
      <c r="AQ987" s="40"/>
      <c r="AR987" s="39"/>
      <c r="AS987" s="39"/>
      <c r="AT987" s="39"/>
      <c r="AU987" s="39"/>
      <c r="AV987" s="39"/>
      <c r="AW987" s="39"/>
      <c r="AX987" s="41"/>
      <c r="AY987" s="39"/>
      <c r="AZ987" s="39"/>
      <c r="BA987" s="39"/>
      <c r="BB987" s="39"/>
      <c r="BC987" s="39"/>
      <c r="BD987" s="39"/>
      <c r="BE987" s="39"/>
      <c r="BF987" s="39"/>
      <c r="BG987" s="39"/>
      <c r="BH987" s="39"/>
      <c r="BI987" s="39"/>
      <c r="BJ987" s="39"/>
      <c r="BK987" s="264" t="s">
        <v>8456</v>
      </c>
      <c r="BL987" s="266" t="s">
        <v>180</v>
      </c>
      <c r="BM987" s="257" t="s">
        <v>118</v>
      </c>
      <c r="BN987" s="257"/>
      <c r="BO987" s="69" t="s">
        <v>118</v>
      </c>
      <c r="BP987" s="69" t="s">
        <v>8454</v>
      </c>
      <c r="BQ987" s="257" t="s">
        <v>519</v>
      </c>
      <c r="BR987" s="257" t="s">
        <v>7720</v>
      </c>
      <c r="BS987" s="265" t="s">
        <v>8404</v>
      </c>
      <c r="BT987" s="257"/>
      <c r="BU987" s="257"/>
      <c r="BV987" s="69" t="s">
        <v>8455</v>
      </c>
      <c r="BW987" s="38"/>
      <c r="BX987" s="69" t="s">
        <v>7950</v>
      </c>
      <c r="BY987" s="266"/>
      <c r="BZ987" s="223"/>
    </row>
    <row r="988" spans="1:78" s="217" customFormat="1" ht="99.75" customHeight="1">
      <c r="A988" s="257">
        <v>985</v>
      </c>
      <c r="B988" s="10" t="s">
        <v>7721</v>
      </c>
      <c r="C988" s="257" t="s">
        <v>106</v>
      </c>
      <c r="D988" s="257" t="s">
        <v>125</v>
      </c>
      <c r="E988" s="257" t="s">
        <v>1309</v>
      </c>
      <c r="F988" s="266"/>
      <c r="G988" s="257" t="s">
        <v>1309</v>
      </c>
      <c r="H988" s="257" t="s">
        <v>81</v>
      </c>
      <c r="I988" s="10"/>
      <c r="J988" s="158" t="s">
        <v>96</v>
      </c>
      <c r="K988" s="257" t="s">
        <v>7722</v>
      </c>
      <c r="L988" s="266" t="s">
        <v>7723</v>
      </c>
      <c r="M988" s="266"/>
      <c r="N988" s="47"/>
      <c r="O988" s="48"/>
      <c r="P988" s="48"/>
      <c r="Q988" s="257" t="s">
        <v>114</v>
      </c>
      <c r="R988" s="266" t="s">
        <v>1226</v>
      </c>
      <c r="S988" s="267" t="s">
        <v>761</v>
      </c>
      <c r="T988" s="158" t="s">
        <v>86</v>
      </c>
      <c r="U988" s="257" t="s">
        <v>101</v>
      </c>
      <c r="V988" s="32"/>
      <c r="W988" s="266"/>
      <c r="X988" s="261"/>
      <c r="Y988" s="261"/>
      <c r="Z988" s="261"/>
      <c r="AA988" s="261"/>
      <c r="AB988" s="262"/>
      <c r="AC988" s="263"/>
      <c r="AD988" s="263"/>
      <c r="AE988" s="263"/>
      <c r="AF988" s="263"/>
      <c r="AG988" s="263"/>
      <c r="AH988" s="263"/>
      <c r="AI988" s="266"/>
      <c r="AJ988" s="49"/>
      <c r="AK988" s="49"/>
      <c r="AL988" s="49"/>
      <c r="AM988" s="49"/>
      <c r="AN988" s="50"/>
      <c r="AO988" s="49"/>
      <c r="AP988" s="49"/>
      <c r="AQ988" s="50"/>
      <c r="AR988" s="49"/>
      <c r="AS988" s="49"/>
      <c r="AT988" s="49"/>
      <c r="AU988" s="49"/>
      <c r="AV988" s="49"/>
      <c r="AW988" s="49"/>
      <c r="AX988" s="50"/>
      <c r="AY988" s="49"/>
      <c r="AZ988" s="49"/>
      <c r="BA988" s="49"/>
      <c r="BB988" s="49"/>
      <c r="BC988" s="49"/>
      <c r="BD988" s="49"/>
      <c r="BE988" s="49"/>
      <c r="BF988" s="49"/>
      <c r="BG988" s="49"/>
      <c r="BH988" s="49"/>
      <c r="BI988" s="49"/>
      <c r="BJ988" s="49"/>
      <c r="BK988" s="257" t="s">
        <v>7724</v>
      </c>
      <c r="BL988" s="266"/>
      <c r="BM988" s="266" t="s">
        <v>118</v>
      </c>
      <c r="BN988" s="257"/>
      <c r="BO988" s="257" t="s">
        <v>118</v>
      </c>
      <c r="BP988" s="266"/>
      <c r="BQ988" s="34"/>
      <c r="BR988" s="266"/>
      <c r="BS988" s="257" t="s">
        <v>119</v>
      </c>
      <c r="BT988" s="266"/>
      <c r="BU988" s="257"/>
      <c r="BV988" s="266"/>
      <c r="BW988" s="34"/>
      <c r="BX988" s="257" t="s">
        <v>7725</v>
      </c>
      <c r="BY988" s="266"/>
      <c r="BZ988" s="223"/>
    </row>
    <row r="989" spans="1:78" s="217" customFormat="1" ht="99.75" customHeight="1">
      <c r="A989" s="257">
        <v>986</v>
      </c>
      <c r="B989" s="10" t="s">
        <v>7726</v>
      </c>
      <c r="C989" s="257" t="s">
        <v>106</v>
      </c>
      <c r="D989" s="257" t="s">
        <v>125</v>
      </c>
      <c r="E989" s="257" t="s">
        <v>126</v>
      </c>
      <c r="F989" s="266"/>
      <c r="G989" s="257" t="s">
        <v>7727</v>
      </c>
      <c r="H989" s="257" t="s">
        <v>189</v>
      </c>
      <c r="I989" s="32" t="s">
        <v>7728</v>
      </c>
      <c r="J989" s="158" t="s">
        <v>96</v>
      </c>
      <c r="K989" s="257" t="s">
        <v>7729</v>
      </c>
      <c r="L989" s="257" t="s">
        <v>7730</v>
      </c>
      <c r="M989" s="46">
        <v>28126</v>
      </c>
      <c r="N989" s="47">
        <v>40544</v>
      </c>
      <c r="O989" s="48"/>
      <c r="P989" s="48"/>
      <c r="Q989" s="257" t="s">
        <v>8100</v>
      </c>
      <c r="R989" s="266" t="s">
        <v>1071</v>
      </c>
      <c r="S989" s="267" t="s">
        <v>287</v>
      </c>
      <c r="T989" s="158" t="s">
        <v>86</v>
      </c>
      <c r="U989" s="257" t="s">
        <v>101</v>
      </c>
      <c r="V989" s="32"/>
      <c r="W989" s="266"/>
      <c r="X989" s="261"/>
      <c r="Y989" s="261"/>
      <c r="Z989" s="261"/>
      <c r="AA989" s="261"/>
      <c r="AB989" s="262"/>
      <c r="AC989" s="263"/>
      <c r="AD989" s="263"/>
      <c r="AE989" s="263"/>
      <c r="AF989" s="263"/>
      <c r="AG989" s="263"/>
      <c r="AH989" s="263"/>
      <c r="AI989" s="266"/>
      <c r="AJ989" s="49"/>
      <c r="AK989" s="49"/>
      <c r="AL989" s="49"/>
      <c r="AM989" s="49"/>
      <c r="AN989" s="50"/>
      <c r="AO989" s="49"/>
      <c r="AP989" s="49"/>
      <c r="AQ989" s="50"/>
      <c r="AR989" s="49"/>
      <c r="AS989" s="49"/>
      <c r="AT989" s="49"/>
      <c r="AU989" s="49"/>
      <c r="AV989" s="49"/>
      <c r="AW989" s="49"/>
      <c r="AX989" s="50"/>
      <c r="AY989" s="49"/>
      <c r="AZ989" s="49"/>
      <c r="BA989" s="49"/>
      <c r="BB989" s="49"/>
      <c r="BC989" s="49"/>
      <c r="BD989" s="49"/>
      <c r="BE989" s="49"/>
      <c r="BF989" s="49"/>
      <c r="BG989" s="49"/>
      <c r="BH989" s="49"/>
      <c r="BI989" s="49"/>
      <c r="BJ989" s="49"/>
      <c r="BK989" s="257"/>
      <c r="BL989" s="266"/>
      <c r="BM989" s="266"/>
      <c r="BN989" s="266"/>
      <c r="BO989" s="266"/>
      <c r="BP989" s="266"/>
      <c r="BQ989" s="257" t="s">
        <v>7731</v>
      </c>
      <c r="BR989" s="257" t="s">
        <v>7732</v>
      </c>
      <c r="BS989" s="257" t="s">
        <v>119</v>
      </c>
      <c r="BT989" s="266"/>
      <c r="BU989" s="257"/>
      <c r="BV989" s="266"/>
      <c r="BW989" s="34"/>
      <c r="BX989" s="257" t="s">
        <v>7733</v>
      </c>
      <c r="BY989" s="266" t="s">
        <v>4118</v>
      </c>
      <c r="BZ989" s="223"/>
    </row>
    <row r="990" spans="1:78" s="217" customFormat="1" ht="99.75" customHeight="1">
      <c r="A990" s="257">
        <v>987</v>
      </c>
      <c r="B990" s="10" t="s">
        <v>7734</v>
      </c>
      <c r="C990" s="257" t="s">
        <v>76</v>
      </c>
      <c r="D990" s="257" t="s">
        <v>204</v>
      </c>
      <c r="E990" s="257" t="s">
        <v>7386</v>
      </c>
      <c r="F990" s="266"/>
      <c r="G990" s="257"/>
      <c r="H990" s="257" t="s">
        <v>81</v>
      </c>
      <c r="I990" s="32" t="s">
        <v>7735</v>
      </c>
      <c r="J990" s="158" t="s">
        <v>96</v>
      </c>
      <c r="K990" s="257" t="s">
        <v>7729</v>
      </c>
      <c r="L990" s="257"/>
      <c r="M990" s="46"/>
      <c r="N990" s="47"/>
      <c r="O990" s="48"/>
      <c r="P990" s="48"/>
      <c r="Q990" s="257" t="s">
        <v>114</v>
      </c>
      <c r="R990" s="266"/>
      <c r="S990" s="267" t="s">
        <v>6109</v>
      </c>
      <c r="T990" s="158" t="s">
        <v>86</v>
      </c>
      <c r="U990" s="257" t="s">
        <v>248</v>
      </c>
      <c r="V990" s="32"/>
      <c r="W990" s="266"/>
      <c r="X990" s="261"/>
      <c r="Y990" s="261"/>
      <c r="Z990" s="261"/>
      <c r="AA990" s="261"/>
      <c r="AB990" s="262"/>
      <c r="AC990" s="263"/>
      <c r="AD990" s="263"/>
      <c r="AE990" s="263"/>
      <c r="AF990" s="263"/>
      <c r="AG990" s="263"/>
      <c r="AH990" s="263"/>
      <c r="AI990" s="266"/>
      <c r="AJ990" s="49"/>
      <c r="AK990" s="49"/>
      <c r="AL990" s="49"/>
      <c r="AM990" s="49"/>
      <c r="AN990" s="50"/>
      <c r="AO990" s="49"/>
      <c r="AP990" s="49"/>
      <c r="AQ990" s="50"/>
      <c r="AR990" s="49"/>
      <c r="AS990" s="49"/>
      <c r="AT990" s="49"/>
      <c r="AU990" s="49"/>
      <c r="AV990" s="49"/>
      <c r="AW990" s="49"/>
      <c r="AX990" s="50"/>
      <c r="AY990" s="49"/>
      <c r="AZ990" s="49"/>
      <c r="BA990" s="49"/>
      <c r="BB990" s="49"/>
      <c r="BC990" s="49"/>
      <c r="BD990" s="49"/>
      <c r="BE990" s="49"/>
      <c r="BF990" s="49"/>
      <c r="BG990" s="49"/>
      <c r="BH990" s="49"/>
      <c r="BI990" s="49"/>
      <c r="BJ990" s="49"/>
      <c r="BK990" s="257"/>
      <c r="BL990" s="266"/>
      <c r="BM990" s="266"/>
      <c r="BN990" s="266"/>
      <c r="BO990" s="266"/>
      <c r="BP990" s="266"/>
      <c r="BQ990" s="257"/>
      <c r="BR990" s="257"/>
      <c r="BS990" s="257" t="s">
        <v>7736</v>
      </c>
      <c r="BT990" s="266"/>
      <c r="BU990" s="257"/>
      <c r="BV990" s="266"/>
      <c r="BW990" s="34"/>
      <c r="BX990" s="257" t="s">
        <v>7737</v>
      </c>
      <c r="BY990" s="257" t="s">
        <v>6109</v>
      </c>
      <c r="BZ990" s="223"/>
    </row>
    <row r="991" spans="1:78" s="217" customFormat="1" ht="172.5" customHeight="1">
      <c r="A991" s="257">
        <v>988</v>
      </c>
      <c r="B991" s="10" t="s">
        <v>7738</v>
      </c>
      <c r="C991" s="257" t="s">
        <v>106</v>
      </c>
      <c r="D991" s="257" t="s">
        <v>125</v>
      </c>
      <c r="E991" s="257" t="s">
        <v>707</v>
      </c>
      <c r="F991" s="266" t="s">
        <v>7739</v>
      </c>
      <c r="G991" s="257" t="s">
        <v>3471</v>
      </c>
      <c r="H991" s="257" t="s">
        <v>81</v>
      </c>
      <c r="I991" s="32" t="s">
        <v>7740</v>
      </c>
      <c r="J991" s="158" t="s">
        <v>96</v>
      </c>
      <c r="K991" s="257" t="s">
        <v>692</v>
      </c>
      <c r="L991" s="257" t="s">
        <v>7741</v>
      </c>
      <c r="M991" s="46">
        <v>38200</v>
      </c>
      <c r="N991" s="47"/>
      <c r="O991" s="48"/>
      <c r="P991" s="48"/>
      <c r="Q991" s="257" t="s">
        <v>8098</v>
      </c>
      <c r="R991" s="266" t="s">
        <v>286</v>
      </c>
      <c r="S991" s="267" t="s">
        <v>287</v>
      </c>
      <c r="T991" s="257" t="s">
        <v>8402</v>
      </c>
      <c r="U991" s="257" t="s">
        <v>101</v>
      </c>
      <c r="V991" s="32"/>
      <c r="W991" s="266"/>
      <c r="X991" s="261"/>
      <c r="Y991" s="261"/>
      <c r="Z991" s="261"/>
      <c r="AA991" s="261"/>
      <c r="AB991" s="262"/>
      <c r="AC991" s="263"/>
      <c r="AD991" s="263"/>
      <c r="AE991" s="263"/>
      <c r="AF991" s="263"/>
      <c r="AG991" s="263"/>
      <c r="AH991" s="263"/>
      <c r="AI991" s="266"/>
      <c r="AJ991" s="49"/>
      <c r="AK991" s="49"/>
      <c r="AL991" s="49"/>
      <c r="AM991" s="49"/>
      <c r="AN991" s="50"/>
      <c r="AO991" s="49"/>
      <c r="AP991" s="49"/>
      <c r="AQ991" s="50"/>
      <c r="AR991" s="49"/>
      <c r="AS991" s="49"/>
      <c r="AT991" s="49"/>
      <c r="AU991" s="49"/>
      <c r="AV991" s="49"/>
      <c r="AW991" s="49"/>
      <c r="AX991" s="91"/>
      <c r="AY991" s="49"/>
      <c r="AZ991" s="49"/>
      <c r="BA991" s="49"/>
      <c r="BB991" s="49"/>
      <c r="BC991" s="49"/>
      <c r="BD991" s="49"/>
      <c r="BE991" s="49"/>
      <c r="BF991" s="49"/>
      <c r="BG991" s="49"/>
      <c r="BH991" s="49"/>
      <c r="BI991" s="49"/>
      <c r="BJ991" s="49"/>
      <c r="BK991" s="257" t="s">
        <v>7742</v>
      </c>
      <c r="BL991" s="266"/>
      <c r="BM991" s="266" t="s">
        <v>118</v>
      </c>
      <c r="BN991" s="266"/>
      <c r="BO991" s="266"/>
      <c r="BP991" s="266"/>
      <c r="BQ991" s="257" t="s">
        <v>7743</v>
      </c>
      <c r="BR991" s="257" t="s">
        <v>7744</v>
      </c>
      <c r="BS991" s="257" t="s">
        <v>8402</v>
      </c>
      <c r="BT991" s="266"/>
      <c r="BU991" s="257" t="s">
        <v>7745</v>
      </c>
      <c r="BV991" s="257" t="s">
        <v>7746</v>
      </c>
      <c r="BW991" s="34"/>
      <c r="BX991" s="257" t="s">
        <v>7747</v>
      </c>
      <c r="BY991" s="266" t="s">
        <v>790</v>
      </c>
      <c r="BZ991" s="223"/>
    </row>
    <row r="992" spans="1:78" s="217" customFormat="1" ht="153" customHeight="1">
      <c r="A992" s="257">
        <v>989</v>
      </c>
      <c r="B992" s="10" t="s">
        <v>7748</v>
      </c>
      <c r="C992" s="257" t="s">
        <v>106</v>
      </c>
      <c r="D992" s="257" t="s">
        <v>125</v>
      </c>
      <c r="E992" s="257" t="s">
        <v>707</v>
      </c>
      <c r="F992" s="257" t="s">
        <v>7749</v>
      </c>
      <c r="G992" s="257" t="s">
        <v>1853</v>
      </c>
      <c r="H992" s="257" t="s">
        <v>81</v>
      </c>
      <c r="I992" s="32" t="s">
        <v>7750</v>
      </c>
      <c r="J992" s="158" t="s">
        <v>96</v>
      </c>
      <c r="K992" s="257" t="s">
        <v>692</v>
      </c>
      <c r="L992" s="257" t="s">
        <v>7751</v>
      </c>
      <c r="M992" s="258">
        <v>39024</v>
      </c>
      <c r="N992" s="259">
        <v>39024</v>
      </c>
      <c r="O992" s="260"/>
      <c r="P992" s="260"/>
      <c r="Q992" s="257" t="s">
        <v>8100</v>
      </c>
      <c r="R992" s="257" t="s">
        <v>414</v>
      </c>
      <c r="S992" s="267" t="s">
        <v>415</v>
      </c>
      <c r="T992" s="257" t="s">
        <v>8402</v>
      </c>
      <c r="U992" s="257" t="s">
        <v>101</v>
      </c>
      <c r="V992" s="32"/>
      <c r="W992" s="257"/>
      <c r="X992" s="261">
        <v>7194344682</v>
      </c>
      <c r="Y992" s="39">
        <f>X992/10</f>
        <v>719434468.20000005</v>
      </c>
      <c r="Z992" s="39">
        <f>X992/13.5</f>
        <v>532914420.8888889</v>
      </c>
      <c r="AA992" s="39">
        <v>14572890.702479338</v>
      </c>
      <c r="AB992" s="260">
        <v>500</v>
      </c>
      <c r="AC992" s="49">
        <v>7440278790</v>
      </c>
      <c r="AD992" s="49">
        <f>AC992/10</f>
        <v>744027879</v>
      </c>
      <c r="AE992" s="49">
        <f>AC992/13.5</f>
        <v>551131762.22222221</v>
      </c>
      <c r="AF992" s="49">
        <v>3555382.949136992</v>
      </c>
      <c r="AG992" s="263">
        <v>1715838449</v>
      </c>
      <c r="AH992" s="49">
        <v>812900000</v>
      </c>
      <c r="AI992" s="48">
        <v>487</v>
      </c>
      <c r="AJ992" s="39">
        <v>113901.41</v>
      </c>
      <c r="AK992" s="52">
        <v>32585895.219999999</v>
      </c>
      <c r="AL992" s="39">
        <v>32699796.629999999</v>
      </c>
      <c r="AM992" s="51">
        <v>672835.32160493825</v>
      </c>
      <c r="AN992" s="260">
        <v>461</v>
      </c>
      <c r="AO992" s="52">
        <v>1383829580</v>
      </c>
      <c r="AP992" s="39">
        <v>1763467045.6399999</v>
      </c>
      <c r="AQ992" s="53">
        <v>344</v>
      </c>
      <c r="AR992" s="52"/>
      <c r="AS992" s="52"/>
      <c r="AT992" s="57">
        <v>29589755015.75</v>
      </c>
      <c r="AU992" s="57">
        <v>113590.73</v>
      </c>
      <c r="AV992" s="39">
        <f>AR992+AT992</f>
        <v>29589755015.75</v>
      </c>
      <c r="AW992" s="39">
        <f>AS992+AU992</f>
        <v>113590.73</v>
      </c>
      <c r="AX992" s="70"/>
      <c r="AY992" s="52"/>
      <c r="AZ992" s="52"/>
      <c r="BA992" s="39">
        <v>1763467045.6399999</v>
      </c>
      <c r="BB992" s="39">
        <v>1763467045.6399999</v>
      </c>
      <c r="BC992" s="52"/>
      <c r="BD992" s="52"/>
      <c r="BE992" s="39">
        <v>1763467045.6399999</v>
      </c>
      <c r="BF992" s="39">
        <v>1763467045.6399999</v>
      </c>
      <c r="BG992" s="52"/>
      <c r="BH992" s="52"/>
      <c r="BI992" s="39">
        <v>1763467045.6399999</v>
      </c>
      <c r="BJ992" s="39">
        <v>1763467045.6399999</v>
      </c>
      <c r="BK992" s="265" t="s">
        <v>7752</v>
      </c>
      <c r="BL992" s="257"/>
      <c r="BM992" s="257" t="s">
        <v>118</v>
      </c>
      <c r="BN992" s="265"/>
      <c r="BO992" s="265"/>
      <c r="BP992" s="257"/>
      <c r="BQ992" s="257"/>
      <c r="BR992" s="257"/>
      <c r="BS992" s="265" t="s">
        <v>8404</v>
      </c>
      <c r="BT992" s="257"/>
      <c r="BU992" s="257"/>
      <c r="BV992" s="257" t="s">
        <v>7753</v>
      </c>
      <c r="BW992" s="38"/>
      <c r="BX992" s="257" t="s">
        <v>7754</v>
      </c>
      <c r="BY992" s="266" t="s">
        <v>790</v>
      </c>
      <c r="BZ992" s="223"/>
    </row>
    <row r="993" spans="1:78" s="217" customFormat="1" ht="99.75" customHeight="1">
      <c r="A993" s="257">
        <v>990</v>
      </c>
      <c r="B993" s="10" t="s">
        <v>7755</v>
      </c>
      <c r="C993" s="257" t="s">
        <v>92</v>
      </c>
      <c r="D993" s="69" t="s">
        <v>2425</v>
      </c>
      <c r="E993" s="257" t="s">
        <v>745</v>
      </c>
      <c r="F993" s="257" t="s">
        <v>7756</v>
      </c>
      <c r="G993" s="257" t="s">
        <v>7757</v>
      </c>
      <c r="H993" s="257" t="s">
        <v>81</v>
      </c>
      <c r="I993" s="10"/>
      <c r="J993" s="158" t="s">
        <v>96</v>
      </c>
      <c r="K993" s="257" t="s">
        <v>7758</v>
      </c>
      <c r="L993" s="257" t="s">
        <v>7759</v>
      </c>
      <c r="M993" s="258"/>
      <c r="N993" s="259"/>
      <c r="O993" s="260"/>
      <c r="P993" s="260"/>
      <c r="Q993" s="257" t="s">
        <v>114</v>
      </c>
      <c r="R993" s="257" t="s">
        <v>367</v>
      </c>
      <c r="S993" s="267" t="s">
        <v>133</v>
      </c>
      <c r="T993" s="257" t="s">
        <v>368</v>
      </c>
      <c r="U993" s="257" t="s">
        <v>116</v>
      </c>
      <c r="V993" s="32"/>
      <c r="W993" s="257"/>
      <c r="X993" s="261"/>
      <c r="Y993" s="261"/>
      <c r="Z993" s="261"/>
      <c r="AA993" s="261"/>
      <c r="AB993" s="262"/>
      <c r="AC993" s="263"/>
      <c r="AD993" s="261"/>
      <c r="AE993" s="261"/>
      <c r="AF993" s="261"/>
      <c r="AG993" s="261"/>
      <c r="AH993" s="263"/>
      <c r="AI993" s="266"/>
      <c r="AJ993" s="39"/>
      <c r="AK993" s="39"/>
      <c r="AL993" s="39"/>
      <c r="AM993" s="39"/>
      <c r="AN993" s="40"/>
      <c r="AO993" s="39"/>
      <c r="AP993" s="39"/>
      <c r="AQ993" s="40"/>
      <c r="AR993" s="39"/>
      <c r="AS993" s="39"/>
      <c r="AT993" s="39"/>
      <c r="AU993" s="39"/>
      <c r="AV993" s="39"/>
      <c r="AW993" s="39"/>
      <c r="AX993" s="40"/>
      <c r="AY993" s="39"/>
      <c r="AZ993" s="39"/>
      <c r="BA993" s="39"/>
      <c r="BB993" s="39"/>
      <c r="BC993" s="39"/>
      <c r="BD993" s="39"/>
      <c r="BE993" s="39"/>
      <c r="BF993" s="39"/>
      <c r="BG993" s="39"/>
      <c r="BH993" s="39"/>
      <c r="BI993" s="39"/>
      <c r="BJ993" s="39"/>
      <c r="BK993" s="257"/>
      <c r="BL993" s="257"/>
      <c r="BM993" s="257"/>
      <c r="BN993" s="266"/>
      <c r="BO993" s="266"/>
      <c r="BP993" s="257"/>
      <c r="BQ993" s="38"/>
      <c r="BR993" s="257"/>
      <c r="BS993" s="257" t="s">
        <v>368</v>
      </c>
      <c r="BT993" s="257"/>
      <c r="BU993" s="257"/>
      <c r="BV993" s="257" t="s">
        <v>7760</v>
      </c>
      <c r="BW993" s="38"/>
      <c r="BX993" s="257" t="s">
        <v>7761</v>
      </c>
      <c r="BY993" s="266"/>
      <c r="BZ993" s="223"/>
    </row>
    <row r="994" spans="1:78" s="217" customFormat="1" ht="99.75" customHeight="1">
      <c r="A994" s="257">
        <v>991</v>
      </c>
      <c r="B994" s="10" t="s">
        <v>7762</v>
      </c>
      <c r="C994" s="257" t="s">
        <v>106</v>
      </c>
      <c r="D994" s="69" t="s">
        <v>2425</v>
      </c>
      <c r="E994" s="257" t="s">
        <v>745</v>
      </c>
      <c r="F994" s="257" t="s">
        <v>7763</v>
      </c>
      <c r="G994" s="257" t="s">
        <v>7764</v>
      </c>
      <c r="H994" s="257" t="s">
        <v>81</v>
      </c>
      <c r="I994" s="32" t="s">
        <v>7765</v>
      </c>
      <c r="J994" s="158" t="s">
        <v>96</v>
      </c>
      <c r="K994" s="257" t="s">
        <v>96</v>
      </c>
      <c r="L994" s="257" t="s">
        <v>7766</v>
      </c>
      <c r="M994" s="258">
        <v>38607</v>
      </c>
      <c r="N994" s="259">
        <v>38607</v>
      </c>
      <c r="O994" s="260">
        <v>3903</v>
      </c>
      <c r="P994" s="260">
        <v>38271</v>
      </c>
      <c r="Q994" s="257" t="s">
        <v>114</v>
      </c>
      <c r="R994" s="257" t="s">
        <v>176</v>
      </c>
      <c r="S994" s="144" t="s">
        <v>177</v>
      </c>
      <c r="T994" s="265" t="s">
        <v>211</v>
      </c>
      <c r="U994" s="257" t="s">
        <v>116</v>
      </c>
      <c r="V994" s="32"/>
      <c r="W994" s="257"/>
      <c r="X994" s="261">
        <v>3870365280</v>
      </c>
      <c r="Y994" s="39">
        <f>X994/10</f>
        <v>387036528</v>
      </c>
      <c r="Z994" s="39">
        <f>X994/13.5</f>
        <v>286693724.44444442</v>
      </c>
      <c r="AA994" s="39">
        <v>7839825.9601361202</v>
      </c>
      <c r="AB994" s="260">
        <v>538</v>
      </c>
      <c r="AC994" s="49">
        <v>31740201218</v>
      </c>
      <c r="AD994" s="49">
        <f>AC994/10</f>
        <v>3174020121.8000002</v>
      </c>
      <c r="AE994" s="49">
        <f>AC994/13.5</f>
        <v>2351126016.1481481</v>
      </c>
      <c r="AF994" s="49">
        <v>15167250.2331938</v>
      </c>
      <c r="AG994" s="263">
        <v>-16245399</v>
      </c>
      <c r="AH994" s="49">
        <v>-17791936976</v>
      </c>
      <c r="AI994" s="48">
        <v>457</v>
      </c>
      <c r="AJ994" s="39">
        <v>1345343.24</v>
      </c>
      <c r="AK994" s="52">
        <v>27523706.420000002</v>
      </c>
      <c r="AL994" s="39">
        <v>28869049.66</v>
      </c>
      <c r="AM994" s="51">
        <v>594013.36748971196</v>
      </c>
      <c r="AN994" s="260">
        <v>471</v>
      </c>
      <c r="AO994" s="52">
        <v>19270098950</v>
      </c>
      <c r="AP994" s="39">
        <v>2474778243.1499996</v>
      </c>
      <c r="AQ994" s="53">
        <v>399</v>
      </c>
      <c r="AR994" s="52"/>
      <c r="AS994" s="52"/>
      <c r="AT994" s="57">
        <v>112938771957</v>
      </c>
      <c r="AU994" s="57">
        <v>412894.06</v>
      </c>
      <c r="AV994" s="39">
        <f>AR994+AT994</f>
        <v>112938771957</v>
      </c>
      <c r="AW994" s="39">
        <f>AS994+AU994</f>
        <v>412894.06</v>
      </c>
      <c r="AX994" s="54"/>
      <c r="AY994" s="52"/>
      <c r="AZ994" s="52"/>
      <c r="BA994" s="39">
        <v>2474778243.1499996</v>
      </c>
      <c r="BB994" s="39">
        <v>2474778243.1499996</v>
      </c>
      <c r="BC994" s="52"/>
      <c r="BD994" s="52"/>
      <c r="BE994" s="39">
        <v>2474778243.1499996</v>
      </c>
      <c r="BF994" s="39">
        <v>2474778243.1499996</v>
      </c>
      <c r="BG994" s="52"/>
      <c r="BH994" s="52"/>
      <c r="BI994" s="39">
        <v>2474778243.1499996</v>
      </c>
      <c r="BJ994" s="39">
        <v>2474778243.1499996</v>
      </c>
      <c r="BK994" s="265" t="s">
        <v>7767</v>
      </c>
      <c r="BL994" s="266" t="s">
        <v>180</v>
      </c>
      <c r="BM994" s="257" t="s">
        <v>118</v>
      </c>
      <c r="BN994" s="257"/>
      <c r="BO994" s="257" t="s">
        <v>118</v>
      </c>
      <c r="BP994" s="257" t="s">
        <v>7768</v>
      </c>
      <c r="BQ994" s="38"/>
      <c r="BR994" s="257" t="s">
        <v>7769</v>
      </c>
      <c r="BS994" s="257" t="s">
        <v>4518</v>
      </c>
      <c r="BT994" s="257"/>
      <c r="BU994" s="257"/>
      <c r="BV994" s="257" t="s">
        <v>7770</v>
      </c>
      <c r="BW994" s="38"/>
      <c r="BX994" s="257" t="s">
        <v>7771</v>
      </c>
      <c r="BY994" s="266"/>
      <c r="BZ994" s="223"/>
    </row>
    <row r="995" spans="1:78" s="217" customFormat="1" ht="99.75" customHeight="1">
      <c r="A995" s="257">
        <v>992</v>
      </c>
      <c r="B995" s="10" t="s">
        <v>7772</v>
      </c>
      <c r="C995" s="257" t="s">
        <v>92</v>
      </c>
      <c r="D995" s="69" t="s">
        <v>2425</v>
      </c>
      <c r="E995" s="257" t="s">
        <v>745</v>
      </c>
      <c r="F995" s="257"/>
      <c r="G995" s="257" t="s">
        <v>7773</v>
      </c>
      <c r="H995" s="257" t="s">
        <v>81</v>
      </c>
      <c r="I995" s="32"/>
      <c r="J995" s="158" t="s">
        <v>96</v>
      </c>
      <c r="K995" s="257" t="s">
        <v>96</v>
      </c>
      <c r="L995" s="257" t="s">
        <v>7774</v>
      </c>
      <c r="M995" s="258">
        <v>41303</v>
      </c>
      <c r="N995" s="257"/>
      <c r="O995" s="260">
        <v>105</v>
      </c>
      <c r="P995" s="260">
        <v>4402</v>
      </c>
      <c r="Q995" s="257" t="s">
        <v>114</v>
      </c>
      <c r="R995" s="257" t="s">
        <v>6563</v>
      </c>
      <c r="S995" s="267" t="s">
        <v>330</v>
      </c>
      <c r="T995" s="257" t="s">
        <v>553</v>
      </c>
      <c r="U995" s="257" t="s">
        <v>101</v>
      </c>
      <c r="V995" s="266"/>
      <c r="W995" s="266"/>
      <c r="X995" s="263"/>
      <c r="Y995" s="263"/>
      <c r="Z995" s="263"/>
      <c r="AA995" s="263"/>
      <c r="AB995" s="266"/>
      <c r="AC995" s="263"/>
      <c r="AD995" s="263"/>
      <c r="AE995" s="263"/>
      <c r="AF995" s="263"/>
      <c r="AG995" s="263"/>
      <c r="AH995" s="263"/>
      <c r="AI995" s="266"/>
      <c r="AJ995" s="263"/>
      <c r="AK995" s="263"/>
      <c r="AL995" s="263"/>
      <c r="AM995" s="261"/>
      <c r="AN995" s="266"/>
      <c r="AO995" s="263"/>
      <c r="AP995" s="263"/>
      <c r="AQ995" s="266"/>
      <c r="AR995" s="45"/>
      <c r="AS995" s="103"/>
      <c r="AT995" s="4"/>
      <c r="AU995" s="4"/>
      <c r="AV995" s="103"/>
      <c r="AW995" s="103"/>
      <c r="AX995" s="104"/>
      <c r="AY995" s="103"/>
      <c r="AZ995" s="103"/>
      <c r="BA995" s="263"/>
      <c r="BB995" s="263"/>
      <c r="BC995" s="103"/>
      <c r="BD995" s="103"/>
      <c r="BE995" s="263"/>
      <c r="BF995" s="263"/>
      <c r="BG995" s="103"/>
      <c r="BH995" s="103"/>
      <c r="BI995" s="263"/>
      <c r="BJ995" s="263"/>
      <c r="BK995" s="266"/>
      <c r="BL995" s="266" t="s">
        <v>180</v>
      </c>
      <c r="BM995" s="257" t="s">
        <v>180</v>
      </c>
      <c r="BN995" s="266"/>
      <c r="BO995" s="266"/>
      <c r="BP995" s="266"/>
      <c r="BQ995" s="104"/>
      <c r="BR995" s="257" t="s">
        <v>7775</v>
      </c>
      <c r="BS995" s="266"/>
      <c r="BT995" s="104"/>
      <c r="BU995" s="257"/>
      <c r="BV995" s="104"/>
      <c r="BW995" s="104"/>
      <c r="BX995" s="257" t="s">
        <v>7776</v>
      </c>
      <c r="BY995" s="104"/>
      <c r="BZ995" s="223"/>
    </row>
    <row r="996" spans="1:78" s="217" customFormat="1" ht="99.75" customHeight="1">
      <c r="A996" s="257">
        <v>993</v>
      </c>
      <c r="B996" s="10" t="s">
        <v>7777</v>
      </c>
      <c r="C996" s="257" t="s">
        <v>106</v>
      </c>
      <c r="D996" s="257" t="s">
        <v>125</v>
      </c>
      <c r="E996" s="257" t="s">
        <v>7713</v>
      </c>
      <c r="F996" s="257" t="s">
        <v>7778</v>
      </c>
      <c r="G996" s="257" t="s">
        <v>7779</v>
      </c>
      <c r="H996" s="266" t="s">
        <v>110</v>
      </c>
      <c r="I996" s="32" t="s">
        <v>7780</v>
      </c>
      <c r="J996" s="158" t="s">
        <v>96</v>
      </c>
      <c r="K996" s="257" t="s">
        <v>7781</v>
      </c>
      <c r="L996" s="257" t="s">
        <v>7782</v>
      </c>
      <c r="M996" s="258">
        <v>23377</v>
      </c>
      <c r="N996" s="259">
        <v>40694</v>
      </c>
      <c r="O996" s="260"/>
      <c r="P996" s="260"/>
      <c r="Q996" s="257" t="s">
        <v>114</v>
      </c>
      <c r="R996" s="257" t="s">
        <v>1226</v>
      </c>
      <c r="S996" s="267" t="s">
        <v>359</v>
      </c>
      <c r="T996" s="257" t="s">
        <v>8402</v>
      </c>
      <c r="U996" s="257" t="s">
        <v>101</v>
      </c>
      <c r="V996" s="32"/>
      <c r="W996" s="257"/>
      <c r="X996" s="261"/>
      <c r="Y996" s="261"/>
      <c r="Z996" s="261"/>
      <c r="AA996" s="261"/>
      <c r="AB996" s="262"/>
      <c r="AC996" s="263"/>
      <c r="AD996" s="261"/>
      <c r="AE996" s="261"/>
      <c r="AF996" s="261"/>
      <c r="AG996" s="261"/>
      <c r="AH996" s="263"/>
      <c r="AI996" s="266"/>
      <c r="AJ996" s="39"/>
      <c r="AK996" s="39"/>
      <c r="AL996" s="39"/>
      <c r="AM996" s="39"/>
      <c r="AN996" s="40"/>
      <c r="AO996" s="39"/>
      <c r="AP996" s="39"/>
      <c r="AQ996" s="40"/>
      <c r="AR996" s="39"/>
      <c r="AS996" s="39"/>
      <c r="AT996" s="39"/>
      <c r="AU996" s="39"/>
      <c r="AV996" s="39"/>
      <c r="AW996" s="39"/>
      <c r="AX996" s="41"/>
      <c r="AY996" s="39"/>
      <c r="AZ996" s="39"/>
      <c r="BA996" s="39"/>
      <c r="BB996" s="39"/>
      <c r="BC996" s="39"/>
      <c r="BD996" s="39"/>
      <c r="BE996" s="39"/>
      <c r="BF996" s="39"/>
      <c r="BG996" s="39"/>
      <c r="BH996" s="39"/>
      <c r="BI996" s="39"/>
      <c r="BJ996" s="39"/>
      <c r="BK996" s="257" t="s">
        <v>7783</v>
      </c>
      <c r="BL996" s="257"/>
      <c r="BM996" s="257" t="s">
        <v>118</v>
      </c>
      <c r="BN996" s="265" t="s">
        <v>180</v>
      </c>
      <c r="BO996" s="265" t="s">
        <v>180</v>
      </c>
      <c r="BP996" s="257" t="s">
        <v>7784</v>
      </c>
      <c r="BQ996" s="257" t="s">
        <v>519</v>
      </c>
      <c r="BR996" s="257" t="s">
        <v>7785</v>
      </c>
      <c r="BS996" s="265" t="s">
        <v>8404</v>
      </c>
      <c r="BT996" s="257"/>
      <c r="BU996" s="257"/>
      <c r="BV996" s="257" t="s">
        <v>7786</v>
      </c>
      <c r="BW996" s="38"/>
      <c r="BX996" s="257" t="s">
        <v>7787</v>
      </c>
      <c r="BY996" s="266"/>
      <c r="BZ996" s="223"/>
    </row>
    <row r="997" spans="1:78" s="217" customFormat="1" ht="147" customHeight="1">
      <c r="A997" s="257">
        <v>994</v>
      </c>
      <c r="B997" s="10" t="s">
        <v>7788</v>
      </c>
      <c r="C997" s="257" t="s">
        <v>106</v>
      </c>
      <c r="D997" s="257" t="s">
        <v>125</v>
      </c>
      <c r="E997" s="257" t="s">
        <v>7713</v>
      </c>
      <c r="F997" s="257" t="s">
        <v>7789</v>
      </c>
      <c r="G997" s="257" t="s">
        <v>7790</v>
      </c>
      <c r="H997" s="266" t="s">
        <v>110</v>
      </c>
      <c r="I997" s="32" t="s">
        <v>7791</v>
      </c>
      <c r="J997" s="158" t="s">
        <v>130</v>
      </c>
      <c r="K997" s="257" t="s">
        <v>692</v>
      </c>
      <c r="L997" s="257" t="s">
        <v>7792</v>
      </c>
      <c r="M997" s="258">
        <v>32498</v>
      </c>
      <c r="N997" s="259">
        <v>32498</v>
      </c>
      <c r="O997" s="260">
        <v>7</v>
      </c>
      <c r="P997" s="260">
        <v>40151</v>
      </c>
      <c r="Q997" s="257" t="s">
        <v>114</v>
      </c>
      <c r="R997" s="257" t="s">
        <v>385</v>
      </c>
      <c r="S997" s="267" t="s">
        <v>145</v>
      </c>
      <c r="T997" s="257" t="s">
        <v>8402</v>
      </c>
      <c r="U997" s="257" t="s">
        <v>116</v>
      </c>
      <c r="V997" s="32"/>
      <c r="W997" s="257"/>
      <c r="X997" s="261"/>
      <c r="Y997" s="261"/>
      <c r="Z997" s="261"/>
      <c r="AA997" s="261"/>
      <c r="AB997" s="262"/>
      <c r="AC997" s="263"/>
      <c r="AD997" s="263"/>
      <c r="AE997" s="263"/>
      <c r="AF997" s="263"/>
      <c r="AG997" s="263"/>
      <c r="AH997" s="263"/>
      <c r="AI997" s="266"/>
      <c r="AJ997" s="49"/>
      <c r="AK997" s="49"/>
      <c r="AL997" s="49"/>
      <c r="AM997" s="49"/>
      <c r="AN997" s="64"/>
      <c r="AO997" s="49"/>
      <c r="AP997" s="49"/>
      <c r="AQ997" s="64"/>
      <c r="AR997" s="49"/>
      <c r="AS997" s="49"/>
      <c r="AT997" s="49"/>
      <c r="AU997" s="49"/>
      <c r="AV997" s="49"/>
      <c r="AW997" s="49"/>
      <c r="AX997" s="91"/>
      <c r="AY997" s="49"/>
      <c r="AZ997" s="49"/>
      <c r="BA997" s="49"/>
      <c r="BB997" s="49"/>
      <c r="BC997" s="49"/>
      <c r="BD997" s="49"/>
      <c r="BE997" s="49"/>
      <c r="BF997" s="49"/>
      <c r="BG997" s="49"/>
      <c r="BH997" s="49"/>
      <c r="BI997" s="49"/>
      <c r="BJ997" s="49"/>
      <c r="BK997" s="257" t="s">
        <v>7793</v>
      </c>
      <c r="BL997" s="257"/>
      <c r="BM997" s="257" t="s">
        <v>118</v>
      </c>
      <c r="BN997" s="265" t="s">
        <v>180</v>
      </c>
      <c r="BO997" s="265" t="s">
        <v>180</v>
      </c>
      <c r="BP997" s="257" t="s">
        <v>7794</v>
      </c>
      <c r="BQ997" s="257" t="s">
        <v>519</v>
      </c>
      <c r="BR997" s="257" t="s">
        <v>7795</v>
      </c>
      <c r="BS997" s="265" t="s">
        <v>8404</v>
      </c>
      <c r="BT997" s="257"/>
      <c r="BU997" s="257"/>
      <c r="BV997" s="257" t="s">
        <v>830</v>
      </c>
      <c r="BW997" s="38"/>
      <c r="BX997" s="257" t="s">
        <v>7796</v>
      </c>
      <c r="BY997" s="266"/>
      <c r="BZ997" s="223"/>
    </row>
    <row r="998" spans="1:78" s="217" customFormat="1" ht="99.75" customHeight="1">
      <c r="A998" s="257">
        <v>995</v>
      </c>
      <c r="B998" s="10" t="s">
        <v>7797</v>
      </c>
      <c r="C998" s="257" t="s">
        <v>106</v>
      </c>
      <c r="D998" s="257" t="s">
        <v>125</v>
      </c>
      <c r="E998" s="257" t="s">
        <v>7798</v>
      </c>
      <c r="F998" s="266" t="s">
        <v>7799</v>
      </c>
      <c r="G998" s="257" t="s">
        <v>7800</v>
      </c>
      <c r="H998" s="257" t="s">
        <v>81</v>
      </c>
      <c r="I998" s="32" t="s">
        <v>7801</v>
      </c>
      <c r="J998" s="158" t="s">
        <v>96</v>
      </c>
      <c r="K998" s="257" t="s">
        <v>692</v>
      </c>
      <c r="L998" s="266"/>
      <c r="M998" s="46">
        <v>40544</v>
      </c>
      <c r="N998" s="47">
        <v>40544</v>
      </c>
      <c r="O998" s="48"/>
      <c r="P998" s="48"/>
      <c r="Q998" s="257" t="s">
        <v>8100</v>
      </c>
      <c r="R998" s="266"/>
      <c r="S998" s="267" t="s">
        <v>132</v>
      </c>
      <c r="T998" s="158" t="s">
        <v>86</v>
      </c>
      <c r="U998" s="257" t="s">
        <v>116</v>
      </c>
      <c r="V998" s="32"/>
      <c r="W998" s="266"/>
      <c r="X998" s="261"/>
      <c r="Y998" s="261"/>
      <c r="Z998" s="261"/>
      <c r="AA998" s="261"/>
      <c r="AB998" s="262"/>
      <c r="AC998" s="263"/>
      <c r="AD998" s="263"/>
      <c r="AE998" s="263"/>
      <c r="AF998" s="263"/>
      <c r="AG998" s="263"/>
      <c r="AH998" s="263"/>
      <c r="AI998" s="266"/>
      <c r="AJ998" s="49"/>
      <c r="AK998" s="49"/>
      <c r="AL998" s="49"/>
      <c r="AM998" s="49"/>
      <c r="AN998" s="50"/>
      <c r="AO998" s="49"/>
      <c r="AP998" s="49"/>
      <c r="AQ998" s="50"/>
      <c r="AR998" s="49"/>
      <c r="AS998" s="49"/>
      <c r="AT998" s="49"/>
      <c r="AU998" s="49"/>
      <c r="AV998" s="49"/>
      <c r="AW998" s="49"/>
      <c r="AX998" s="50"/>
      <c r="AY998" s="49"/>
      <c r="AZ998" s="49"/>
      <c r="BA998" s="49"/>
      <c r="BB998" s="49"/>
      <c r="BC998" s="49"/>
      <c r="BD998" s="49"/>
      <c r="BE998" s="49"/>
      <c r="BF998" s="49"/>
      <c r="BG998" s="49"/>
      <c r="BH998" s="49"/>
      <c r="BI998" s="49"/>
      <c r="BJ998" s="49"/>
      <c r="BK998" s="257" t="s">
        <v>7802</v>
      </c>
      <c r="BL998" s="266"/>
      <c r="BM998" s="266" t="s">
        <v>118</v>
      </c>
      <c r="BN998" s="257"/>
      <c r="BO998" s="257"/>
      <c r="BP998" s="266"/>
      <c r="BQ998" s="257" t="s">
        <v>7803</v>
      </c>
      <c r="BR998" s="266"/>
      <c r="BS998" s="257" t="s">
        <v>119</v>
      </c>
      <c r="BT998" s="266"/>
      <c r="BU998" s="257"/>
      <c r="BV998" s="257" t="s">
        <v>7804</v>
      </c>
      <c r="BW998" s="34"/>
      <c r="BX998" s="257" t="s">
        <v>7805</v>
      </c>
      <c r="BY998" s="266" t="s">
        <v>6502</v>
      </c>
      <c r="BZ998" s="223"/>
    </row>
    <row r="999" spans="1:78" s="217" customFormat="1" ht="99.75" customHeight="1">
      <c r="A999" s="257">
        <v>996</v>
      </c>
      <c r="B999" s="10" t="s">
        <v>7806</v>
      </c>
      <c r="C999" s="257" t="s">
        <v>106</v>
      </c>
      <c r="D999" s="69" t="s">
        <v>2425</v>
      </c>
      <c r="E999" s="265" t="s">
        <v>1131</v>
      </c>
      <c r="F999" s="257" t="s">
        <v>7807</v>
      </c>
      <c r="G999" s="257" t="s">
        <v>7808</v>
      </c>
      <c r="H999" s="257" t="s">
        <v>81</v>
      </c>
      <c r="I999" s="32" t="s">
        <v>7809</v>
      </c>
      <c r="J999" s="158" t="s">
        <v>954</v>
      </c>
      <c r="K999" s="257" t="s">
        <v>7810</v>
      </c>
      <c r="L999" s="257"/>
      <c r="M999" s="258"/>
      <c r="N999" s="259"/>
      <c r="O999" s="260"/>
      <c r="P999" s="260"/>
      <c r="Q999" s="257" t="s">
        <v>114</v>
      </c>
      <c r="R999" s="257" t="s">
        <v>1625</v>
      </c>
      <c r="S999" s="267" t="s">
        <v>1142</v>
      </c>
      <c r="T999" s="257" t="s">
        <v>914</v>
      </c>
      <c r="U999" s="197" t="s">
        <v>101</v>
      </c>
      <c r="V999" s="32"/>
      <c r="W999" s="257"/>
      <c r="X999" s="261"/>
      <c r="Y999" s="39"/>
      <c r="Z999" s="39"/>
      <c r="AA999" s="39"/>
      <c r="AB999" s="260"/>
      <c r="AC999" s="49"/>
      <c r="AD999" s="49"/>
      <c r="AE999" s="49"/>
      <c r="AF999" s="49"/>
      <c r="AG999" s="263"/>
      <c r="AH999" s="49"/>
      <c r="AI999" s="48"/>
      <c r="AJ999" s="39">
        <v>121599.00227</v>
      </c>
      <c r="AK999" s="52"/>
      <c r="AL999" s="39">
        <v>121599.00227</v>
      </c>
      <c r="AM999" s="51">
        <v>2502.0370837448559</v>
      </c>
      <c r="AN999" s="53">
        <v>5</v>
      </c>
      <c r="AO999" s="52">
        <v>8997133</v>
      </c>
      <c r="AP999" s="52"/>
      <c r="AQ999" s="260" t="s">
        <v>198</v>
      </c>
      <c r="AR999" s="51"/>
      <c r="AS999" s="51"/>
      <c r="AT999" s="51"/>
      <c r="AU999" s="51"/>
      <c r="AV999" s="51"/>
      <c r="AW999" s="51"/>
      <c r="AX999" s="38"/>
      <c r="AY999" s="51"/>
      <c r="AZ999" s="51"/>
      <c r="BA999" s="52"/>
      <c r="BB999" s="52"/>
      <c r="BC999" s="51"/>
      <c r="BD999" s="51"/>
      <c r="BE999" s="52"/>
      <c r="BF999" s="52"/>
      <c r="BG999" s="51"/>
      <c r="BH999" s="51"/>
      <c r="BI999" s="52"/>
      <c r="BJ999" s="52"/>
      <c r="BK999" s="257"/>
      <c r="BL999" s="257"/>
      <c r="BM999" s="257"/>
      <c r="BN999" s="257"/>
      <c r="BO999" s="257"/>
      <c r="BP999" s="257"/>
      <c r="BQ999" s="257" t="s">
        <v>7811</v>
      </c>
      <c r="BR999" s="257" t="s">
        <v>7812</v>
      </c>
      <c r="BS999" s="257" t="s">
        <v>7813</v>
      </c>
      <c r="BT999" s="257"/>
      <c r="BU999" s="257"/>
      <c r="BV999" s="257"/>
      <c r="BW999" s="38"/>
      <c r="BX999" s="257" t="s">
        <v>7814</v>
      </c>
      <c r="BY999" s="266"/>
      <c r="BZ999" s="223"/>
    </row>
    <row r="1000" spans="1:78" s="217" customFormat="1" ht="195" customHeight="1">
      <c r="A1000" s="257">
        <v>997</v>
      </c>
      <c r="B1000" s="10" t="s">
        <v>7815</v>
      </c>
      <c r="C1000" s="257" t="s">
        <v>106</v>
      </c>
      <c r="D1000" s="69" t="s">
        <v>2425</v>
      </c>
      <c r="E1000" s="265" t="s">
        <v>1131</v>
      </c>
      <c r="F1000" s="257" t="s">
        <v>7816</v>
      </c>
      <c r="G1000" s="257" t="s">
        <v>7808</v>
      </c>
      <c r="H1000" s="257" t="s">
        <v>81</v>
      </c>
      <c r="I1000" s="32" t="s">
        <v>7817</v>
      </c>
      <c r="J1000" s="158" t="s">
        <v>96</v>
      </c>
      <c r="K1000" s="257" t="s">
        <v>572</v>
      </c>
      <c r="L1000" s="257" t="s">
        <v>7818</v>
      </c>
      <c r="M1000" s="257">
        <v>2001</v>
      </c>
      <c r="N1000" s="257"/>
      <c r="O1000" s="260"/>
      <c r="P1000" s="260"/>
      <c r="Q1000" s="257" t="s">
        <v>175</v>
      </c>
      <c r="R1000" s="257" t="s">
        <v>7819</v>
      </c>
      <c r="S1000" s="144" t="s">
        <v>177</v>
      </c>
      <c r="T1000" s="257" t="s">
        <v>962</v>
      </c>
      <c r="U1000" s="197" t="s">
        <v>101</v>
      </c>
      <c r="V1000" s="257"/>
      <c r="W1000" s="257"/>
      <c r="X1000" s="261"/>
      <c r="Y1000" s="261"/>
      <c r="Z1000" s="261"/>
      <c r="AA1000" s="261"/>
      <c r="AB1000" s="257"/>
      <c r="AC1000" s="261"/>
      <c r="AD1000" s="261"/>
      <c r="AE1000" s="261"/>
      <c r="AF1000" s="261"/>
      <c r="AG1000" s="261"/>
      <c r="AH1000" s="261"/>
      <c r="AI1000" s="257"/>
      <c r="AJ1000" s="261"/>
      <c r="AK1000" s="261"/>
      <c r="AL1000" s="261"/>
      <c r="AM1000" s="261"/>
      <c r="AN1000" s="257"/>
      <c r="AO1000" s="261"/>
      <c r="AP1000" s="261"/>
      <c r="AQ1000" s="257"/>
      <c r="AR1000" s="261"/>
      <c r="AS1000" s="261"/>
      <c r="AT1000" s="261"/>
      <c r="AU1000" s="261"/>
      <c r="AV1000" s="261"/>
      <c r="AW1000" s="261"/>
      <c r="AX1000" s="257"/>
      <c r="AY1000" s="261"/>
      <c r="AZ1000" s="261"/>
      <c r="BA1000" s="261"/>
      <c r="BB1000" s="261"/>
      <c r="BC1000" s="261"/>
      <c r="BD1000" s="261"/>
      <c r="BE1000" s="261"/>
      <c r="BF1000" s="261"/>
      <c r="BG1000" s="261"/>
      <c r="BH1000" s="261"/>
      <c r="BI1000" s="261"/>
      <c r="BJ1000" s="261"/>
      <c r="BK1000" s="257" t="s">
        <v>7820</v>
      </c>
      <c r="BL1000" s="266" t="s">
        <v>180</v>
      </c>
      <c r="BM1000" s="257" t="s">
        <v>118</v>
      </c>
      <c r="BN1000" s="257" t="s">
        <v>118</v>
      </c>
      <c r="BO1000" s="257" t="s">
        <v>118</v>
      </c>
      <c r="BP1000" s="257"/>
      <c r="BQ1000" s="257"/>
      <c r="BR1000" s="257" t="s">
        <v>7821</v>
      </c>
      <c r="BS1000" s="257" t="s">
        <v>962</v>
      </c>
      <c r="BT1000" s="257"/>
      <c r="BU1000" s="257"/>
      <c r="BV1000" s="257"/>
      <c r="BW1000" s="257"/>
      <c r="BX1000" s="257" t="s">
        <v>7822</v>
      </c>
      <c r="BY1000" s="257"/>
      <c r="BZ1000" s="223"/>
    </row>
    <row r="1001" spans="1:78" s="217" customFormat="1" ht="117" customHeight="1">
      <c r="A1001" s="257">
        <v>998</v>
      </c>
      <c r="B1001" s="10" t="s">
        <v>7823</v>
      </c>
      <c r="C1001" s="257" t="s">
        <v>76</v>
      </c>
      <c r="D1001" s="257" t="s">
        <v>77</v>
      </c>
      <c r="E1001" s="257" t="s">
        <v>78</v>
      </c>
      <c r="F1001" s="257" t="s">
        <v>7824</v>
      </c>
      <c r="G1001" s="257" t="s">
        <v>7825</v>
      </c>
      <c r="H1001" s="257" t="s">
        <v>81</v>
      </c>
      <c r="I1001" s="32" t="s">
        <v>7826</v>
      </c>
      <c r="J1001" s="158" t="s">
        <v>96</v>
      </c>
      <c r="K1001" s="257" t="s">
        <v>96</v>
      </c>
      <c r="L1001" s="257" t="s">
        <v>7827</v>
      </c>
      <c r="M1001" s="257">
        <v>1965</v>
      </c>
      <c r="N1001" s="257">
        <v>2015</v>
      </c>
      <c r="O1001" s="260"/>
      <c r="P1001" s="260"/>
      <c r="Q1001" s="257" t="s">
        <v>8098</v>
      </c>
      <c r="R1001" s="257"/>
      <c r="S1001" s="267" t="s">
        <v>7828</v>
      </c>
      <c r="T1001" s="158" t="s">
        <v>86</v>
      </c>
      <c r="U1001" s="69" t="s">
        <v>248</v>
      </c>
      <c r="V1001" s="257"/>
      <c r="W1001" s="257"/>
      <c r="X1001" s="261"/>
      <c r="Y1001" s="261"/>
      <c r="Z1001" s="261"/>
      <c r="AA1001" s="261"/>
      <c r="AB1001" s="257"/>
      <c r="AC1001" s="261"/>
      <c r="AD1001" s="261"/>
      <c r="AE1001" s="261"/>
      <c r="AF1001" s="261"/>
      <c r="AG1001" s="261"/>
      <c r="AH1001" s="261"/>
      <c r="AI1001" s="257"/>
      <c r="AJ1001" s="261"/>
      <c r="AK1001" s="261"/>
      <c r="AL1001" s="261"/>
      <c r="AM1001" s="261"/>
      <c r="AN1001" s="257"/>
      <c r="AO1001" s="261"/>
      <c r="AP1001" s="261"/>
      <c r="AQ1001" s="257"/>
      <c r="AR1001" s="261"/>
      <c r="AS1001" s="261"/>
      <c r="AT1001" s="261"/>
      <c r="AU1001" s="261"/>
      <c r="AV1001" s="261"/>
      <c r="AW1001" s="261"/>
      <c r="AX1001" s="257"/>
      <c r="AY1001" s="261"/>
      <c r="AZ1001" s="261"/>
      <c r="BA1001" s="261"/>
      <c r="BB1001" s="261"/>
      <c r="BC1001" s="261"/>
      <c r="BD1001" s="261"/>
      <c r="BE1001" s="261"/>
      <c r="BF1001" s="261"/>
      <c r="BG1001" s="261"/>
      <c r="BH1001" s="261"/>
      <c r="BI1001" s="261"/>
      <c r="BJ1001" s="261"/>
      <c r="BK1001" s="257" t="s">
        <v>7829</v>
      </c>
      <c r="BL1001" s="257"/>
      <c r="BM1001" s="257" t="s">
        <v>118</v>
      </c>
      <c r="BN1001" s="257"/>
      <c r="BO1001" s="257" t="s">
        <v>118</v>
      </c>
      <c r="BP1001" s="257"/>
      <c r="BQ1001" s="257" t="s">
        <v>7830</v>
      </c>
      <c r="BR1001" s="257"/>
      <c r="BS1001" s="257" t="s">
        <v>7831</v>
      </c>
      <c r="BT1001" s="257"/>
      <c r="BU1001" s="257"/>
      <c r="BV1001" s="257" t="s">
        <v>7832</v>
      </c>
      <c r="BW1001" s="257"/>
      <c r="BX1001" s="257" t="s">
        <v>7833</v>
      </c>
      <c r="BY1001" s="257" t="s">
        <v>7834</v>
      </c>
      <c r="BZ1001" s="223"/>
    </row>
    <row r="1002" spans="1:78" s="217" customFormat="1" ht="142.5" customHeight="1">
      <c r="A1002" s="257">
        <v>999</v>
      </c>
      <c r="B1002" s="10" t="s">
        <v>7835</v>
      </c>
      <c r="C1002" s="257" t="s">
        <v>106</v>
      </c>
      <c r="D1002" s="257" t="s">
        <v>125</v>
      </c>
      <c r="E1002" s="257" t="s">
        <v>7836</v>
      </c>
      <c r="F1002" s="257" t="s">
        <v>7837</v>
      </c>
      <c r="G1002" s="257" t="s">
        <v>7836</v>
      </c>
      <c r="H1002" s="69" t="s">
        <v>8072</v>
      </c>
      <c r="I1002" s="32" t="s">
        <v>7838</v>
      </c>
      <c r="J1002" s="158" t="s">
        <v>130</v>
      </c>
      <c r="K1002" s="257" t="s">
        <v>7839</v>
      </c>
      <c r="L1002" s="257" t="s">
        <v>7840</v>
      </c>
      <c r="M1002" s="258"/>
      <c r="N1002" s="258"/>
      <c r="O1002" s="260"/>
      <c r="P1002" s="260"/>
      <c r="Q1002" s="257" t="s">
        <v>175</v>
      </c>
      <c r="R1002" s="257" t="s">
        <v>651</v>
      </c>
      <c r="S1002" s="267" t="s">
        <v>415</v>
      </c>
      <c r="T1002" s="257" t="s">
        <v>536</v>
      </c>
      <c r="U1002" s="197" t="s">
        <v>101</v>
      </c>
      <c r="V1002" s="257"/>
      <c r="W1002" s="257"/>
      <c r="X1002" s="261"/>
      <c r="Y1002" s="261"/>
      <c r="Z1002" s="261"/>
      <c r="AA1002" s="261"/>
      <c r="AB1002" s="257"/>
      <c r="AC1002" s="261"/>
      <c r="AD1002" s="261"/>
      <c r="AE1002" s="261"/>
      <c r="AF1002" s="261"/>
      <c r="AG1002" s="261"/>
      <c r="AH1002" s="261"/>
      <c r="AI1002" s="257"/>
      <c r="AJ1002" s="261"/>
      <c r="AK1002" s="261"/>
      <c r="AL1002" s="261"/>
      <c r="AM1002" s="261"/>
      <c r="AN1002" s="257"/>
      <c r="AO1002" s="261"/>
      <c r="AP1002" s="261"/>
      <c r="AQ1002" s="257"/>
      <c r="AR1002" s="261"/>
      <c r="AS1002" s="261"/>
      <c r="AT1002" s="261"/>
      <c r="AU1002" s="261"/>
      <c r="AV1002" s="261"/>
      <c r="AW1002" s="261"/>
      <c r="AX1002" s="257"/>
      <c r="AY1002" s="261"/>
      <c r="AZ1002" s="261"/>
      <c r="BA1002" s="261"/>
      <c r="BB1002" s="261"/>
      <c r="BC1002" s="261"/>
      <c r="BD1002" s="261"/>
      <c r="BE1002" s="261"/>
      <c r="BF1002" s="261"/>
      <c r="BG1002" s="261"/>
      <c r="BH1002" s="261"/>
      <c r="BI1002" s="261"/>
      <c r="BJ1002" s="261"/>
      <c r="BK1002" s="257" t="s">
        <v>7841</v>
      </c>
      <c r="BL1002" s="266" t="s">
        <v>180</v>
      </c>
      <c r="BM1002" s="257" t="s">
        <v>180</v>
      </c>
      <c r="BN1002" s="257" t="s">
        <v>118</v>
      </c>
      <c r="BO1002" s="257" t="s">
        <v>118</v>
      </c>
      <c r="BP1002" s="257"/>
      <c r="BQ1002" s="257"/>
      <c r="BR1002" s="257"/>
      <c r="BS1002" s="257" t="s">
        <v>536</v>
      </c>
      <c r="BT1002" s="257"/>
      <c r="BU1002" s="257"/>
      <c r="BV1002" s="257" t="s">
        <v>830</v>
      </c>
      <c r="BW1002" s="257"/>
      <c r="BX1002" s="257" t="s">
        <v>7842</v>
      </c>
      <c r="BY1002" s="257"/>
      <c r="BZ1002" s="223"/>
    </row>
    <row r="1003" spans="1:78" s="217" customFormat="1" ht="99.75" customHeight="1">
      <c r="A1003" s="257">
        <v>1000</v>
      </c>
      <c r="B1003" s="101" t="s">
        <v>8281</v>
      </c>
      <c r="C1003" s="257" t="s">
        <v>76</v>
      </c>
      <c r="D1003" s="257" t="s">
        <v>77</v>
      </c>
      <c r="E1003" s="257" t="s">
        <v>428</v>
      </c>
      <c r="F1003" s="257" t="s">
        <v>7843</v>
      </c>
      <c r="G1003" s="257" t="s">
        <v>7844</v>
      </c>
      <c r="H1003" s="257" t="s">
        <v>81</v>
      </c>
      <c r="I1003" s="32" t="s">
        <v>7845</v>
      </c>
      <c r="J1003" s="158" t="s">
        <v>96</v>
      </c>
      <c r="K1003" s="257" t="s">
        <v>7846</v>
      </c>
      <c r="L1003" s="257" t="s">
        <v>7847</v>
      </c>
      <c r="M1003" s="258">
        <v>39310</v>
      </c>
      <c r="N1003" s="258">
        <v>39310</v>
      </c>
      <c r="O1003" s="260" t="s">
        <v>7848</v>
      </c>
      <c r="P1003" s="260"/>
      <c r="Q1003" s="257" t="s">
        <v>8098</v>
      </c>
      <c r="R1003" s="257"/>
      <c r="S1003" s="267" t="s">
        <v>3807</v>
      </c>
      <c r="T1003" s="158" t="s">
        <v>86</v>
      </c>
      <c r="U1003" s="257" t="s">
        <v>4771</v>
      </c>
      <c r="V1003" s="257"/>
      <c r="W1003" s="257"/>
      <c r="X1003" s="261"/>
      <c r="Y1003" s="261"/>
      <c r="Z1003" s="261"/>
      <c r="AA1003" s="261"/>
      <c r="AB1003" s="257"/>
      <c r="AC1003" s="261"/>
      <c r="AD1003" s="261"/>
      <c r="AE1003" s="261"/>
      <c r="AF1003" s="261"/>
      <c r="AG1003" s="261"/>
      <c r="AH1003" s="261"/>
      <c r="AI1003" s="257"/>
      <c r="AJ1003" s="261"/>
      <c r="AK1003" s="261"/>
      <c r="AL1003" s="261"/>
      <c r="AM1003" s="261"/>
      <c r="AN1003" s="257"/>
      <c r="AO1003" s="261"/>
      <c r="AP1003" s="261"/>
      <c r="AQ1003" s="257"/>
      <c r="AR1003" s="261"/>
      <c r="AS1003" s="261"/>
      <c r="AT1003" s="261"/>
      <c r="AU1003" s="261"/>
      <c r="AV1003" s="261"/>
      <c r="AW1003" s="261"/>
      <c r="AX1003" s="257"/>
      <c r="AY1003" s="261"/>
      <c r="AZ1003" s="261"/>
      <c r="BA1003" s="261"/>
      <c r="BB1003" s="261"/>
      <c r="BC1003" s="261"/>
      <c r="BD1003" s="261"/>
      <c r="BE1003" s="261"/>
      <c r="BF1003" s="261"/>
      <c r="BG1003" s="261"/>
      <c r="BH1003" s="261"/>
      <c r="BI1003" s="261"/>
      <c r="BJ1003" s="261"/>
      <c r="BK1003" s="257"/>
      <c r="BL1003" s="257"/>
      <c r="BM1003" s="257"/>
      <c r="BN1003" s="257"/>
      <c r="BO1003" s="257"/>
      <c r="BP1003" s="257"/>
      <c r="BQ1003" s="257" t="s">
        <v>7849</v>
      </c>
      <c r="BR1003" s="257"/>
      <c r="BS1003" s="257" t="s">
        <v>7850</v>
      </c>
      <c r="BT1003" s="257"/>
      <c r="BU1003" s="257"/>
      <c r="BV1003" s="257" t="s">
        <v>7851</v>
      </c>
      <c r="BW1003" s="257"/>
      <c r="BX1003" s="257" t="s">
        <v>7852</v>
      </c>
      <c r="BY1003" s="257" t="s">
        <v>3807</v>
      </c>
      <c r="BZ1003" s="223"/>
    </row>
    <row r="1004" spans="1:78" s="217" customFormat="1" ht="220.5" customHeight="1">
      <c r="A1004" s="257">
        <v>1001</v>
      </c>
      <c r="B1004" s="10" t="s">
        <v>7853</v>
      </c>
      <c r="C1004" s="257" t="s">
        <v>106</v>
      </c>
      <c r="D1004" s="257" t="s">
        <v>93</v>
      </c>
      <c r="E1004" s="257" t="s">
        <v>419</v>
      </c>
      <c r="F1004" s="257" t="s">
        <v>7854</v>
      </c>
      <c r="G1004" s="257" t="s">
        <v>7855</v>
      </c>
      <c r="H1004" s="257" t="s">
        <v>81</v>
      </c>
      <c r="I1004" s="32" t="s">
        <v>7856</v>
      </c>
      <c r="J1004" s="158" t="s">
        <v>96</v>
      </c>
      <c r="K1004" s="257" t="s">
        <v>96</v>
      </c>
      <c r="L1004" s="257" t="s">
        <v>7857</v>
      </c>
      <c r="M1004" s="258">
        <v>26821</v>
      </c>
      <c r="N1004" s="259">
        <v>26821</v>
      </c>
      <c r="O1004" s="260">
        <v>1307</v>
      </c>
      <c r="P1004" s="260"/>
      <c r="Q1004" s="257" t="s">
        <v>114</v>
      </c>
      <c r="R1004" s="257" t="s">
        <v>614</v>
      </c>
      <c r="S1004" s="267" t="s">
        <v>132</v>
      </c>
      <c r="T1004" s="257" t="s">
        <v>8402</v>
      </c>
      <c r="U1004" s="197" t="s">
        <v>101</v>
      </c>
      <c r="V1004" s="32"/>
      <c r="W1004" s="257"/>
      <c r="X1004" s="261">
        <v>274026596</v>
      </c>
      <c r="Y1004" s="39">
        <f>X1004/10</f>
        <v>27402659.600000001</v>
      </c>
      <c r="Z1004" s="39">
        <f>X1004/13.5</f>
        <v>20298266.370370369</v>
      </c>
      <c r="AA1004" s="39">
        <v>555069.2675417274</v>
      </c>
      <c r="AB1004" s="260">
        <v>91</v>
      </c>
      <c r="AC1004" s="49">
        <v>1214014192</v>
      </c>
      <c r="AD1004" s="49">
        <f>AC1004/10</f>
        <v>121401419.2</v>
      </c>
      <c r="AE1004" s="49">
        <f>AC1004/13.5</f>
        <v>89926977.185185179</v>
      </c>
      <c r="AF1004" s="49">
        <v>580124.14320392988</v>
      </c>
      <c r="AG1004" s="263">
        <v>561643622</v>
      </c>
      <c r="AH1004" s="49">
        <v>7000000</v>
      </c>
      <c r="AI1004" s="48">
        <v>84</v>
      </c>
      <c r="AJ1004" s="39">
        <v>50000</v>
      </c>
      <c r="AK1004" s="52">
        <v>1783168.49</v>
      </c>
      <c r="AL1004" s="39">
        <v>1833168.49</v>
      </c>
      <c r="AM1004" s="51">
        <v>37719.51625514403</v>
      </c>
      <c r="AN1004" s="260">
        <v>78</v>
      </c>
      <c r="AO1004" s="52">
        <v>100000000</v>
      </c>
      <c r="AP1004" s="39">
        <v>228529593.61000001</v>
      </c>
      <c r="AQ1004" s="53">
        <v>80</v>
      </c>
      <c r="AR1004" s="52"/>
      <c r="AS1004" s="52"/>
      <c r="AT1004" s="52"/>
      <c r="AU1004" s="52"/>
      <c r="AV1004" s="52"/>
      <c r="AW1004" s="52"/>
      <c r="AX1004" s="70"/>
      <c r="AY1004" s="52"/>
      <c r="AZ1004" s="52"/>
      <c r="BA1004" s="39">
        <v>228529593.61000001</v>
      </c>
      <c r="BB1004" s="39">
        <v>228529593.61000001</v>
      </c>
      <c r="BC1004" s="52"/>
      <c r="BD1004" s="52"/>
      <c r="BE1004" s="39">
        <v>228529593.61000001</v>
      </c>
      <c r="BF1004" s="39">
        <v>228529593.61000001</v>
      </c>
      <c r="BG1004" s="52"/>
      <c r="BH1004" s="52"/>
      <c r="BI1004" s="39">
        <v>228529593.61000001</v>
      </c>
      <c r="BJ1004" s="39">
        <v>228529593.61000001</v>
      </c>
      <c r="BK1004" s="257" t="s">
        <v>7858</v>
      </c>
      <c r="BL1004" s="257"/>
      <c r="BM1004" s="257" t="s">
        <v>118</v>
      </c>
      <c r="BN1004" s="257"/>
      <c r="BO1004" s="257" t="s">
        <v>118</v>
      </c>
      <c r="BP1004" s="257" t="s">
        <v>7859</v>
      </c>
      <c r="BQ1004" s="38"/>
      <c r="BR1004" s="257" t="s">
        <v>7860</v>
      </c>
      <c r="BS1004" s="257" t="s">
        <v>8402</v>
      </c>
      <c r="BT1004" s="257"/>
      <c r="BU1004" s="257"/>
      <c r="BV1004" s="257" t="s">
        <v>7861</v>
      </c>
      <c r="BW1004" s="38"/>
      <c r="BX1004" s="257" t="s">
        <v>7862</v>
      </c>
      <c r="BY1004" s="266"/>
      <c r="BZ1004" s="223"/>
    </row>
    <row r="1005" spans="1:78" s="217" customFormat="1" ht="108.75" customHeight="1">
      <c r="A1005" s="257">
        <v>1002</v>
      </c>
      <c r="B1005" s="101" t="s">
        <v>7863</v>
      </c>
      <c r="C1005" s="257" t="s">
        <v>92</v>
      </c>
      <c r="D1005" s="257" t="s">
        <v>2728</v>
      </c>
      <c r="E1005" s="257" t="s">
        <v>2733</v>
      </c>
      <c r="F1005" s="257" t="s">
        <v>7864</v>
      </c>
      <c r="G1005" s="257" t="s">
        <v>7865</v>
      </c>
      <c r="H1005" s="257" t="s">
        <v>81</v>
      </c>
      <c r="I1005" s="32" t="s">
        <v>7866</v>
      </c>
      <c r="J1005" s="158" t="s">
        <v>96</v>
      </c>
      <c r="K1005" s="257" t="s">
        <v>96</v>
      </c>
      <c r="L1005" s="257" t="s">
        <v>7867</v>
      </c>
      <c r="M1005" s="266"/>
      <c r="N1005" s="266"/>
      <c r="O1005" s="48"/>
      <c r="P1005" s="48"/>
      <c r="Q1005" s="257" t="s">
        <v>114</v>
      </c>
      <c r="R1005" s="257" t="s">
        <v>1245</v>
      </c>
      <c r="S1005" s="266" t="s">
        <v>761</v>
      </c>
      <c r="T1005" s="257" t="s">
        <v>2638</v>
      </c>
      <c r="U1005" s="257" t="s">
        <v>116</v>
      </c>
      <c r="V1005" s="266"/>
      <c r="W1005" s="266"/>
      <c r="X1005" s="263"/>
      <c r="Y1005" s="263"/>
      <c r="Z1005" s="263"/>
      <c r="AA1005" s="263"/>
      <c r="AB1005" s="266"/>
      <c r="AC1005" s="263"/>
      <c r="AD1005" s="263"/>
      <c r="AE1005" s="263"/>
      <c r="AF1005" s="261"/>
      <c r="AG1005" s="263"/>
      <c r="AH1005" s="263"/>
      <c r="AI1005" s="266"/>
      <c r="AJ1005" s="263"/>
      <c r="AK1005" s="263"/>
      <c r="AL1005" s="263"/>
      <c r="AM1005" s="263"/>
      <c r="AN1005" s="257"/>
      <c r="AO1005" s="263"/>
      <c r="AP1005" s="263"/>
      <c r="AQ1005" s="266"/>
      <c r="AR1005" s="261" t="s">
        <v>7868</v>
      </c>
      <c r="AS1005" s="103"/>
      <c r="AT1005" s="4"/>
      <c r="AU1005" s="4"/>
      <c r="AV1005" s="103"/>
      <c r="AW1005" s="103"/>
      <c r="AX1005" s="104"/>
      <c r="AY1005" s="103"/>
      <c r="AZ1005" s="103"/>
      <c r="BA1005" s="263"/>
      <c r="BB1005" s="263"/>
      <c r="BC1005" s="103"/>
      <c r="BD1005" s="103"/>
      <c r="BE1005" s="263"/>
      <c r="BF1005" s="263"/>
      <c r="BG1005" s="103"/>
      <c r="BH1005" s="103"/>
      <c r="BI1005" s="263"/>
      <c r="BJ1005" s="263"/>
      <c r="BK1005" s="266" t="s">
        <v>7869</v>
      </c>
      <c r="BL1005" s="266" t="s">
        <v>180</v>
      </c>
      <c r="BM1005" s="257" t="s">
        <v>180</v>
      </c>
      <c r="BN1005" s="266"/>
      <c r="BO1005" s="266" t="s">
        <v>118</v>
      </c>
      <c r="BP1005" s="266"/>
      <c r="BQ1005" s="104"/>
      <c r="BR1005" s="104"/>
      <c r="BS1005" s="266" t="s">
        <v>2638</v>
      </c>
      <c r="BT1005" s="104"/>
      <c r="BU1005" s="257"/>
      <c r="BV1005" s="104"/>
      <c r="BW1005" s="104"/>
      <c r="BX1005" s="257" t="s">
        <v>7870</v>
      </c>
      <c r="BY1005" s="104"/>
      <c r="BZ1005" s="223"/>
    </row>
    <row r="1006" spans="1:78" ht="15.75">
      <c r="A1006" s="9"/>
      <c r="B1006" s="13"/>
      <c r="C1006" s="9"/>
      <c r="D1006" s="9"/>
      <c r="E1006" s="9"/>
      <c r="F1006" s="9"/>
      <c r="G1006" s="9"/>
      <c r="H1006" s="9"/>
      <c r="I1006" s="14"/>
      <c r="J1006" s="159"/>
      <c r="K1006" s="8"/>
      <c r="L1006" s="9"/>
      <c r="M1006" s="8"/>
      <c r="N1006" s="8"/>
      <c r="O1006" s="15"/>
      <c r="P1006" s="15"/>
      <c r="Q1006" s="9"/>
      <c r="R1006" s="9"/>
      <c r="S1006" s="8"/>
      <c r="T1006" s="9"/>
      <c r="U1006" s="9"/>
      <c r="V1006" s="8"/>
      <c r="W1006" s="8"/>
      <c r="X1006" s="16"/>
      <c r="Y1006" s="16"/>
      <c r="Z1006" s="16"/>
      <c r="AA1006" s="16"/>
      <c r="AB1006" s="15"/>
      <c r="AC1006" s="17"/>
      <c r="AD1006" s="17"/>
      <c r="AE1006" s="17"/>
      <c r="AF1006" s="16"/>
      <c r="AG1006" s="16"/>
      <c r="AH1006" s="17"/>
      <c r="AI1006" s="15"/>
      <c r="AJ1006" s="16"/>
      <c r="AK1006" s="16"/>
      <c r="AL1006" s="16"/>
      <c r="AM1006" s="16"/>
      <c r="AN1006" s="18"/>
      <c r="AO1006" s="16"/>
      <c r="AP1006" s="16"/>
      <c r="AQ1006" s="15"/>
      <c r="AR1006" s="19"/>
      <c r="AS1006" s="20"/>
      <c r="AT1006" s="21"/>
      <c r="AU1006" s="21"/>
      <c r="AV1006" s="20"/>
      <c r="AW1006" s="20"/>
      <c r="AX1006" s="22"/>
      <c r="AY1006" s="20"/>
      <c r="AZ1006" s="20"/>
      <c r="BA1006" s="16"/>
      <c r="BB1006" s="16"/>
      <c r="BC1006" s="20"/>
      <c r="BD1006" s="20"/>
      <c r="BE1006" s="16"/>
      <c r="BF1006" s="16"/>
      <c r="BG1006" s="20"/>
      <c r="BH1006" s="20"/>
      <c r="BI1006" s="16"/>
      <c r="BJ1006" s="16"/>
      <c r="BK1006" s="8"/>
      <c r="BL1006" s="8"/>
      <c r="BM1006" s="8"/>
      <c r="BN1006" s="8"/>
      <c r="BO1006" s="8"/>
      <c r="BP1006" s="8"/>
      <c r="BQ1006" s="23"/>
      <c r="BR1006" s="23"/>
      <c r="BS1006" s="8"/>
      <c r="BT1006" s="23"/>
      <c r="BU1006" s="23"/>
      <c r="BV1006" s="23"/>
      <c r="BW1006" s="23"/>
      <c r="BX1006" s="9"/>
      <c r="BY1006" s="23"/>
      <c r="BZ1006" s="223"/>
    </row>
    <row r="1007" spans="1:78" ht="15" customHeight="1">
      <c r="A1007" s="3"/>
      <c r="B1007" s="24"/>
      <c r="C1007" s="8"/>
      <c r="D1007" s="25"/>
      <c r="E1007" s="9"/>
      <c r="F1007" s="8"/>
      <c r="G1007" s="8"/>
      <c r="H1007" s="7"/>
      <c r="I1007" s="26"/>
      <c r="J1007" s="160"/>
      <c r="K1007" s="27"/>
      <c r="L1007" s="8"/>
      <c r="M1007" s="28"/>
      <c r="N1007" s="29"/>
      <c r="O1007" s="15"/>
      <c r="P1007" s="15"/>
      <c r="Q1007" s="8"/>
      <c r="R1007" s="8"/>
      <c r="S1007" s="8"/>
      <c r="T1007" s="8"/>
      <c r="U1007" s="8"/>
      <c r="V1007" s="30"/>
      <c r="W1007" s="8"/>
      <c r="X1007" s="21"/>
      <c r="Y1007" s="21"/>
      <c r="Z1007" s="21"/>
      <c r="AA1007" s="21"/>
      <c r="AB1007" s="15"/>
      <c r="AC1007" s="17"/>
      <c r="AD1007" s="17"/>
      <c r="AE1007" s="17"/>
      <c r="AF1007" s="16"/>
      <c r="AG1007" s="16"/>
      <c r="AH1007" s="17"/>
      <c r="AI1007" s="15"/>
      <c r="AJ1007" s="21"/>
      <c r="AK1007" s="21"/>
      <c r="AL1007" s="21"/>
      <c r="AM1007" s="21"/>
      <c r="AN1007" s="15"/>
      <c r="AO1007" s="21"/>
      <c r="AP1007" s="21"/>
      <c r="AQ1007" s="15"/>
      <c r="AR1007" s="21"/>
      <c r="AS1007" s="11"/>
      <c r="AT1007" s="21"/>
      <c r="AU1007" s="21"/>
      <c r="AV1007" s="11"/>
      <c r="AW1007" s="11"/>
      <c r="AX1007" s="31"/>
      <c r="AY1007" s="11"/>
      <c r="AZ1007" s="11"/>
      <c r="BA1007" s="21"/>
      <c r="BB1007" s="21"/>
      <c r="BC1007" s="11"/>
      <c r="BD1007" s="11"/>
      <c r="BE1007" s="21"/>
      <c r="BF1007" s="21"/>
      <c r="BG1007" s="11"/>
      <c r="BH1007" s="11"/>
      <c r="BI1007" s="21"/>
      <c r="BJ1007" s="21"/>
      <c r="BK1007" s="8"/>
      <c r="BL1007" s="12"/>
      <c r="BM1007" s="12"/>
      <c r="BN1007" s="12"/>
      <c r="BO1007" s="12"/>
      <c r="BP1007" s="12"/>
      <c r="BQ1007" s="3"/>
      <c r="BR1007" s="3"/>
      <c r="BS1007" s="12"/>
      <c r="BT1007" s="3"/>
      <c r="BU1007" s="3"/>
      <c r="BV1007" s="3"/>
      <c r="BW1007" s="3"/>
      <c r="BX1007" s="3"/>
      <c r="BY1007" s="3"/>
      <c r="BZ1007" s="223"/>
    </row>
    <row r="1008" spans="1:78" ht="50.1" customHeight="1">
      <c r="A1008" s="3"/>
      <c r="B1008" s="151"/>
      <c r="C1008" s="8"/>
      <c r="D1008" s="25"/>
      <c r="E1008" s="9"/>
      <c r="F1008" s="8"/>
      <c r="G1008" s="8"/>
      <c r="H1008" s="7"/>
      <c r="I1008" s="26"/>
      <c r="J1008" s="160"/>
      <c r="K1008" s="27"/>
      <c r="L1008" s="8"/>
      <c r="M1008" s="28"/>
      <c r="N1008" s="29"/>
      <c r="O1008" s="15"/>
      <c r="P1008" s="15"/>
      <c r="Q1008" s="8"/>
      <c r="R1008" s="8"/>
      <c r="S1008" s="8"/>
      <c r="T1008" s="8"/>
      <c r="U1008" s="8"/>
      <c r="V1008" s="30"/>
      <c r="W1008" s="8"/>
      <c r="X1008" s="21"/>
      <c r="Y1008" s="21"/>
      <c r="Z1008" s="21"/>
      <c r="AA1008" s="21"/>
      <c r="AB1008" s="15"/>
      <c r="AC1008" s="17"/>
      <c r="AD1008" s="17"/>
      <c r="AE1008" s="17"/>
      <c r="AF1008" s="16"/>
      <c r="AG1008" s="16"/>
      <c r="AH1008" s="17"/>
      <c r="AI1008" s="15"/>
      <c r="AJ1008" s="21"/>
      <c r="AK1008" s="21"/>
      <c r="AL1008" s="21"/>
      <c r="AM1008" s="21"/>
      <c r="AN1008" s="15"/>
      <c r="AO1008" s="21"/>
      <c r="AP1008" s="21"/>
      <c r="AQ1008" s="15"/>
      <c r="AR1008" s="21"/>
      <c r="AS1008" s="11"/>
      <c r="AT1008" s="21"/>
      <c r="AU1008" s="21"/>
      <c r="AV1008" s="11"/>
      <c r="AW1008" s="11"/>
      <c r="AX1008" s="31"/>
      <c r="AY1008" s="11"/>
      <c r="AZ1008" s="11"/>
      <c r="BA1008" s="21"/>
      <c r="BB1008" s="21"/>
      <c r="BC1008" s="11"/>
      <c r="BD1008" s="11"/>
      <c r="BE1008" s="21"/>
      <c r="BF1008" s="21"/>
      <c r="BG1008" s="11"/>
      <c r="BH1008" s="11"/>
      <c r="BI1008" s="21"/>
      <c r="BJ1008" s="21"/>
      <c r="BK1008" s="8"/>
      <c r="BL1008" s="12"/>
      <c r="BM1008" s="12"/>
      <c r="BN1008" s="12"/>
      <c r="BO1008" s="12"/>
      <c r="BP1008" s="12"/>
      <c r="BQ1008" s="3"/>
      <c r="BR1008" s="3"/>
      <c r="BS1008" s="12"/>
      <c r="BT1008" s="3"/>
      <c r="BU1008" s="3"/>
      <c r="BV1008" s="3"/>
      <c r="BW1008" s="3"/>
      <c r="BX1008" s="3"/>
      <c r="BY1008" s="3"/>
      <c r="BZ1008" s="223"/>
    </row>
    <row r="1009" spans="1:78" ht="43.5" customHeight="1">
      <c r="A1009" s="3"/>
      <c r="C1009" s="8"/>
      <c r="D1009" s="25"/>
      <c r="E1009" s="9"/>
      <c r="F1009" s="8"/>
      <c r="G1009" s="8"/>
      <c r="H1009" s="7"/>
      <c r="I1009" s="26"/>
      <c r="J1009" s="160"/>
      <c r="K1009" s="27"/>
      <c r="L1009" s="8"/>
      <c r="M1009" s="28"/>
      <c r="N1009" s="29"/>
      <c r="O1009" s="15"/>
      <c r="P1009" s="15"/>
      <c r="Q1009" s="8"/>
      <c r="R1009" s="8"/>
      <c r="S1009" s="8"/>
      <c r="T1009" s="8"/>
      <c r="U1009" s="8"/>
      <c r="V1009" s="30"/>
      <c r="W1009" s="8"/>
      <c r="X1009" s="21"/>
      <c r="Y1009" s="21"/>
      <c r="Z1009" s="21"/>
      <c r="AA1009" s="21"/>
      <c r="AB1009" s="15"/>
      <c r="AC1009" s="17"/>
      <c r="AD1009" s="17"/>
      <c r="AE1009" s="17"/>
      <c r="AF1009" s="16"/>
      <c r="AG1009" s="16"/>
      <c r="AH1009" s="17"/>
      <c r="AI1009" s="15"/>
      <c r="AJ1009" s="21"/>
      <c r="AK1009" s="21"/>
      <c r="AL1009" s="21"/>
      <c r="AM1009" s="21"/>
      <c r="AN1009" s="15"/>
      <c r="AO1009" s="21"/>
      <c r="AP1009" s="21"/>
      <c r="AQ1009" s="15"/>
      <c r="AR1009" s="21"/>
      <c r="AS1009" s="11"/>
      <c r="AT1009" s="21"/>
      <c r="AU1009" s="21"/>
      <c r="AV1009" s="11"/>
      <c r="AW1009" s="11"/>
      <c r="AX1009" s="31"/>
      <c r="AY1009" s="11"/>
      <c r="AZ1009" s="11"/>
      <c r="BA1009" s="21"/>
      <c r="BB1009" s="21"/>
      <c r="BC1009" s="11"/>
      <c r="BD1009" s="11"/>
      <c r="BE1009" s="21"/>
      <c r="BF1009" s="21"/>
      <c r="BG1009" s="11"/>
      <c r="BH1009" s="11"/>
      <c r="BI1009" s="21"/>
      <c r="BJ1009" s="21"/>
      <c r="BK1009" s="8"/>
      <c r="BL1009" s="12"/>
      <c r="BM1009" s="12"/>
      <c r="BN1009" s="12"/>
      <c r="BO1009" s="12"/>
      <c r="BP1009" s="12"/>
      <c r="BQ1009" s="3"/>
      <c r="BR1009" s="3"/>
      <c r="BS1009" s="12"/>
      <c r="BT1009" s="3"/>
      <c r="BU1009" s="3"/>
      <c r="BV1009" s="3"/>
      <c r="BW1009" s="3"/>
      <c r="BX1009" s="3"/>
      <c r="BY1009" s="3"/>
      <c r="BZ1009" s="223"/>
    </row>
    <row r="1010" spans="1:78" ht="58.5" customHeight="1">
      <c r="A1010" s="3"/>
      <c r="B1010" s="150"/>
      <c r="C1010" s="8"/>
      <c r="D1010" s="25"/>
      <c r="E1010" s="9"/>
      <c r="F1010" s="8"/>
      <c r="G1010" s="8"/>
      <c r="H1010" s="7"/>
      <c r="I1010" s="26"/>
      <c r="J1010" s="160"/>
      <c r="K1010" s="27"/>
      <c r="L1010" s="8"/>
      <c r="M1010" s="28"/>
      <c r="N1010" s="29"/>
      <c r="O1010" s="15"/>
      <c r="P1010" s="15"/>
      <c r="Q1010" s="8"/>
      <c r="R1010" s="8"/>
      <c r="S1010" s="8"/>
      <c r="T1010" s="8"/>
      <c r="U1010" s="8"/>
      <c r="V1010" s="30"/>
      <c r="W1010" s="8"/>
      <c r="X1010" s="21"/>
      <c r="Y1010" s="21"/>
      <c r="Z1010" s="21"/>
      <c r="AA1010" s="21"/>
      <c r="AB1010" s="15"/>
      <c r="AC1010" s="17"/>
      <c r="AD1010" s="17"/>
      <c r="AE1010" s="17"/>
      <c r="AF1010" s="16"/>
      <c r="AG1010" s="16"/>
      <c r="AH1010" s="17"/>
      <c r="AI1010" s="15"/>
      <c r="AJ1010" s="21"/>
      <c r="AK1010" s="21"/>
      <c r="AL1010" s="21"/>
      <c r="AM1010" s="21"/>
      <c r="AN1010" s="15"/>
      <c r="AO1010" s="21"/>
      <c r="AP1010" s="21"/>
      <c r="AQ1010" s="15"/>
      <c r="AR1010" s="21"/>
      <c r="AS1010" s="11"/>
      <c r="AT1010" s="21"/>
      <c r="AU1010" s="21"/>
      <c r="AV1010" s="11"/>
      <c r="AW1010" s="11"/>
      <c r="AX1010" s="31"/>
      <c r="AY1010" s="11"/>
      <c r="AZ1010" s="11"/>
      <c r="BA1010" s="21"/>
      <c r="BB1010" s="21"/>
      <c r="BC1010" s="11"/>
      <c r="BD1010" s="11"/>
      <c r="BE1010" s="21"/>
      <c r="BF1010" s="21"/>
      <c r="BG1010" s="11"/>
      <c r="BH1010" s="11"/>
      <c r="BI1010" s="21"/>
      <c r="BJ1010" s="21"/>
      <c r="BK1010" s="8"/>
      <c r="BL1010" s="12"/>
      <c r="BM1010" s="12"/>
      <c r="BN1010" s="12"/>
      <c r="BO1010" s="12"/>
      <c r="BP1010" s="12"/>
      <c r="BQ1010" s="3"/>
      <c r="BR1010" s="3"/>
      <c r="BS1010" s="12"/>
      <c r="BT1010" s="3"/>
      <c r="BU1010" s="3"/>
      <c r="BV1010" s="3"/>
      <c r="BW1010" s="3"/>
      <c r="BX1010" s="3"/>
      <c r="BY1010" s="3"/>
      <c r="BZ1010" s="223"/>
    </row>
    <row r="1011" spans="1:78" ht="60" customHeight="1">
      <c r="A1011" s="3"/>
      <c r="B1011" s="150"/>
      <c r="C1011" s="8"/>
      <c r="D1011" s="25"/>
      <c r="E1011" s="9"/>
      <c r="F1011" s="8"/>
      <c r="G1011" s="8"/>
      <c r="H1011" s="7"/>
      <c r="I1011" s="26"/>
      <c r="J1011" s="160"/>
      <c r="K1011" s="27"/>
      <c r="L1011" s="8"/>
      <c r="M1011" s="28"/>
      <c r="N1011" s="29"/>
      <c r="O1011" s="15"/>
      <c r="P1011" s="15"/>
      <c r="Q1011" s="8"/>
      <c r="R1011" s="8"/>
      <c r="S1011" s="8"/>
      <c r="T1011" s="8"/>
      <c r="U1011" s="8"/>
      <c r="V1011" s="30"/>
      <c r="W1011" s="8"/>
      <c r="X1011" s="21"/>
      <c r="Y1011" s="21"/>
      <c r="Z1011" s="21"/>
      <c r="AA1011" s="21"/>
      <c r="AB1011" s="15"/>
      <c r="AC1011" s="17"/>
      <c r="AD1011" s="17"/>
      <c r="AE1011" s="17"/>
      <c r="AF1011" s="16"/>
      <c r="AG1011" s="16"/>
      <c r="AH1011" s="17"/>
      <c r="AI1011" s="15"/>
      <c r="AJ1011" s="21"/>
      <c r="AK1011" s="21"/>
      <c r="AL1011" s="21"/>
      <c r="AM1011" s="21"/>
      <c r="AN1011" s="15"/>
      <c r="AO1011" s="21"/>
      <c r="AP1011" s="21"/>
      <c r="AQ1011" s="15"/>
      <c r="AR1011" s="21"/>
      <c r="AS1011" s="11"/>
      <c r="AT1011" s="21"/>
      <c r="AU1011" s="21"/>
      <c r="AV1011" s="11"/>
      <c r="AW1011" s="11"/>
      <c r="AX1011" s="31"/>
      <c r="AY1011" s="11"/>
      <c r="AZ1011" s="11"/>
      <c r="BA1011" s="21"/>
      <c r="BB1011" s="21"/>
      <c r="BC1011" s="11"/>
      <c r="BD1011" s="11"/>
      <c r="BE1011" s="21"/>
      <c r="BF1011" s="21"/>
      <c r="BG1011" s="11"/>
      <c r="BH1011" s="11"/>
      <c r="BI1011" s="21"/>
      <c r="BJ1011" s="21"/>
      <c r="BK1011" s="8"/>
      <c r="BL1011" s="12"/>
      <c r="BM1011" s="12"/>
      <c r="BN1011" s="12"/>
      <c r="BO1011" s="12"/>
      <c r="BP1011" s="12"/>
      <c r="BQ1011" s="3"/>
      <c r="BR1011" s="3"/>
      <c r="BS1011" s="12"/>
      <c r="BT1011" s="3"/>
      <c r="BU1011" s="3"/>
      <c r="BV1011" s="3"/>
      <c r="BW1011" s="3"/>
      <c r="BX1011" s="3"/>
      <c r="BY1011" s="3"/>
      <c r="BZ1011" s="223"/>
    </row>
    <row r="1012" spans="1:78" ht="60" customHeight="1">
      <c r="A1012" s="3"/>
      <c r="C1012" s="8"/>
      <c r="D1012" s="25"/>
      <c r="E1012" s="9"/>
      <c r="F1012" s="8"/>
      <c r="G1012" s="8"/>
      <c r="H1012" s="7"/>
      <c r="I1012" s="26"/>
      <c r="J1012" s="160"/>
      <c r="K1012" s="27"/>
      <c r="L1012" s="8"/>
      <c r="M1012" s="28"/>
      <c r="N1012" s="29"/>
      <c r="O1012" s="15"/>
      <c r="P1012" s="15"/>
      <c r="Q1012" s="8"/>
      <c r="R1012" s="8"/>
      <c r="S1012" s="8"/>
      <c r="T1012" s="8"/>
      <c r="U1012" s="8"/>
      <c r="V1012" s="30"/>
      <c r="W1012" s="8"/>
      <c r="X1012" s="21"/>
      <c r="Y1012" s="21"/>
      <c r="Z1012" s="21"/>
      <c r="AA1012" s="21"/>
      <c r="AB1012" s="15"/>
      <c r="AC1012" s="17"/>
      <c r="AD1012" s="17"/>
      <c r="AE1012" s="17"/>
      <c r="AF1012" s="16"/>
      <c r="AG1012" s="16"/>
      <c r="AH1012" s="17"/>
      <c r="AI1012" s="15"/>
      <c r="AJ1012" s="21"/>
      <c r="AK1012" s="21"/>
      <c r="AL1012" s="21"/>
      <c r="AM1012" s="21"/>
      <c r="AN1012" s="15"/>
      <c r="AO1012" s="21"/>
      <c r="AP1012" s="21"/>
      <c r="AQ1012" s="15"/>
      <c r="AR1012" s="21"/>
      <c r="AS1012" s="11"/>
      <c r="AT1012" s="21"/>
      <c r="AU1012" s="21"/>
      <c r="AV1012" s="11"/>
      <c r="AW1012" s="11"/>
      <c r="AX1012" s="31"/>
      <c r="AY1012" s="11"/>
      <c r="AZ1012" s="11"/>
      <c r="BA1012" s="21"/>
      <c r="BB1012" s="21"/>
      <c r="BC1012" s="11"/>
      <c r="BD1012" s="11"/>
      <c r="BE1012" s="21"/>
      <c r="BF1012" s="21"/>
      <c r="BG1012" s="11"/>
      <c r="BH1012" s="11"/>
      <c r="BI1012" s="21"/>
      <c r="BJ1012" s="21"/>
      <c r="BK1012" s="8"/>
      <c r="BL1012" s="12"/>
      <c r="BM1012" s="12"/>
      <c r="BN1012" s="12"/>
      <c r="BO1012" s="12"/>
      <c r="BP1012" s="12"/>
      <c r="BQ1012" s="3"/>
      <c r="BR1012" s="3"/>
      <c r="BS1012" s="12"/>
      <c r="BT1012" s="3"/>
      <c r="BU1012" s="3"/>
      <c r="BV1012" s="3"/>
      <c r="BW1012" s="3"/>
      <c r="BX1012" s="3"/>
      <c r="BY1012" s="3"/>
      <c r="BZ1012" s="223"/>
    </row>
    <row r="1013" spans="1:78" ht="60" customHeight="1">
      <c r="A1013" s="3"/>
      <c r="C1013" s="8"/>
      <c r="D1013" s="25"/>
      <c r="E1013" s="9"/>
      <c r="F1013" s="8"/>
      <c r="G1013" s="8"/>
      <c r="H1013" s="7"/>
      <c r="I1013" s="26"/>
      <c r="J1013" s="160"/>
      <c r="K1013" s="27"/>
      <c r="L1013" s="8"/>
      <c r="M1013" s="28"/>
      <c r="N1013" s="29"/>
      <c r="O1013" s="15"/>
      <c r="P1013" s="15"/>
      <c r="Q1013" s="8"/>
      <c r="R1013" s="8"/>
      <c r="S1013" s="8"/>
      <c r="T1013" s="8"/>
      <c r="U1013" s="8"/>
      <c r="V1013" s="30"/>
      <c r="W1013" s="8"/>
      <c r="X1013" s="21"/>
      <c r="Y1013" s="21"/>
      <c r="Z1013" s="21"/>
      <c r="AA1013" s="21"/>
      <c r="AB1013" s="15"/>
      <c r="AC1013" s="17"/>
      <c r="AD1013" s="17"/>
      <c r="AE1013" s="17"/>
      <c r="AF1013" s="16"/>
      <c r="AG1013" s="16"/>
      <c r="AH1013" s="17"/>
      <c r="AI1013" s="15"/>
      <c r="AJ1013" s="21"/>
      <c r="AK1013" s="21"/>
      <c r="AL1013" s="21"/>
      <c r="AM1013" s="21"/>
      <c r="AN1013" s="15"/>
      <c r="AO1013" s="21"/>
      <c r="AP1013" s="21"/>
      <c r="AQ1013" s="15"/>
      <c r="AR1013" s="21"/>
      <c r="AS1013" s="11"/>
      <c r="AT1013" s="21"/>
      <c r="AU1013" s="21"/>
      <c r="AV1013" s="11"/>
      <c r="AW1013" s="11"/>
      <c r="AX1013" s="31"/>
      <c r="AY1013" s="11"/>
      <c r="AZ1013" s="11"/>
      <c r="BA1013" s="21"/>
      <c r="BB1013" s="21"/>
      <c r="BC1013" s="11"/>
      <c r="BD1013" s="11"/>
      <c r="BE1013" s="21"/>
      <c r="BF1013" s="21"/>
      <c r="BG1013" s="11"/>
      <c r="BH1013" s="11"/>
      <c r="BI1013" s="21"/>
      <c r="BJ1013" s="21"/>
      <c r="BK1013" s="8"/>
      <c r="BL1013" s="12"/>
      <c r="BM1013" s="12"/>
      <c r="BN1013" s="12"/>
      <c r="BO1013" s="12"/>
      <c r="BP1013" s="12"/>
      <c r="BQ1013" s="3"/>
      <c r="BR1013" s="3"/>
      <c r="BS1013" s="12"/>
      <c r="BT1013" s="3"/>
      <c r="BU1013" s="3"/>
      <c r="BV1013" s="3"/>
      <c r="BW1013" s="3"/>
      <c r="BX1013" s="3"/>
      <c r="BY1013" s="3"/>
      <c r="BZ1013" s="223"/>
    </row>
    <row r="1014" spans="1:78" ht="63" customHeight="1">
      <c r="A1014" s="3"/>
      <c r="C1014" s="8"/>
      <c r="D1014" s="25"/>
      <c r="E1014" s="9"/>
      <c r="F1014" s="8"/>
      <c r="G1014" s="8"/>
      <c r="H1014" s="7"/>
      <c r="I1014" s="26"/>
      <c r="J1014" s="160"/>
      <c r="K1014" s="27"/>
      <c r="L1014" s="8"/>
      <c r="M1014" s="28"/>
      <c r="N1014" s="29"/>
      <c r="O1014" s="15"/>
      <c r="P1014" s="15"/>
      <c r="Q1014" s="8"/>
      <c r="R1014" s="8"/>
      <c r="S1014" s="8"/>
      <c r="T1014" s="8"/>
      <c r="U1014" s="8"/>
      <c r="V1014" s="30"/>
      <c r="W1014" s="8"/>
      <c r="X1014" s="21"/>
      <c r="Y1014" s="21"/>
      <c r="Z1014" s="21"/>
      <c r="AA1014" s="21"/>
      <c r="AB1014" s="15"/>
      <c r="AC1014" s="17"/>
      <c r="AD1014" s="17"/>
      <c r="AE1014" s="17"/>
      <c r="AF1014" s="16"/>
      <c r="AG1014" s="16"/>
      <c r="AH1014" s="17"/>
      <c r="AI1014" s="15"/>
      <c r="AJ1014" s="21"/>
      <c r="AK1014" s="21"/>
      <c r="AL1014" s="21"/>
      <c r="AM1014" s="21"/>
      <c r="AN1014" s="15"/>
      <c r="AO1014" s="21"/>
      <c r="AP1014" s="21"/>
      <c r="AQ1014" s="15"/>
      <c r="AR1014" s="21"/>
      <c r="AS1014" s="11"/>
      <c r="AT1014" s="21"/>
      <c r="AU1014" s="21"/>
      <c r="AV1014" s="11"/>
      <c r="AW1014" s="11"/>
      <c r="AX1014" s="31"/>
      <c r="AY1014" s="11"/>
      <c r="AZ1014" s="11"/>
      <c r="BA1014" s="21"/>
      <c r="BB1014" s="21"/>
      <c r="BC1014" s="11"/>
      <c r="BD1014" s="11"/>
      <c r="BE1014" s="21"/>
      <c r="BF1014" s="21"/>
      <c r="BG1014" s="11"/>
      <c r="BH1014" s="11"/>
      <c r="BI1014" s="21"/>
      <c r="BJ1014" s="21"/>
      <c r="BK1014" s="8"/>
      <c r="BL1014" s="12"/>
      <c r="BM1014" s="12"/>
      <c r="BN1014" s="12"/>
      <c r="BO1014" s="12"/>
      <c r="BP1014" s="12"/>
      <c r="BQ1014" s="3"/>
      <c r="BR1014" s="3"/>
      <c r="BS1014" s="12"/>
      <c r="BT1014" s="3"/>
      <c r="BU1014" s="3"/>
      <c r="BV1014" s="3"/>
      <c r="BW1014" s="3"/>
      <c r="BX1014" s="3"/>
      <c r="BY1014" s="3"/>
      <c r="BZ1014" s="223"/>
    </row>
    <row r="1015" spans="1:78" ht="88.5" customHeight="1">
      <c r="A1015" s="3"/>
      <c r="C1015" s="8"/>
      <c r="D1015" s="25"/>
      <c r="E1015" s="9"/>
      <c r="F1015" s="8"/>
      <c r="G1015" s="8"/>
      <c r="H1015" s="7"/>
      <c r="I1015" s="26"/>
      <c r="J1015" s="160"/>
      <c r="K1015" s="27"/>
      <c r="L1015" s="8"/>
      <c r="M1015" s="28"/>
      <c r="N1015" s="29"/>
      <c r="O1015" s="15"/>
      <c r="P1015" s="15"/>
      <c r="Q1015" s="8"/>
      <c r="R1015" s="8"/>
      <c r="S1015" s="8"/>
      <c r="T1015" s="8"/>
      <c r="U1015" s="8"/>
      <c r="V1015" s="30"/>
      <c r="W1015" s="8"/>
      <c r="X1015" s="21"/>
      <c r="Y1015" s="21"/>
      <c r="Z1015" s="21"/>
      <c r="AA1015" s="21"/>
      <c r="AB1015" s="15"/>
      <c r="AC1015" s="17"/>
      <c r="AD1015" s="17"/>
      <c r="AE1015" s="17"/>
      <c r="AF1015" s="16"/>
      <c r="AG1015" s="16"/>
      <c r="AH1015" s="17"/>
      <c r="AI1015" s="15"/>
      <c r="AJ1015" s="21"/>
      <c r="AK1015" s="21"/>
      <c r="AL1015" s="21"/>
      <c r="AM1015" s="21"/>
      <c r="AN1015" s="15"/>
      <c r="AO1015" s="21"/>
      <c r="AP1015" s="21"/>
      <c r="AQ1015" s="15"/>
      <c r="AR1015" s="21"/>
      <c r="AS1015" s="11"/>
      <c r="AT1015" s="21"/>
      <c r="AU1015" s="21"/>
      <c r="AV1015" s="11"/>
      <c r="AW1015" s="11"/>
      <c r="AX1015" s="31"/>
      <c r="AY1015" s="11"/>
      <c r="AZ1015" s="11"/>
      <c r="BA1015" s="21"/>
      <c r="BB1015" s="21"/>
      <c r="BC1015" s="11"/>
      <c r="BD1015" s="11"/>
      <c r="BE1015" s="21"/>
      <c r="BF1015" s="21"/>
      <c r="BG1015" s="11"/>
      <c r="BH1015" s="11"/>
      <c r="BI1015" s="21"/>
      <c r="BJ1015" s="21"/>
      <c r="BK1015" s="8"/>
      <c r="BL1015" s="12"/>
      <c r="BM1015" s="12"/>
      <c r="BN1015" s="12"/>
      <c r="BO1015" s="12"/>
      <c r="BP1015" s="12"/>
      <c r="BQ1015" s="3"/>
      <c r="BR1015" s="3"/>
      <c r="BS1015" s="12"/>
      <c r="BT1015" s="3"/>
      <c r="BU1015" s="3"/>
      <c r="BV1015" s="3"/>
      <c r="BW1015" s="3"/>
      <c r="BX1015" s="3"/>
      <c r="BY1015" s="3"/>
      <c r="BZ1015" s="223"/>
    </row>
    <row r="1016" spans="1:78" ht="81" customHeight="1">
      <c r="A1016" s="3"/>
      <c r="C1016" s="8"/>
      <c r="D1016" s="25"/>
      <c r="E1016" s="9"/>
      <c r="F1016" s="8"/>
      <c r="G1016" s="8"/>
      <c r="H1016" s="7"/>
      <c r="I1016" s="26"/>
      <c r="J1016" s="160"/>
      <c r="K1016" s="27"/>
      <c r="L1016" s="8"/>
      <c r="M1016" s="28"/>
      <c r="N1016" s="29"/>
      <c r="O1016" s="15"/>
      <c r="P1016" s="15"/>
      <c r="Q1016" s="8"/>
      <c r="R1016" s="8"/>
      <c r="S1016" s="8"/>
      <c r="T1016" s="8"/>
      <c r="U1016" s="8"/>
      <c r="V1016" s="30"/>
      <c r="W1016" s="8"/>
      <c r="X1016" s="21"/>
      <c r="Y1016" s="21"/>
      <c r="Z1016" s="21"/>
      <c r="AA1016" s="21"/>
      <c r="AB1016" s="15"/>
      <c r="AC1016" s="17"/>
      <c r="AD1016" s="17"/>
      <c r="AE1016" s="17"/>
      <c r="AF1016" s="16"/>
      <c r="AG1016" s="16"/>
      <c r="AH1016" s="17"/>
      <c r="AI1016" s="15"/>
      <c r="AJ1016" s="21"/>
      <c r="AK1016" s="21"/>
      <c r="AL1016" s="21"/>
      <c r="AM1016" s="21"/>
      <c r="AN1016" s="15"/>
      <c r="AO1016" s="21"/>
      <c r="AP1016" s="21"/>
      <c r="AQ1016" s="15"/>
      <c r="AR1016" s="21"/>
      <c r="AS1016" s="11"/>
      <c r="AT1016" s="21"/>
      <c r="AU1016" s="21"/>
      <c r="AV1016" s="11"/>
      <c r="AW1016" s="11"/>
      <c r="AX1016" s="31"/>
      <c r="AY1016" s="11"/>
      <c r="AZ1016" s="11"/>
      <c r="BA1016" s="21"/>
      <c r="BB1016" s="21"/>
      <c r="BC1016" s="11"/>
      <c r="BD1016" s="11"/>
      <c r="BE1016" s="21"/>
      <c r="BF1016" s="21"/>
      <c r="BG1016" s="11"/>
      <c r="BH1016" s="11"/>
      <c r="BI1016" s="21"/>
      <c r="BJ1016" s="21"/>
      <c r="BK1016" s="8"/>
      <c r="BL1016" s="12"/>
      <c r="BM1016" s="12"/>
      <c r="BN1016" s="12"/>
      <c r="BO1016" s="12"/>
      <c r="BP1016" s="12"/>
      <c r="BQ1016" s="3"/>
      <c r="BR1016" s="3"/>
      <c r="BS1016" s="12"/>
      <c r="BT1016" s="3"/>
      <c r="BU1016" s="3"/>
      <c r="BV1016" s="3"/>
      <c r="BW1016" s="3"/>
      <c r="BX1016" s="3"/>
      <c r="BY1016" s="3"/>
      <c r="BZ1016" s="223"/>
    </row>
    <row r="1017" spans="1:78" ht="87" customHeight="1">
      <c r="A1017" s="3"/>
      <c r="C1017" s="8"/>
      <c r="D1017" s="25"/>
      <c r="E1017" s="9"/>
      <c r="F1017" s="8"/>
      <c r="G1017" s="8"/>
      <c r="H1017" s="7"/>
      <c r="I1017" s="26"/>
      <c r="J1017" s="160"/>
      <c r="K1017" s="27"/>
      <c r="L1017" s="8"/>
      <c r="M1017" s="28"/>
      <c r="N1017" s="29"/>
      <c r="O1017" s="15"/>
      <c r="P1017" s="15"/>
      <c r="Q1017" s="8"/>
      <c r="R1017" s="8"/>
      <c r="S1017" s="8"/>
      <c r="T1017" s="8"/>
      <c r="U1017" s="8"/>
      <c r="V1017" s="30"/>
      <c r="W1017" s="8"/>
      <c r="X1017" s="21"/>
      <c r="Y1017" s="21"/>
      <c r="Z1017" s="21"/>
      <c r="AA1017" s="21"/>
      <c r="AB1017" s="15"/>
      <c r="AC1017" s="17"/>
      <c r="AD1017" s="17"/>
      <c r="AE1017" s="17"/>
      <c r="AF1017" s="16"/>
      <c r="AG1017" s="16"/>
      <c r="AH1017" s="17"/>
      <c r="AI1017" s="15"/>
      <c r="AJ1017" s="21"/>
      <c r="AK1017" s="21"/>
      <c r="AL1017" s="21"/>
      <c r="AM1017" s="21"/>
      <c r="AN1017" s="15"/>
      <c r="AO1017" s="21"/>
      <c r="AP1017" s="21"/>
      <c r="AQ1017" s="15"/>
      <c r="AR1017" s="21"/>
      <c r="AS1017" s="11"/>
      <c r="AT1017" s="21"/>
      <c r="AU1017" s="21"/>
      <c r="AV1017" s="11"/>
      <c r="AW1017" s="11"/>
      <c r="AX1017" s="31"/>
      <c r="AY1017" s="11"/>
      <c r="AZ1017" s="11"/>
      <c r="BA1017" s="21"/>
      <c r="BB1017" s="21"/>
      <c r="BC1017" s="11"/>
      <c r="BD1017" s="11"/>
      <c r="BE1017" s="21"/>
      <c r="BF1017" s="21"/>
      <c r="BG1017" s="11"/>
      <c r="BH1017" s="11"/>
      <c r="BI1017" s="21"/>
      <c r="BJ1017" s="21"/>
      <c r="BK1017" s="8"/>
      <c r="BL1017" s="12"/>
      <c r="BM1017" s="12"/>
      <c r="BN1017" s="12"/>
      <c r="BO1017" s="12"/>
      <c r="BP1017" s="12"/>
      <c r="BQ1017" s="3"/>
      <c r="BR1017" s="3"/>
      <c r="BS1017" s="12"/>
      <c r="BT1017" s="3"/>
      <c r="BU1017" s="3"/>
      <c r="BV1017" s="3"/>
      <c r="BW1017" s="3"/>
      <c r="BX1017" s="3"/>
      <c r="BY1017" s="3"/>
      <c r="BZ1017" s="223"/>
    </row>
    <row r="1018" spans="1:78" ht="84" customHeight="1">
      <c r="A1018" s="3"/>
      <c r="C1018" s="8"/>
      <c r="D1018" s="25"/>
      <c r="E1018" s="9"/>
      <c r="F1018" s="8"/>
      <c r="G1018" s="8"/>
      <c r="H1018" s="7"/>
      <c r="I1018" s="26"/>
      <c r="J1018" s="160"/>
      <c r="K1018" s="27"/>
      <c r="L1018" s="8"/>
      <c r="M1018" s="28"/>
      <c r="N1018" s="29"/>
      <c r="O1018" s="15"/>
      <c r="P1018" s="15"/>
      <c r="Q1018" s="8"/>
      <c r="R1018" s="8"/>
      <c r="S1018" s="8"/>
      <c r="T1018" s="8"/>
      <c r="U1018" s="8"/>
      <c r="V1018" s="30"/>
      <c r="W1018" s="8"/>
      <c r="X1018" s="21"/>
      <c r="Y1018" s="21"/>
      <c r="Z1018" s="21"/>
      <c r="AA1018" s="21"/>
      <c r="AB1018" s="15"/>
      <c r="AC1018" s="17"/>
      <c r="AD1018" s="17"/>
      <c r="AE1018" s="17"/>
      <c r="AF1018" s="16"/>
      <c r="AG1018" s="16"/>
      <c r="AH1018" s="17"/>
      <c r="AI1018" s="15"/>
      <c r="AJ1018" s="21"/>
      <c r="AK1018" s="21"/>
      <c r="AL1018" s="21"/>
      <c r="AM1018" s="21"/>
      <c r="AN1018" s="15"/>
      <c r="AO1018" s="21"/>
      <c r="AP1018" s="21"/>
      <c r="AQ1018" s="15"/>
      <c r="AR1018" s="21"/>
      <c r="AS1018" s="11"/>
      <c r="AT1018" s="21"/>
      <c r="AU1018" s="21"/>
      <c r="AV1018" s="11"/>
      <c r="AW1018" s="11"/>
      <c r="AX1018" s="31"/>
      <c r="AY1018" s="11"/>
      <c r="AZ1018" s="11"/>
      <c r="BA1018" s="21"/>
      <c r="BB1018" s="21"/>
      <c r="BC1018" s="11"/>
      <c r="BD1018" s="11"/>
      <c r="BE1018" s="21"/>
      <c r="BF1018" s="21"/>
      <c r="BG1018" s="11"/>
      <c r="BH1018" s="11"/>
      <c r="BI1018" s="21"/>
      <c r="BJ1018" s="21"/>
      <c r="BK1018" s="8"/>
      <c r="BL1018" s="12"/>
      <c r="BM1018" s="12"/>
      <c r="BN1018" s="12"/>
      <c r="BO1018" s="12"/>
      <c r="BP1018" s="12"/>
      <c r="BQ1018" s="3"/>
      <c r="BR1018" s="3"/>
      <c r="BS1018" s="12"/>
      <c r="BT1018" s="3"/>
      <c r="BU1018" s="3"/>
      <c r="BV1018" s="3"/>
      <c r="BW1018" s="3"/>
      <c r="BX1018" s="3"/>
      <c r="BY1018" s="3"/>
      <c r="BZ1018" s="223"/>
    </row>
    <row r="1019" spans="1:78" ht="108" customHeight="1">
      <c r="A1019" s="3"/>
      <c r="C1019" s="8"/>
      <c r="D1019" s="25"/>
      <c r="E1019" s="9"/>
      <c r="F1019" s="8"/>
      <c r="G1019" s="8"/>
      <c r="H1019" s="7"/>
      <c r="I1019" s="26"/>
      <c r="J1019" s="160"/>
      <c r="K1019" s="27"/>
      <c r="L1019" s="8"/>
      <c r="M1019" s="28"/>
      <c r="N1019" s="29"/>
      <c r="O1019" s="15"/>
      <c r="P1019" s="15"/>
      <c r="Q1019" s="8"/>
      <c r="R1019" s="8"/>
      <c r="S1019" s="8"/>
      <c r="T1019" s="8"/>
      <c r="U1019" s="8"/>
      <c r="V1019" s="30"/>
      <c r="W1019" s="8"/>
      <c r="X1019" s="21"/>
      <c r="Y1019" s="21"/>
      <c r="Z1019" s="21"/>
      <c r="AA1019" s="21"/>
      <c r="AB1019" s="15"/>
      <c r="AC1019" s="17"/>
      <c r="AD1019" s="17"/>
      <c r="AE1019" s="17"/>
      <c r="AF1019" s="16"/>
      <c r="AG1019" s="16"/>
      <c r="AH1019" s="17"/>
      <c r="AI1019" s="15"/>
      <c r="AJ1019" s="21"/>
      <c r="AK1019" s="21"/>
      <c r="AL1019" s="21"/>
      <c r="AM1019" s="21"/>
      <c r="AN1019" s="15"/>
      <c r="AO1019" s="21"/>
      <c r="AP1019" s="21"/>
      <c r="AQ1019" s="15"/>
      <c r="AR1019" s="21"/>
      <c r="AS1019" s="11"/>
      <c r="AT1019" s="21"/>
      <c r="AU1019" s="21"/>
      <c r="AV1019" s="11"/>
      <c r="AW1019" s="11"/>
      <c r="AX1019" s="31"/>
      <c r="AY1019" s="11"/>
      <c r="AZ1019" s="11"/>
      <c r="BA1019" s="21"/>
      <c r="BB1019" s="21"/>
      <c r="BC1019" s="11"/>
      <c r="BD1019" s="11"/>
      <c r="BE1019" s="21"/>
      <c r="BF1019" s="21"/>
      <c r="BG1019" s="11"/>
      <c r="BH1019" s="11"/>
      <c r="BI1019" s="21"/>
      <c r="BJ1019" s="21"/>
      <c r="BK1019" s="8"/>
      <c r="BL1019" s="12"/>
      <c r="BM1019" s="12"/>
      <c r="BN1019" s="12"/>
      <c r="BO1019" s="12"/>
      <c r="BP1019" s="12"/>
      <c r="BQ1019" s="3"/>
      <c r="BR1019" s="3"/>
      <c r="BS1019" s="12"/>
      <c r="BT1019" s="3"/>
      <c r="BU1019" s="3"/>
      <c r="BV1019" s="3"/>
      <c r="BW1019" s="3"/>
      <c r="BX1019" s="3"/>
      <c r="BY1019" s="3"/>
      <c r="BZ1019" s="223"/>
    </row>
    <row r="1020" spans="1:78" ht="60" customHeight="1">
      <c r="A1020" s="3"/>
      <c r="C1020" s="8"/>
      <c r="D1020" s="25"/>
      <c r="E1020" s="9"/>
      <c r="F1020" s="8"/>
      <c r="G1020" s="8"/>
      <c r="H1020" s="7"/>
      <c r="I1020" s="26"/>
      <c r="J1020" s="160"/>
      <c r="K1020" s="27"/>
      <c r="L1020" s="8"/>
      <c r="M1020" s="28"/>
      <c r="N1020" s="29"/>
      <c r="O1020" s="15"/>
      <c r="P1020" s="15"/>
      <c r="Q1020" s="8"/>
      <c r="R1020" s="8"/>
      <c r="S1020" s="8"/>
      <c r="T1020" s="8"/>
      <c r="U1020" s="8"/>
      <c r="V1020" s="30"/>
      <c r="W1020" s="8"/>
      <c r="X1020" s="21"/>
      <c r="Y1020" s="21"/>
      <c r="Z1020" s="21"/>
      <c r="AA1020" s="21"/>
      <c r="AB1020" s="15"/>
      <c r="AC1020" s="17"/>
      <c r="AD1020" s="17"/>
      <c r="AE1020" s="17"/>
      <c r="AF1020" s="16"/>
      <c r="AG1020" s="16"/>
      <c r="AH1020" s="17"/>
      <c r="AI1020" s="15"/>
      <c r="AJ1020" s="21"/>
      <c r="AK1020" s="21"/>
      <c r="AL1020" s="21"/>
      <c r="AM1020" s="21"/>
      <c r="AN1020" s="15"/>
      <c r="AO1020" s="21"/>
      <c r="AP1020" s="21"/>
      <c r="AQ1020" s="15"/>
      <c r="AR1020" s="21"/>
      <c r="AS1020" s="11"/>
      <c r="AT1020" s="21"/>
      <c r="AU1020" s="21"/>
      <c r="AV1020" s="11"/>
      <c r="AW1020" s="11"/>
      <c r="AX1020" s="31"/>
      <c r="AY1020" s="11"/>
      <c r="AZ1020" s="11"/>
      <c r="BA1020" s="21"/>
      <c r="BB1020" s="21"/>
      <c r="BC1020" s="11"/>
      <c r="BD1020" s="11"/>
      <c r="BE1020" s="21"/>
      <c r="BF1020" s="21"/>
      <c r="BG1020" s="11"/>
      <c r="BH1020" s="11"/>
      <c r="BI1020" s="21"/>
      <c r="BJ1020" s="21"/>
      <c r="BK1020" s="8"/>
      <c r="BL1020" s="12"/>
      <c r="BM1020" s="12"/>
      <c r="BN1020" s="12"/>
      <c r="BO1020" s="12"/>
      <c r="BP1020" s="12"/>
      <c r="BQ1020" s="3"/>
      <c r="BR1020" s="3"/>
      <c r="BS1020" s="12"/>
      <c r="BT1020" s="3"/>
      <c r="BU1020" s="3"/>
      <c r="BV1020" s="3"/>
      <c r="BW1020" s="3"/>
      <c r="BX1020" s="3"/>
      <c r="BY1020" s="3"/>
      <c r="BZ1020" s="223"/>
    </row>
    <row r="1021" spans="1:78" ht="15" customHeight="1">
      <c r="A1021" s="3"/>
      <c r="B1021" s="24"/>
      <c r="C1021" s="8"/>
      <c r="D1021" s="25"/>
      <c r="E1021" s="9"/>
      <c r="F1021" s="8"/>
      <c r="G1021" s="8"/>
      <c r="H1021" s="7"/>
      <c r="I1021" s="26"/>
      <c r="J1021" s="160"/>
      <c r="K1021" s="27"/>
      <c r="L1021" s="8"/>
      <c r="M1021" s="28"/>
      <c r="N1021" s="29"/>
      <c r="O1021" s="15"/>
      <c r="P1021" s="15"/>
      <c r="Q1021" s="8"/>
      <c r="R1021" s="8"/>
      <c r="S1021" s="8"/>
      <c r="T1021" s="8"/>
      <c r="U1021" s="8"/>
      <c r="V1021" s="30"/>
      <c r="W1021" s="8"/>
      <c r="X1021" s="21"/>
      <c r="Y1021" s="21"/>
      <c r="Z1021" s="21"/>
      <c r="AA1021" s="21"/>
      <c r="AB1021" s="15"/>
      <c r="AC1021" s="17"/>
      <c r="AD1021" s="17"/>
      <c r="AE1021" s="17"/>
      <c r="AF1021" s="16"/>
      <c r="AG1021" s="16"/>
      <c r="AH1021" s="17"/>
      <c r="AI1021" s="15"/>
      <c r="AJ1021" s="21"/>
      <c r="AK1021" s="21"/>
      <c r="AL1021" s="21"/>
      <c r="AM1021" s="21"/>
      <c r="AN1021" s="15"/>
      <c r="AO1021" s="21"/>
      <c r="AP1021" s="21"/>
      <c r="AQ1021" s="15"/>
      <c r="AR1021" s="21"/>
      <c r="AS1021" s="11"/>
      <c r="AT1021" s="21"/>
      <c r="AU1021" s="21"/>
      <c r="AV1021" s="11"/>
      <c r="AW1021" s="11"/>
      <c r="AX1021" s="31"/>
      <c r="AY1021" s="11"/>
      <c r="AZ1021" s="11"/>
      <c r="BA1021" s="21"/>
      <c r="BB1021" s="21"/>
      <c r="BC1021" s="11"/>
      <c r="BD1021" s="11"/>
      <c r="BE1021" s="21"/>
      <c r="BF1021" s="21"/>
      <c r="BG1021" s="11"/>
      <c r="BH1021" s="11"/>
      <c r="BI1021" s="21"/>
      <c r="BJ1021" s="21"/>
      <c r="BK1021" s="8"/>
      <c r="BL1021" s="12"/>
      <c r="BM1021" s="12"/>
      <c r="BN1021" s="12"/>
      <c r="BO1021" s="12"/>
      <c r="BP1021" s="12"/>
      <c r="BQ1021" s="3"/>
      <c r="BR1021" s="3"/>
      <c r="BS1021" s="12"/>
      <c r="BT1021" s="3"/>
      <c r="BU1021" s="3"/>
      <c r="BV1021" s="3"/>
      <c r="BW1021" s="3"/>
      <c r="BX1021" s="3"/>
      <c r="BY1021" s="3"/>
      <c r="BZ1021" s="223"/>
    </row>
    <row r="1022" spans="1:78" ht="15" customHeight="1">
      <c r="A1022" s="3"/>
      <c r="B1022" s="26"/>
      <c r="C1022" s="8"/>
      <c r="D1022" s="25"/>
      <c r="E1022" s="9"/>
      <c r="F1022" s="8"/>
      <c r="G1022" s="8"/>
      <c r="H1022" s="7"/>
      <c r="I1022" s="26"/>
      <c r="J1022" s="160"/>
      <c r="K1022" s="27"/>
      <c r="L1022" s="8"/>
      <c r="M1022" s="28"/>
      <c r="N1022" s="29"/>
      <c r="O1022" s="15"/>
      <c r="P1022" s="15"/>
      <c r="Q1022" s="8"/>
      <c r="R1022" s="8"/>
      <c r="S1022" s="8"/>
      <c r="T1022" s="8"/>
      <c r="U1022" s="8"/>
      <c r="V1022" s="30"/>
      <c r="W1022" s="8"/>
      <c r="X1022" s="21"/>
      <c r="Y1022" s="21"/>
      <c r="Z1022" s="21"/>
      <c r="AA1022" s="21"/>
      <c r="AB1022" s="15"/>
      <c r="AC1022" s="17"/>
      <c r="AD1022" s="17"/>
      <c r="AE1022" s="17"/>
      <c r="AF1022" s="16"/>
      <c r="AG1022" s="16"/>
      <c r="AH1022" s="17"/>
      <c r="AI1022" s="15"/>
      <c r="AJ1022" s="21"/>
      <c r="AK1022" s="21"/>
      <c r="AL1022" s="21"/>
      <c r="AM1022" s="21"/>
      <c r="AN1022" s="15"/>
      <c r="AO1022" s="21"/>
      <c r="AP1022" s="21"/>
      <c r="AQ1022" s="15"/>
      <c r="AR1022" s="21"/>
      <c r="AS1022" s="11"/>
      <c r="AT1022" s="21"/>
      <c r="AU1022" s="21"/>
      <c r="AV1022" s="11"/>
      <c r="AW1022" s="11"/>
      <c r="AX1022" s="31"/>
      <c r="AY1022" s="11"/>
      <c r="AZ1022" s="11"/>
      <c r="BA1022" s="21"/>
      <c r="BB1022" s="21"/>
      <c r="BC1022" s="11"/>
      <c r="BD1022" s="11"/>
      <c r="BE1022" s="21"/>
      <c r="BF1022" s="21"/>
      <c r="BG1022" s="11"/>
      <c r="BH1022" s="11"/>
      <c r="BI1022" s="21"/>
      <c r="BJ1022" s="21"/>
      <c r="BK1022" s="8"/>
      <c r="BL1022" s="12"/>
      <c r="BM1022" s="12"/>
      <c r="BN1022" s="12"/>
      <c r="BO1022" s="12"/>
      <c r="BP1022" s="12"/>
      <c r="BQ1022" s="3"/>
      <c r="BR1022" s="3"/>
      <c r="BS1022" s="12"/>
      <c r="BT1022" s="3"/>
      <c r="BU1022" s="3"/>
      <c r="BV1022" s="3"/>
      <c r="BW1022" s="3"/>
      <c r="BX1022" s="3"/>
      <c r="BY1022" s="3"/>
      <c r="BZ1022" s="223"/>
    </row>
    <row r="1023" spans="1:78" ht="15" customHeight="1">
      <c r="A1023" s="3"/>
      <c r="B1023" s="26"/>
      <c r="C1023" s="8"/>
      <c r="D1023" s="25"/>
      <c r="E1023" s="9"/>
      <c r="F1023" s="8"/>
      <c r="G1023" s="8"/>
      <c r="H1023" s="7"/>
      <c r="I1023" s="26"/>
      <c r="J1023" s="160"/>
      <c r="K1023" s="27"/>
      <c r="L1023" s="8"/>
      <c r="M1023" s="28"/>
      <c r="N1023" s="29"/>
      <c r="O1023" s="15"/>
      <c r="P1023" s="15"/>
      <c r="Q1023" s="8"/>
      <c r="R1023" s="8"/>
      <c r="S1023" s="8"/>
      <c r="T1023" s="8"/>
      <c r="U1023" s="8"/>
      <c r="V1023" s="30"/>
      <c r="W1023" s="8"/>
      <c r="X1023" s="21"/>
      <c r="Y1023" s="21"/>
      <c r="Z1023" s="21"/>
      <c r="AA1023" s="21"/>
      <c r="AB1023" s="15"/>
      <c r="AC1023" s="17"/>
      <c r="AD1023" s="17"/>
      <c r="AE1023" s="17"/>
      <c r="AF1023" s="16"/>
      <c r="AG1023" s="16"/>
      <c r="AH1023" s="17"/>
      <c r="AI1023" s="15"/>
      <c r="AJ1023" s="21"/>
      <c r="AK1023" s="21"/>
      <c r="AL1023" s="21"/>
      <c r="AM1023" s="21"/>
      <c r="AN1023" s="15"/>
      <c r="AO1023" s="21"/>
      <c r="AP1023" s="21"/>
      <c r="AQ1023" s="15"/>
      <c r="AR1023" s="21"/>
      <c r="AS1023" s="11"/>
      <c r="AT1023" s="21"/>
      <c r="AU1023" s="21"/>
      <c r="AV1023" s="11"/>
      <c r="AW1023" s="11"/>
      <c r="AX1023" s="31"/>
      <c r="AY1023" s="11"/>
      <c r="AZ1023" s="11"/>
      <c r="BA1023" s="21"/>
      <c r="BB1023" s="21"/>
      <c r="BC1023" s="11"/>
      <c r="BD1023" s="11"/>
      <c r="BE1023" s="21"/>
      <c r="BF1023" s="21"/>
      <c r="BG1023" s="11"/>
      <c r="BH1023" s="11"/>
      <c r="BI1023" s="21"/>
      <c r="BJ1023" s="21"/>
      <c r="BK1023" s="8"/>
      <c r="BL1023" s="12"/>
      <c r="BM1023" s="12"/>
      <c r="BN1023" s="12"/>
      <c r="BO1023" s="12"/>
      <c r="BP1023" s="12"/>
      <c r="BQ1023" s="3"/>
      <c r="BR1023" s="3"/>
      <c r="BS1023" s="12"/>
      <c r="BT1023" s="3"/>
      <c r="BU1023" s="3"/>
      <c r="BV1023" s="3"/>
      <c r="BW1023" s="3"/>
      <c r="BX1023" s="3"/>
      <c r="BY1023" s="3"/>
      <c r="BZ1023" s="223"/>
    </row>
    <row r="1024" spans="1:78" ht="15" customHeight="1">
      <c r="A1024" s="3"/>
      <c r="B1024" s="26"/>
      <c r="C1024" s="8"/>
      <c r="D1024" s="25"/>
      <c r="E1024" s="9"/>
      <c r="F1024" s="8"/>
      <c r="G1024" s="8"/>
      <c r="H1024" s="7"/>
      <c r="I1024" s="26"/>
      <c r="J1024" s="160"/>
      <c r="K1024" s="27"/>
      <c r="L1024" s="8"/>
      <c r="M1024" s="28"/>
      <c r="N1024" s="29"/>
      <c r="O1024" s="15"/>
      <c r="P1024" s="15"/>
      <c r="Q1024" s="8"/>
      <c r="R1024" s="8"/>
      <c r="S1024" s="8"/>
      <c r="T1024" s="8"/>
      <c r="U1024" s="8"/>
      <c r="V1024" s="30"/>
      <c r="W1024" s="8"/>
      <c r="X1024" s="21"/>
      <c r="Y1024" s="21"/>
      <c r="Z1024" s="21"/>
      <c r="AA1024" s="21"/>
      <c r="AB1024" s="15"/>
      <c r="AC1024" s="17"/>
      <c r="AD1024" s="17"/>
      <c r="AE1024" s="17"/>
      <c r="AF1024" s="16"/>
      <c r="AG1024" s="16"/>
      <c r="AH1024" s="17"/>
      <c r="AI1024" s="15"/>
      <c r="AJ1024" s="21"/>
      <c r="AK1024" s="21"/>
      <c r="AL1024" s="21"/>
      <c r="AM1024" s="21"/>
      <c r="AN1024" s="15"/>
      <c r="AO1024" s="21"/>
      <c r="AP1024" s="21"/>
      <c r="AQ1024" s="15"/>
      <c r="AR1024" s="21"/>
      <c r="AS1024" s="11"/>
      <c r="AT1024" s="21"/>
      <c r="AU1024" s="21"/>
      <c r="AV1024" s="11"/>
      <c r="AW1024" s="11"/>
      <c r="AX1024" s="31"/>
      <c r="AY1024" s="11"/>
      <c r="AZ1024" s="11"/>
      <c r="BA1024" s="21"/>
      <c r="BB1024" s="21"/>
      <c r="BC1024" s="11"/>
      <c r="BD1024" s="11"/>
      <c r="BE1024" s="21"/>
      <c r="BF1024" s="21"/>
      <c r="BG1024" s="11"/>
      <c r="BH1024" s="11"/>
      <c r="BI1024" s="21"/>
      <c r="BJ1024" s="21"/>
      <c r="BK1024" s="8"/>
      <c r="BL1024" s="12"/>
      <c r="BM1024" s="12"/>
      <c r="BN1024" s="12"/>
      <c r="BO1024" s="12"/>
      <c r="BP1024" s="12"/>
      <c r="BQ1024" s="3"/>
      <c r="BR1024" s="3"/>
      <c r="BS1024" s="12"/>
      <c r="BT1024" s="3"/>
      <c r="BU1024" s="3"/>
      <c r="BV1024" s="3"/>
      <c r="BW1024" s="3"/>
      <c r="BX1024" s="3"/>
      <c r="BY1024" s="3"/>
      <c r="BZ1024" s="223"/>
    </row>
    <row r="1025" spans="1:78" ht="15" customHeight="1">
      <c r="A1025" s="3"/>
      <c r="B1025" s="26"/>
      <c r="C1025" s="8"/>
      <c r="D1025" s="25"/>
      <c r="E1025" s="9"/>
      <c r="F1025" s="8"/>
      <c r="G1025" s="8"/>
      <c r="H1025" s="7"/>
      <c r="I1025" s="26"/>
      <c r="J1025" s="160"/>
      <c r="K1025" s="27"/>
      <c r="L1025" s="8"/>
      <c r="M1025" s="28"/>
      <c r="N1025" s="29"/>
      <c r="O1025" s="15"/>
      <c r="P1025" s="15"/>
      <c r="Q1025" s="8"/>
      <c r="R1025" s="8"/>
      <c r="S1025" s="8"/>
      <c r="T1025" s="8"/>
      <c r="U1025" s="8"/>
      <c r="V1025" s="30"/>
      <c r="W1025" s="8"/>
      <c r="X1025" s="21"/>
      <c r="Y1025" s="21"/>
      <c r="Z1025" s="21"/>
      <c r="AA1025" s="21"/>
      <c r="AB1025" s="15"/>
      <c r="AC1025" s="17"/>
      <c r="AD1025" s="17"/>
      <c r="AE1025" s="17"/>
      <c r="AF1025" s="16"/>
      <c r="AG1025" s="16"/>
      <c r="AH1025" s="17"/>
      <c r="AI1025" s="15"/>
      <c r="AJ1025" s="21"/>
      <c r="AK1025" s="21"/>
      <c r="AL1025" s="21"/>
      <c r="AM1025" s="21"/>
      <c r="AN1025" s="15"/>
      <c r="AO1025" s="21"/>
      <c r="AP1025" s="21"/>
      <c r="AQ1025" s="15"/>
      <c r="AR1025" s="21"/>
      <c r="AS1025" s="11"/>
      <c r="AT1025" s="21"/>
      <c r="AU1025" s="21"/>
      <c r="AV1025" s="11"/>
      <c r="AW1025" s="11"/>
      <c r="AX1025" s="31"/>
      <c r="AY1025" s="11"/>
      <c r="AZ1025" s="11"/>
      <c r="BA1025" s="21"/>
      <c r="BB1025" s="21"/>
      <c r="BC1025" s="11"/>
      <c r="BD1025" s="11"/>
      <c r="BE1025" s="21"/>
      <c r="BF1025" s="21"/>
      <c r="BG1025" s="11"/>
      <c r="BH1025" s="11"/>
      <c r="BI1025" s="21"/>
      <c r="BJ1025" s="21"/>
      <c r="BK1025" s="8"/>
      <c r="BL1025" s="12"/>
      <c r="BM1025" s="12"/>
      <c r="BN1025" s="12"/>
      <c r="BO1025" s="12"/>
      <c r="BP1025" s="12"/>
      <c r="BQ1025" s="3"/>
      <c r="BR1025" s="3"/>
      <c r="BS1025" s="12"/>
      <c r="BT1025" s="3"/>
      <c r="BU1025" s="3"/>
      <c r="BV1025" s="3"/>
      <c r="BW1025" s="3"/>
      <c r="BX1025" s="3"/>
      <c r="BY1025" s="3"/>
      <c r="BZ1025" s="223"/>
    </row>
    <row r="1026" spans="1:78" ht="15" customHeight="1">
      <c r="A1026" s="3"/>
      <c r="B1026" s="26"/>
      <c r="C1026" s="8"/>
      <c r="D1026" s="25"/>
      <c r="E1026" s="9"/>
      <c r="F1026" s="8"/>
      <c r="G1026" s="8"/>
      <c r="H1026" s="7"/>
      <c r="I1026" s="26"/>
      <c r="J1026" s="160"/>
      <c r="K1026" s="27"/>
      <c r="L1026" s="8"/>
      <c r="M1026" s="28"/>
      <c r="N1026" s="29"/>
      <c r="O1026" s="15"/>
      <c r="P1026" s="15"/>
      <c r="Q1026" s="8"/>
      <c r="R1026" s="8"/>
      <c r="S1026" s="8"/>
      <c r="T1026" s="8"/>
      <c r="U1026" s="8"/>
      <c r="V1026" s="30"/>
      <c r="W1026" s="8"/>
      <c r="X1026" s="21"/>
      <c r="Y1026" s="21"/>
      <c r="Z1026" s="21"/>
      <c r="AA1026" s="21"/>
      <c r="AB1026" s="15"/>
      <c r="AC1026" s="17"/>
      <c r="AD1026" s="17"/>
      <c r="AE1026" s="17"/>
      <c r="AF1026" s="16"/>
      <c r="AG1026" s="16"/>
      <c r="AH1026" s="17"/>
      <c r="AI1026" s="15"/>
      <c r="AJ1026" s="21"/>
      <c r="AK1026" s="21"/>
      <c r="AL1026" s="21"/>
      <c r="AM1026" s="21"/>
      <c r="AN1026" s="15"/>
      <c r="AO1026" s="21"/>
      <c r="AP1026" s="21"/>
      <c r="AQ1026" s="15"/>
      <c r="AR1026" s="21"/>
      <c r="AS1026" s="11"/>
      <c r="AT1026" s="21"/>
      <c r="AU1026" s="21"/>
      <c r="AV1026" s="11"/>
      <c r="AW1026" s="11"/>
      <c r="AX1026" s="31"/>
      <c r="AY1026" s="11"/>
      <c r="AZ1026" s="11"/>
      <c r="BA1026" s="21"/>
      <c r="BB1026" s="21"/>
      <c r="BC1026" s="11"/>
      <c r="BD1026" s="11"/>
      <c r="BE1026" s="21"/>
      <c r="BF1026" s="21"/>
      <c r="BG1026" s="11"/>
      <c r="BH1026" s="11"/>
      <c r="BI1026" s="21"/>
      <c r="BJ1026" s="21"/>
      <c r="BK1026" s="8"/>
      <c r="BL1026" s="12"/>
      <c r="BM1026" s="12"/>
      <c r="BN1026" s="12"/>
      <c r="BO1026" s="12"/>
      <c r="BP1026" s="12"/>
      <c r="BQ1026" s="3"/>
      <c r="BR1026" s="3"/>
      <c r="BS1026" s="12"/>
      <c r="BT1026" s="3"/>
      <c r="BU1026" s="3"/>
      <c r="BV1026" s="3"/>
      <c r="BW1026" s="3"/>
      <c r="BX1026" s="3"/>
      <c r="BY1026" s="3"/>
      <c r="BZ1026" s="223"/>
    </row>
    <row r="1027" spans="1:78" ht="15" customHeight="1">
      <c r="A1027" s="3"/>
      <c r="B1027" s="26"/>
      <c r="C1027" s="8"/>
      <c r="D1027" s="25"/>
      <c r="E1027" s="9"/>
      <c r="F1027" s="8"/>
      <c r="G1027" s="8"/>
      <c r="H1027" s="7"/>
      <c r="I1027" s="26"/>
      <c r="J1027" s="160"/>
      <c r="K1027" s="27"/>
      <c r="L1027" s="8"/>
      <c r="M1027" s="28"/>
      <c r="N1027" s="29"/>
      <c r="O1027" s="15"/>
      <c r="P1027" s="15"/>
      <c r="Q1027" s="8"/>
      <c r="R1027" s="8"/>
      <c r="S1027" s="8"/>
      <c r="T1027" s="8"/>
      <c r="U1027" s="8"/>
      <c r="V1027" s="30"/>
      <c r="W1027" s="8"/>
      <c r="X1027" s="21"/>
      <c r="Y1027" s="21"/>
      <c r="Z1027" s="21"/>
      <c r="AA1027" s="21"/>
      <c r="AB1027" s="15"/>
      <c r="AC1027" s="17"/>
      <c r="AD1027" s="17"/>
      <c r="AE1027" s="17"/>
      <c r="AF1027" s="16"/>
      <c r="AG1027" s="16"/>
      <c r="AH1027" s="17"/>
      <c r="AI1027" s="15"/>
      <c r="AJ1027" s="21"/>
      <c r="AK1027" s="21"/>
      <c r="AL1027" s="21"/>
      <c r="AM1027" s="21"/>
      <c r="AN1027" s="15"/>
      <c r="AO1027" s="21"/>
      <c r="AP1027" s="21"/>
      <c r="AQ1027" s="15"/>
      <c r="AR1027" s="21"/>
      <c r="AS1027" s="11"/>
      <c r="AT1027" s="21"/>
      <c r="AU1027" s="21"/>
      <c r="AV1027" s="11"/>
      <c r="AW1027" s="11"/>
      <c r="AX1027" s="31"/>
      <c r="AY1027" s="11"/>
      <c r="AZ1027" s="11"/>
      <c r="BA1027" s="21"/>
      <c r="BB1027" s="21"/>
      <c r="BC1027" s="11"/>
      <c r="BD1027" s="11"/>
      <c r="BE1027" s="21"/>
      <c r="BF1027" s="21"/>
      <c r="BG1027" s="11"/>
      <c r="BH1027" s="11"/>
      <c r="BI1027" s="21"/>
      <c r="BJ1027" s="21"/>
      <c r="BK1027" s="8"/>
      <c r="BL1027" s="12"/>
      <c r="BM1027" s="12"/>
      <c r="BN1027" s="12"/>
      <c r="BO1027" s="12"/>
      <c r="BP1027" s="12"/>
      <c r="BQ1027" s="3"/>
      <c r="BR1027" s="3"/>
      <c r="BS1027" s="12"/>
      <c r="BT1027" s="3"/>
      <c r="BU1027" s="3"/>
      <c r="BV1027" s="3"/>
      <c r="BW1027" s="3"/>
      <c r="BX1027" s="3"/>
      <c r="BY1027" s="3"/>
      <c r="BZ1027" s="223"/>
    </row>
    <row r="1028" spans="1:78" ht="15" customHeight="1">
      <c r="A1028" s="3"/>
      <c r="B1028" s="26"/>
      <c r="C1028" s="8"/>
      <c r="D1028" s="25"/>
      <c r="E1028" s="9"/>
      <c r="F1028" s="8"/>
      <c r="G1028" s="8"/>
      <c r="H1028" s="7"/>
      <c r="I1028" s="26"/>
      <c r="J1028" s="160"/>
      <c r="K1028" s="27"/>
      <c r="L1028" s="8"/>
      <c r="M1028" s="28"/>
      <c r="N1028" s="29"/>
      <c r="O1028" s="15"/>
      <c r="P1028" s="15"/>
      <c r="Q1028" s="8"/>
      <c r="R1028" s="8"/>
      <c r="S1028" s="8"/>
      <c r="T1028" s="8"/>
      <c r="U1028" s="8"/>
      <c r="V1028" s="30"/>
      <c r="W1028" s="8"/>
      <c r="X1028" s="21"/>
      <c r="Y1028" s="21"/>
      <c r="Z1028" s="21"/>
      <c r="AA1028" s="21"/>
      <c r="AB1028" s="15"/>
      <c r="AC1028" s="17"/>
      <c r="AD1028" s="17"/>
      <c r="AE1028" s="17"/>
      <c r="AF1028" s="16"/>
      <c r="AG1028" s="16"/>
      <c r="AH1028" s="17"/>
      <c r="AI1028" s="15"/>
      <c r="AJ1028" s="21"/>
      <c r="AK1028" s="21"/>
      <c r="AL1028" s="21"/>
      <c r="AM1028" s="21"/>
      <c r="AN1028" s="15"/>
      <c r="AO1028" s="21"/>
      <c r="AP1028" s="21"/>
      <c r="AQ1028" s="15"/>
      <c r="AR1028" s="21"/>
      <c r="AS1028" s="11"/>
      <c r="AT1028" s="21"/>
      <c r="AU1028" s="21"/>
      <c r="AV1028" s="11"/>
      <c r="AW1028" s="11"/>
      <c r="AX1028" s="31"/>
      <c r="AY1028" s="11"/>
      <c r="AZ1028" s="11"/>
      <c r="BA1028" s="21"/>
      <c r="BB1028" s="21"/>
      <c r="BC1028" s="11"/>
      <c r="BD1028" s="11"/>
      <c r="BE1028" s="21"/>
      <c r="BF1028" s="21"/>
      <c r="BG1028" s="11"/>
      <c r="BH1028" s="11"/>
      <c r="BI1028" s="21"/>
      <c r="BJ1028" s="21"/>
      <c r="BK1028" s="8"/>
      <c r="BL1028" s="12"/>
      <c r="BM1028" s="12"/>
      <c r="BN1028" s="12"/>
      <c r="BO1028" s="12"/>
      <c r="BP1028" s="12"/>
      <c r="BQ1028" s="3"/>
      <c r="BR1028" s="3"/>
      <c r="BS1028" s="12"/>
      <c r="BT1028" s="3"/>
      <c r="BU1028" s="3"/>
      <c r="BV1028" s="3"/>
      <c r="BW1028" s="3"/>
      <c r="BX1028" s="3"/>
      <c r="BY1028" s="3"/>
      <c r="BZ1028" s="223"/>
    </row>
    <row r="1029" spans="1:78" ht="15" customHeight="1">
      <c r="A1029" s="3"/>
      <c r="B1029" s="26"/>
      <c r="C1029" s="8"/>
      <c r="D1029" s="25"/>
      <c r="E1029" s="9"/>
      <c r="F1029" s="8"/>
      <c r="G1029" s="8"/>
      <c r="H1029" s="7"/>
      <c r="I1029" s="26"/>
      <c r="J1029" s="160"/>
      <c r="K1029" s="27"/>
      <c r="L1029" s="8"/>
      <c r="M1029" s="28"/>
      <c r="N1029" s="29"/>
      <c r="O1029" s="15"/>
      <c r="P1029" s="15"/>
      <c r="Q1029" s="8"/>
      <c r="R1029" s="8"/>
      <c r="S1029" s="8"/>
      <c r="T1029" s="8"/>
      <c r="U1029" s="8"/>
      <c r="V1029" s="30"/>
      <c r="W1029" s="8"/>
      <c r="X1029" s="21"/>
      <c r="Y1029" s="21"/>
      <c r="Z1029" s="21"/>
      <c r="AA1029" s="21"/>
      <c r="AB1029" s="15"/>
      <c r="AC1029" s="17"/>
      <c r="AD1029" s="17"/>
      <c r="AE1029" s="17"/>
      <c r="AF1029" s="16"/>
      <c r="AG1029" s="16"/>
      <c r="AH1029" s="17"/>
      <c r="AI1029" s="15"/>
      <c r="AJ1029" s="21"/>
      <c r="AK1029" s="21"/>
      <c r="AL1029" s="21"/>
      <c r="AM1029" s="21"/>
      <c r="AN1029" s="15"/>
      <c r="AO1029" s="21"/>
      <c r="AP1029" s="21"/>
      <c r="AQ1029" s="15"/>
      <c r="AR1029" s="21"/>
      <c r="AS1029" s="11"/>
      <c r="AT1029" s="21"/>
      <c r="AU1029" s="21"/>
      <c r="AV1029" s="11"/>
      <c r="AW1029" s="11"/>
      <c r="AX1029" s="31"/>
      <c r="AY1029" s="11"/>
      <c r="AZ1029" s="11"/>
      <c r="BA1029" s="21"/>
      <c r="BB1029" s="21"/>
      <c r="BC1029" s="11"/>
      <c r="BD1029" s="11"/>
      <c r="BE1029" s="21"/>
      <c r="BF1029" s="21"/>
      <c r="BG1029" s="11"/>
      <c r="BH1029" s="11"/>
      <c r="BI1029" s="21"/>
      <c r="BJ1029" s="21"/>
      <c r="BK1029" s="8"/>
      <c r="BL1029" s="12"/>
      <c r="BM1029" s="12"/>
      <c r="BN1029" s="12"/>
      <c r="BO1029" s="12"/>
      <c r="BP1029" s="12"/>
      <c r="BQ1029" s="3"/>
      <c r="BR1029" s="3"/>
      <c r="BS1029" s="12"/>
      <c r="BT1029" s="3"/>
      <c r="BU1029" s="3"/>
      <c r="BV1029" s="3"/>
      <c r="BW1029" s="3"/>
      <c r="BX1029" s="3"/>
      <c r="BY1029" s="3"/>
      <c r="BZ1029" s="223"/>
    </row>
    <row r="1030" spans="1:78" ht="15" customHeight="1">
      <c r="A1030" s="3"/>
      <c r="B1030" s="26"/>
      <c r="C1030" s="8"/>
      <c r="D1030" s="25"/>
      <c r="E1030" s="9"/>
      <c r="F1030" s="8"/>
      <c r="G1030" s="8"/>
      <c r="H1030" s="7"/>
      <c r="I1030" s="26"/>
      <c r="J1030" s="160"/>
      <c r="K1030" s="27"/>
      <c r="L1030" s="8"/>
      <c r="M1030" s="28"/>
      <c r="N1030" s="29"/>
      <c r="O1030" s="15"/>
      <c r="P1030" s="15"/>
      <c r="Q1030" s="8"/>
      <c r="R1030" s="8"/>
      <c r="S1030" s="8"/>
      <c r="T1030" s="8"/>
      <c r="U1030" s="8"/>
      <c r="V1030" s="30"/>
      <c r="W1030" s="8"/>
      <c r="X1030" s="21"/>
      <c r="Y1030" s="21"/>
      <c r="Z1030" s="21"/>
      <c r="AA1030" s="21"/>
      <c r="AB1030" s="15"/>
      <c r="AC1030" s="17"/>
      <c r="AD1030" s="17"/>
      <c r="AE1030" s="17"/>
      <c r="AF1030" s="16"/>
      <c r="AG1030" s="16"/>
      <c r="AH1030" s="17"/>
      <c r="AI1030" s="15"/>
      <c r="AJ1030" s="21"/>
      <c r="AK1030" s="21"/>
      <c r="AL1030" s="21"/>
      <c r="AM1030" s="21"/>
      <c r="AN1030" s="15"/>
      <c r="AO1030" s="21"/>
      <c r="AP1030" s="21"/>
      <c r="AQ1030" s="15"/>
      <c r="AR1030" s="21"/>
      <c r="AS1030" s="11"/>
      <c r="AT1030" s="21"/>
      <c r="AU1030" s="21"/>
      <c r="AV1030" s="11"/>
      <c r="AW1030" s="11"/>
      <c r="AX1030" s="31"/>
      <c r="AY1030" s="11"/>
      <c r="AZ1030" s="11"/>
      <c r="BA1030" s="21"/>
      <c r="BB1030" s="21"/>
      <c r="BC1030" s="11"/>
      <c r="BD1030" s="11"/>
      <c r="BE1030" s="21"/>
      <c r="BF1030" s="21"/>
      <c r="BG1030" s="11"/>
      <c r="BH1030" s="11"/>
      <c r="BI1030" s="21"/>
      <c r="BJ1030" s="21"/>
      <c r="BK1030" s="8"/>
      <c r="BL1030" s="12"/>
      <c r="BM1030" s="12"/>
      <c r="BN1030" s="12"/>
      <c r="BO1030" s="12"/>
      <c r="BP1030" s="12"/>
      <c r="BQ1030" s="3"/>
      <c r="BR1030" s="3"/>
      <c r="BS1030" s="12"/>
      <c r="BT1030" s="3"/>
      <c r="BU1030" s="3"/>
      <c r="BV1030" s="3"/>
      <c r="BW1030" s="3"/>
      <c r="BX1030" s="3"/>
      <c r="BY1030" s="3"/>
      <c r="BZ1030" s="223"/>
    </row>
    <row r="1031" spans="1:78" ht="15" customHeight="1">
      <c r="A1031" s="3"/>
      <c r="B1031" s="26"/>
      <c r="C1031" s="8"/>
      <c r="D1031" s="25"/>
      <c r="E1031" s="9"/>
      <c r="F1031" s="8"/>
      <c r="G1031" s="8"/>
      <c r="H1031" s="7"/>
      <c r="I1031" s="26"/>
      <c r="J1031" s="160"/>
      <c r="K1031" s="27"/>
      <c r="L1031" s="8"/>
      <c r="M1031" s="28"/>
      <c r="N1031" s="29"/>
      <c r="O1031" s="15"/>
      <c r="P1031" s="15"/>
      <c r="Q1031" s="8"/>
      <c r="R1031" s="8"/>
      <c r="S1031" s="8"/>
      <c r="T1031" s="8"/>
      <c r="U1031" s="8"/>
      <c r="V1031" s="30"/>
      <c r="W1031" s="8"/>
      <c r="X1031" s="21"/>
      <c r="Y1031" s="21"/>
      <c r="Z1031" s="21"/>
      <c r="AA1031" s="21"/>
      <c r="AB1031" s="15"/>
      <c r="AC1031" s="17"/>
      <c r="AD1031" s="17"/>
      <c r="AE1031" s="17"/>
      <c r="AF1031" s="16"/>
      <c r="AG1031" s="16"/>
      <c r="AH1031" s="17"/>
      <c r="AI1031" s="15"/>
      <c r="AJ1031" s="21"/>
      <c r="AK1031" s="21"/>
      <c r="AL1031" s="21"/>
      <c r="AM1031" s="21"/>
      <c r="AN1031" s="15"/>
      <c r="AO1031" s="21"/>
      <c r="AP1031" s="21"/>
      <c r="AQ1031" s="15"/>
      <c r="AR1031" s="21"/>
      <c r="AS1031" s="11"/>
      <c r="AT1031" s="21"/>
      <c r="AU1031" s="21"/>
      <c r="AV1031" s="11"/>
      <c r="AW1031" s="11"/>
      <c r="AX1031" s="31"/>
      <c r="AY1031" s="11"/>
      <c r="AZ1031" s="11"/>
      <c r="BA1031" s="21"/>
      <c r="BB1031" s="21"/>
      <c r="BC1031" s="11"/>
      <c r="BD1031" s="11"/>
      <c r="BE1031" s="21"/>
      <c r="BF1031" s="21"/>
      <c r="BG1031" s="11"/>
      <c r="BH1031" s="11"/>
      <c r="BI1031" s="21"/>
      <c r="BJ1031" s="21"/>
      <c r="BK1031" s="8"/>
      <c r="BL1031" s="12"/>
      <c r="BM1031" s="12"/>
      <c r="BN1031" s="12"/>
      <c r="BO1031" s="12"/>
      <c r="BP1031" s="12"/>
      <c r="BQ1031" s="3"/>
      <c r="BR1031" s="3"/>
      <c r="BS1031" s="12"/>
      <c r="BT1031" s="3"/>
      <c r="BU1031" s="3"/>
      <c r="BV1031" s="3"/>
      <c r="BW1031" s="3"/>
      <c r="BX1031" s="3"/>
      <c r="BY1031" s="3"/>
      <c r="BZ1031" s="223"/>
    </row>
    <row r="1032" spans="1:78" ht="15" customHeight="1">
      <c r="A1032" s="3"/>
      <c r="B1032" s="26"/>
      <c r="C1032" s="8"/>
      <c r="D1032" s="25"/>
      <c r="E1032" s="9"/>
      <c r="F1032" s="8"/>
      <c r="G1032" s="8"/>
      <c r="H1032" s="7"/>
      <c r="I1032" s="26"/>
      <c r="J1032" s="160"/>
      <c r="K1032" s="27"/>
      <c r="L1032" s="8"/>
      <c r="M1032" s="28"/>
      <c r="N1032" s="29"/>
      <c r="O1032" s="15"/>
      <c r="P1032" s="15"/>
      <c r="Q1032" s="8"/>
      <c r="R1032" s="8"/>
      <c r="S1032" s="8"/>
      <c r="T1032" s="8"/>
      <c r="U1032" s="8"/>
      <c r="V1032" s="30"/>
      <c r="W1032" s="8"/>
      <c r="X1032" s="21"/>
      <c r="Y1032" s="21"/>
      <c r="Z1032" s="21"/>
      <c r="AA1032" s="21"/>
      <c r="AB1032" s="15"/>
      <c r="AC1032" s="17"/>
      <c r="AD1032" s="17"/>
      <c r="AE1032" s="17"/>
      <c r="AF1032" s="16"/>
      <c r="AG1032" s="16"/>
      <c r="AH1032" s="17"/>
      <c r="AI1032" s="15"/>
      <c r="AJ1032" s="21"/>
      <c r="AK1032" s="21"/>
      <c r="AL1032" s="21"/>
      <c r="AM1032" s="21"/>
      <c r="AN1032" s="15"/>
      <c r="AO1032" s="21"/>
      <c r="AP1032" s="21"/>
      <c r="AQ1032" s="15"/>
      <c r="AR1032" s="21"/>
      <c r="AS1032" s="11"/>
      <c r="AT1032" s="21"/>
      <c r="AU1032" s="21"/>
      <c r="AV1032" s="11"/>
      <c r="AW1032" s="11"/>
      <c r="AX1032" s="31"/>
      <c r="AY1032" s="11"/>
      <c r="AZ1032" s="11"/>
      <c r="BA1032" s="21"/>
      <c r="BB1032" s="21"/>
      <c r="BC1032" s="11"/>
      <c r="BD1032" s="11"/>
      <c r="BE1032" s="21"/>
      <c r="BF1032" s="21"/>
      <c r="BG1032" s="11"/>
      <c r="BH1032" s="11"/>
      <c r="BI1032" s="21"/>
      <c r="BJ1032" s="21"/>
      <c r="BK1032" s="8"/>
      <c r="BL1032" s="12"/>
      <c r="BM1032" s="12"/>
      <c r="BN1032" s="12"/>
      <c r="BO1032" s="12"/>
      <c r="BP1032" s="12"/>
      <c r="BQ1032" s="3"/>
      <c r="BR1032" s="3"/>
      <c r="BS1032" s="12"/>
      <c r="BT1032" s="3"/>
      <c r="BU1032" s="3"/>
      <c r="BV1032" s="3"/>
      <c r="BW1032" s="3"/>
      <c r="BX1032" s="3"/>
      <c r="BY1032" s="3"/>
      <c r="BZ1032" s="223"/>
    </row>
    <row r="1033" spans="1:78" ht="15" customHeight="1">
      <c r="A1033" s="3"/>
      <c r="B1033" s="26"/>
      <c r="C1033" s="8"/>
      <c r="D1033" s="25"/>
      <c r="E1033" s="9"/>
      <c r="F1033" s="8"/>
      <c r="G1033" s="8"/>
      <c r="H1033" s="7"/>
      <c r="I1033" s="26"/>
      <c r="J1033" s="160"/>
      <c r="K1033" s="27"/>
      <c r="L1033" s="8"/>
      <c r="M1033" s="28"/>
      <c r="N1033" s="29"/>
      <c r="O1033" s="15"/>
      <c r="P1033" s="15"/>
      <c r="Q1033" s="8"/>
      <c r="R1033" s="8"/>
      <c r="S1033" s="8"/>
      <c r="T1033" s="8"/>
      <c r="U1033" s="8"/>
      <c r="V1033" s="30"/>
      <c r="W1033" s="8"/>
      <c r="X1033" s="21"/>
      <c r="Y1033" s="21"/>
      <c r="Z1033" s="21"/>
      <c r="AA1033" s="21"/>
      <c r="AB1033" s="15"/>
      <c r="AC1033" s="17"/>
      <c r="AD1033" s="17"/>
      <c r="AE1033" s="17"/>
      <c r="AF1033" s="16"/>
      <c r="AG1033" s="16"/>
      <c r="AH1033" s="17"/>
      <c r="AI1033" s="15"/>
      <c r="AJ1033" s="21"/>
      <c r="AK1033" s="21"/>
      <c r="AL1033" s="21"/>
      <c r="AM1033" s="21"/>
      <c r="AN1033" s="15"/>
      <c r="AO1033" s="21"/>
      <c r="AP1033" s="21"/>
      <c r="AQ1033" s="15"/>
      <c r="AR1033" s="21"/>
      <c r="AS1033" s="11"/>
      <c r="AT1033" s="21"/>
      <c r="AU1033" s="21"/>
      <c r="AV1033" s="11"/>
      <c r="AW1033" s="11"/>
      <c r="AX1033" s="31"/>
      <c r="AY1033" s="11"/>
      <c r="AZ1033" s="11"/>
      <c r="BA1033" s="21"/>
      <c r="BB1033" s="21"/>
      <c r="BC1033" s="11"/>
      <c r="BD1033" s="11"/>
      <c r="BE1033" s="21"/>
      <c r="BF1033" s="21"/>
      <c r="BG1033" s="11"/>
      <c r="BH1033" s="11"/>
      <c r="BI1033" s="21"/>
      <c r="BJ1033" s="21"/>
      <c r="BK1033" s="8"/>
      <c r="BL1033" s="12"/>
      <c r="BM1033" s="12"/>
      <c r="BN1033" s="12"/>
      <c r="BO1033" s="12"/>
      <c r="BP1033" s="12"/>
      <c r="BQ1033" s="3"/>
      <c r="BR1033" s="3"/>
      <c r="BS1033" s="12"/>
      <c r="BT1033" s="3"/>
      <c r="BU1033" s="3"/>
      <c r="BV1033" s="3"/>
      <c r="BW1033" s="3"/>
      <c r="BX1033" s="3"/>
      <c r="BY1033" s="3"/>
      <c r="BZ1033" s="223"/>
    </row>
    <row r="1034" spans="1:78" ht="15" customHeight="1">
      <c r="A1034" s="3"/>
      <c r="B1034" s="26"/>
      <c r="C1034" s="8"/>
      <c r="D1034" s="25"/>
      <c r="E1034" s="9"/>
      <c r="F1034" s="8"/>
      <c r="G1034" s="8"/>
      <c r="H1034" s="7"/>
      <c r="I1034" s="26"/>
      <c r="J1034" s="160"/>
      <c r="K1034" s="27"/>
      <c r="L1034" s="8"/>
      <c r="M1034" s="28"/>
      <c r="N1034" s="29"/>
      <c r="O1034" s="15"/>
      <c r="P1034" s="15"/>
      <c r="Q1034" s="8"/>
      <c r="R1034" s="8"/>
      <c r="S1034" s="8"/>
      <c r="T1034" s="8"/>
      <c r="U1034" s="8"/>
      <c r="V1034" s="30"/>
      <c r="W1034" s="8"/>
      <c r="X1034" s="21"/>
      <c r="Y1034" s="21"/>
      <c r="Z1034" s="21"/>
      <c r="AA1034" s="21"/>
      <c r="AB1034" s="15"/>
      <c r="AC1034" s="17"/>
      <c r="AD1034" s="17"/>
      <c r="AE1034" s="17"/>
      <c r="AF1034" s="16"/>
      <c r="AG1034" s="16"/>
      <c r="AH1034" s="17"/>
      <c r="AI1034" s="15"/>
      <c r="AJ1034" s="21"/>
      <c r="AK1034" s="21"/>
      <c r="AL1034" s="21"/>
      <c r="AM1034" s="21"/>
      <c r="AN1034" s="15"/>
      <c r="AO1034" s="21"/>
      <c r="AP1034" s="21"/>
      <c r="AQ1034" s="15"/>
      <c r="AR1034" s="21"/>
      <c r="AS1034" s="11"/>
      <c r="AT1034" s="21"/>
      <c r="AU1034" s="21"/>
      <c r="AV1034" s="11"/>
      <c r="AW1034" s="11"/>
      <c r="AX1034" s="31"/>
      <c r="AY1034" s="11"/>
      <c r="AZ1034" s="11"/>
      <c r="BA1034" s="21"/>
      <c r="BB1034" s="21"/>
      <c r="BC1034" s="11"/>
      <c r="BD1034" s="11"/>
      <c r="BE1034" s="21"/>
      <c r="BF1034" s="21"/>
      <c r="BG1034" s="11"/>
      <c r="BH1034" s="11"/>
      <c r="BI1034" s="21"/>
      <c r="BJ1034" s="21"/>
      <c r="BK1034" s="8"/>
      <c r="BL1034" s="12"/>
      <c r="BM1034" s="12"/>
      <c r="BN1034" s="12"/>
      <c r="BO1034" s="12"/>
      <c r="BP1034" s="12"/>
      <c r="BQ1034" s="3"/>
      <c r="BR1034" s="3"/>
      <c r="BS1034" s="12"/>
      <c r="BT1034" s="3"/>
      <c r="BU1034" s="3"/>
      <c r="BV1034" s="3"/>
      <c r="BW1034" s="3"/>
      <c r="BX1034" s="3"/>
      <c r="BY1034" s="3"/>
      <c r="BZ1034" s="223"/>
    </row>
    <row r="1035" spans="1:78" ht="15" customHeight="1">
      <c r="A1035" s="3"/>
      <c r="B1035" s="26"/>
      <c r="C1035" s="8"/>
      <c r="D1035" s="25"/>
      <c r="E1035" s="9"/>
      <c r="F1035" s="8"/>
      <c r="G1035" s="8"/>
      <c r="H1035" s="7"/>
      <c r="I1035" s="26"/>
      <c r="J1035" s="160"/>
      <c r="K1035" s="27"/>
      <c r="L1035" s="8"/>
      <c r="M1035" s="28"/>
      <c r="N1035" s="29"/>
      <c r="O1035" s="15"/>
      <c r="P1035" s="15"/>
      <c r="Q1035" s="8"/>
      <c r="R1035" s="8"/>
      <c r="S1035" s="8"/>
      <c r="T1035" s="8"/>
      <c r="U1035" s="8"/>
      <c r="V1035" s="30"/>
      <c r="W1035" s="8"/>
      <c r="X1035" s="21"/>
      <c r="Y1035" s="21"/>
      <c r="Z1035" s="21"/>
      <c r="AA1035" s="21"/>
      <c r="AB1035" s="15"/>
      <c r="AC1035" s="17"/>
      <c r="AD1035" s="17"/>
      <c r="AE1035" s="17"/>
      <c r="AF1035" s="16"/>
      <c r="AG1035" s="16"/>
      <c r="AH1035" s="17"/>
      <c r="AI1035" s="15"/>
      <c r="AJ1035" s="21"/>
      <c r="AK1035" s="21"/>
      <c r="AL1035" s="21"/>
      <c r="AM1035" s="21"/>
      <c r="AN1035" s="15"/>
      <c r="AO1035" s="21"/>
      <c r="AP1035" s="21"/>
      <c r="AQ1035" s="15"/>
      <c r="AR1035" s="21"/>
      <c r="AS1035" s="11"/>
      <c r="AT1035" s="21"/>
      <c r="AU1035" s="21"/>
      <c r="AV1035" s="11"/>
      <c r="AW1035" s="11"/>
      <c r="AX1035" s="31"/>
      <c r="AY1035" s="11"/>
      <c r="AZ1035" s="11"/>
      <c r="BA1035" s="21"/>
      <c r="BB1035" s="21"/>
      <c r="BC1035" s="11"/>
      <c r="BD1035" s="11"/>
      <c r="BE1035" s="21"/>
      <c r="BF1035" s="21"/>
      <c r="BG1035" s="11"/>
      <c r="BH1035" s="11"/>
      <c r="BI1035" s="21"/>
      <c r="BJ1035" s="21"/>
      <c r="BK1035" s="8"/>
      <c r="BL1035" s="12"/>
      <c r="BM1035" s="12"/>
      <c r="BN1035" s="12"/>
      <c r="BO1035" s="12"/>
      <c r="BP1035" s="12"/>
      <c r="BQ1035" s="3"/>
      <c r="BR1035" s="3"/>
      <c r="BS1035" s="12"/>
      <c r="BT1035" s="3"/>
      <c r="BU1035" s="3"/>
      <c r="BV1035" s="3"/>
      <c r="BW1035" s="3"/>
      <c r="BX1035" s="3"/>
      <c r="BY1035" s="3"/>
      <c r="BZ1035" s="223"/>
    </row>
    <row r="1036" spans="1:78" ht="15" customHeight="1">
      <c r="A1036" s="3"/>
      <c r="B1036" s="26"/>
      <c r="C1036" s="8"/>
      <c r="D1036" s="25"/>
      <c r="E1036" s="9"/>
      <c r="F1036" s="8"/>
      <c r="G1036" s="8"/>
      <c r="H1036" s="7"/>
      <c r="I1036" s="26"/>
      <c r="J1036" s="160"/>
      <c r="K1036" s="27"/>
      <c r="L1036" s="8"/>
      <c r="M1036" s="28"/>
      <c r="N1036" s="29"/>
      <c r="O1036" s="15"/>
      <c r="P1036" s="15"/>
      <c r="Q1036" s="8"/>
      <c r="R1036" s="8"/>
      <c r="S1036" s="8"/>
      <c r="T1036" s="8"/>
      <c r="U1036" s="8"/>
      <c r="V1036" s="30"/>
      <c r="W1036" s="8"/>
      <c r="X1036" s="21"/>
      <c r="Y1036" s="21"/>
      <c r="Z1036" s="21"/>
      <c r="AA1036" s="21"/>
      <c r="AB1036" s="15"/>
      <c r="AC1036" s="17"/>
      <c r="AD1036" s="17"/>
      <c r="AE1036" s="17"/>
      <c r="AF1036" s="16"/>
      <c r="AG1036" s="16"/>
      <c r="AH1036" s="17"/>
      <c r="AI1036" s="15"/>
      <c r="AJ1036" s="21"/>
      <c r="AK1036" s="21"/>
      <c r="AL1036" s="21"/>
      <c r="AM1036" s="21"/>
      <c r="AN1036" s="15"/>
      <c r="AO1036" s="21"/>
      <c r="AP1036" s="21"/>
      <c r="AQ1036" s="15"/>
      <c r="AR1036" s="21"/>
      <c r="AS1036" s="11"/>
      <c r="AT1036" s="21"/>
      <c r="AU1036" s="21"/>
      <c r="AV1036" s="11"/>
      <c r="AW1036" s="11"/>
      <c r="AX1036" s="31"/>
      <c r="AY1036" s="11"/>
      <c r="AZ1036" s="11"/>
      <c r="BA1036" s="21"/>
      <c r="BB1036" s="21"/>
      <c r="BC1036" s="11"/>
      <c r="BD1036" s="11"/>
      <c r="BE1036" s="21"/>
      <c r="BF1036" s="21"/>
      <c r="BG1036" s="11"/>
      <c r="BH1036" s="11"/>
      <c r="BI1036" s="21"/>
      <c r="BJ1036" s="21"/>
      <c r="BK1036" s="8"/>
      <c r="BL1036" s="12"/>
      <c r="BM1036" s="12"/>
      <c r="BN1036" s="12"/>
      <c r="BO1036" s="12"/>
      <c r="BP1036" s="12"/>
      <c r="BQ1036" s="3"/>
      <c r="BR1036" s="3"/>
      <c r="BS1036" s="12"/>
      <c r="BT1036" s="3"/>
      <c r="BU1036" s="3"/>
      <c r="BV1036" s="3"/>
      <c r="BW1036" s="3"/>
      <c r="BX1036" s="3"/>
      <c r="BY1036" s="3"/>
      <c r="BZ1036" s="223"/>
    </row>
    <row r="1037" spans="1:78" ht="15" customHeight="1">
      <c r="A1037" s="3"/>
      <c r="B1037" s="26"/>
      <c r="C1037" s="8"/>
      <c r="D1037" s="25"/>
      <c r="E1037" s="9"/>
      <c r="F1037" s="8"/>
      <c r="G1037" s="8"/>
      <c r="H1037" s="7"/>
      <c r="I1037" s="26"/>
      <c r="J1037" s="160"/>
      <c r="K1037" s="27"/>
      <c r="L1037" s="8"/>
      <c r="M1037" s="28"/>
      <c r="N1037" s="29"/>
      <c r="O1037" s="15"/>
      <c r="P1037" s="15"/>
      <c r="Q1037" s="8"/>
      <c r="R1037" s="8"/>
      <c r="S1037" s="8"/>
      <c r="T1037" s="8"/>
      <c r="U1037" s="8"/>
      <c r="V1037" s="30"/>
      <c r="W1037" s="8"/>
      <c r="X1037" s="21"/>
      <c r="Y1037" s="21"/>
      <c r="Z1037" s="21"/>
      <c r="AA1037" s="21"/>
      <c r="AB1037" s="15"/>
      <c r="AC1037" s="17"/>
      <c r="AD1037" s="17"/>
      <c r="AE1037" s="17"/>
      <c r="AF1037" s="16"/>
      <c r="AG1037" s="16"/>
      <c r="AH1037" s="17"/>
      <c r="AI1037" s="15"/>
      <c r="AJ1037" s="21"/>
      <c r="AK1037" s="21"/>
      <c r="AL1037" s="21"/>
      <c r="AM1037" s="21"/>
      <c r="AN1037" s="15"/>
      <c r="AO1037" s="21"/>
      <c r="AP1037" s="21"/>
      <c r="AQ1037" s="15"/>
      <c r="AR1037" s="21"/>
      <c r="AS1037" s="11"/>
      <c r="AT1037" s="21"/>
      <c r="AU1037" s="21"/>
      <c r="AV1037" s="11"/>
      <c r="AW1037" s="11"/>
      <c r="AX1037" s="31"/>
      <c r="AY1037" s="11"/>
      <c r="AZ1037" s="11"/>
      <c r="BA1037" s="21"/>
      <c r="BB1037" s="21"/>
      <c r="BC1037" s="11"/>
      <c r="BD1037" s="11"/>
      <c r="BE1037" s="21"/>
      <c r="BF1037" s="21"/>
      <c r="BG1037" s="11"/>
      <c r="BH1037" s="11"/>
      <c r="BI1037" s="21"/>
      <c r="BJ1037" s="21"/>
      <c r="BK1037" s="8"/>
      <c r="BL1037" s="12"/>
      <c r="BM1037" s="12"/>
      <c r="BN1037" s="12"/>
      <c r="BO1037" s="12"/>
      <c r="BP1037" s="12"/>
      <c r="BQ1037" s="3"/>
      <c r="BR1037" s="3"/>
      <c r="BS1037" s="12"/>
      <c r="BT1037" s="3"/>
      <c r="BU1037" s="3"/>
      <c r="BV1037" s="3"/>
      <c r="BW1037" s="3"/>
      <c r="BX1037" s="3"/>
      <c r="BY1037" s="3"/>
      <c r="BZ1037" s="223"/>
    </row>
    <row r="1038" spans="1:78" ht="15" customHeight="1">
      <c r="A1038" s="3"/>
      <c r="B1038" s="26"/>
      <c r="C1038" s="8"/>
      <c r="D1038" s="25"/>
      <c r="E1038" s="9"/>
      <c r="F1038" s="8"/>
      <c r="G1038" s="8"/>
      <c r="H1038" s="7"/>
      <c r="I1038" s="26"/>
      <c r="J1038" s="160"/>
      <c r="K1038" s="27"/>
      <c r="L1038" s="8"/>
      <c r="M1038" s="28"/>
      <c r="N1038" s="29"/>
      <c r="O1038" s="15"/>
      <c r="P1038" s="15"/>
      <c r="Q1038" s="8"/>
      <c r="R1038" s="8"/>
      <c r="S1038" s="8"/>
      <c r="T1038" s="8"/>
      <c r="U1038" s="8"/>
      <c r="V1038" s="30"/>
      <c r="W1038" s="8"/>
      <c r="X1038" s="21"/>
      <c r="Y1038" s="21"/>
      <c r="Z1038" s="21"/>
      <c r="AA1038" s="21"/>
      <c r="AB1038" s="15"/>
      <c r="AC1038" s="17"/>
      <c r="AD1038" s="17"/>
      <c r="AE1038" s="17"/>
      <c r="AF1038" s="16"/>
      <c r="AG1038" s="16"/>
      <c r="AH1038" s="17"/>
      <c r="AI1038" s="15"/>
      <c r="AJ1038" s="21"/>
      <c r="AK1038" s="21"/>
      <c r="AL1038" s="21"/>
      <c r="AM1038" s="21"/>
      <c r="AN1038" s="15"/>
      <c r="AO1038" s="21"/>
      <c r="AP1038" s="21"/>
      <c r="AQ1038" s="15"/>
      <c r="AR1038" s="21"/>
      <c r="AS1038" s="11"/>
      <c r="AT1038" s="21"/>
      <c r="AU1038" s="21"/>
      <c r="AV1038" s="11"/>
      <c r="AW1038" s="11"/>
      <c r="AX1038" s="31"/>
      <c r="AY1038" s="11"/>
      <c r="AZ1038" s="11"/>
      <c r="BA1038" s="21"/>
      <c r="BB1038" s="21"/>
      <c r="BC1038" s="11"/>
      <c r="BD1038" s="11"/>
      <c r="BE1038" s="21"/>
      <c r="BF1038" s="21"/>
      <c r="BG1038" s="11"/>
      <c r="BH1038" s="11"/>
      <c r="BI1038" s="21"/>
      <c r="BJ1038" s="21"/>
      <c r="BK1038" s="8"/>
      <c r="BL1038" s="12"/>
      <c r="BM1038" s="12"/>
      <c r="BN1038" s="12"/>
      <c r="BO1038" s="12"/>
      <c r="BP1038" s="12"/>
      <c r="BQ1038" s="3"/>
      <c r="BR1038" s="3"/>
      <c r="BS1038" s="12"/>
      <c r="BT1038" s="3"/>
      <c r="BU1038" s="3"/>
      <c r="BV1038" s="3"/>
      <c r="BW1038" s="3"/>
      <c r="BX1038" s="3"/>
      <c r="BY1038" s="3"/>
      <c r="BZ1038" s="223"/>
    </row>
    <row r="1039" spans="1:78" ht="15" customHeight="1">
      <c r="A1039" s="3"/>
      <c r="B1039" s="26"/>
      <c r="C1039" s="8"/>
      <c r="D1039" s="25"/>
      <c r="E1039" s="9"/>
      <c r="F1039" s="8"/>
      <c r="G1039" s="8"/>
      <c r="H1039" s="7"/>
      <c r="I1039" s="26"/>
      <c r="J1039" s="160"/>
      <c r="K1039" s="27"/>
      <c r="L1039" s="8"/>
      <c r="M1039" s="28"/>
      <c r="N1039" s="29"/>
      <c r="O1039" s="15"/>
      <c r="P1039" s="15"/>
      <c r="Q1039" s="8"/>
      <c r="R1039" s="8"/>
      <c r="S1039" s="8"/>
      <c r="T1039" s="8"/>
      <c r="U1039" s="8"/>
      <c r="V1039" s="30"/>
      <c r="W1039" s="8"/>
      <c r="X1039" s="21"/>
      <c r="Y1039" s="21"/>
      <c r="Z1039" s="21"/>
      <c r="AA1039" s="21"/>
      <c r="AB1039" s="15"/>
      <c r="AC1039" s="17"/>
      <c r="AD1039" s="17"/>
      <c r="AE1039" s="17"/>
      <c r="AF1039" s="16"/>
      <c r="AG1039" s="16"/>
      <c r="AH1039" s="17"/>
      <c r="AI1039" s="15"/>
      <c r="AJ1039" s="21"/>
      <c r="AK1039" s="21"/>
      <c r="AL1039" s="21"/>
      <c r="AM1039" s="21"/>
      <c r="AN1039" s="15"/>
      <c r="AO1039" s="21"/>
      <c r="AP1039" s="21"/>
      <c r="AQ1039" s="15"/>
      <c r="AR1039" s="21"/>
      <c r="AS1039" s="11"/>
      <c r="AT1039" s="21"/>
      <c r="AU1039" s="21"/>
      <c r="AV1039" s="11"/>
      <c r="AW1039" s="11"/>
      <c r="AX1039" s="31"/>
      <c r="AY1039" s="11"/>
      <c r="AZ1039" s="11"/>
      <c r="BA1039" s="21"/>
      <c r="BB1039" s="21"/>
      <c r="BC1039" s="11"/>
      <c r="BD1039" s="11"/>
      <c r="BE1039" s="21"/>
      <c r="BF1039" s="21"/>
      <c r="BG1039" s="11"/>
      <c r="BH1039" s="11"/>
      <c r="BI1039" s="21"/>
      <c r="BJ1039" s="21"/>
      <c r="BK1039" s="8"/>
      <c r="BL1039" s="12"/>
      <c r="BM1039" s="12"/>
      <c r="BN1039" s="12"/>
      <c r="BO1039" s="12"/>
      <c r="BP1039" s="12"/>
      <c r="BQ1039" s="3"/>
      <c r="BR1039" s="3"/>
      <c r="BS1039" s="12"/>
      <c r="BT1039" s="3"/>
      <c r="BU1039" s="3"/>
      <c r="BV1039" s="3"/>
      <c r="BW1039" s="3"/>
      <c r="BX1039" s="3"/>
      <c r="BY1039" s="3"/>
      <c r="BZ1039" s="223"/>
    </row>
    <row r="1040" spans="1:78" ht="15" customHeight="1">
      <c r="A1040" s="3"/>
      <c r="B1040" s="26"/>
      <c r="C1040" s="8"/>
      <c r="D1040" s="25"/>
      <c r="E1040" s="9"/>
      <c r="F1040" s="8"/>
      <c r="G1040" s="8"/>
      <c r="H1040" s="7"/>
      <c r="I1040" s="26"/>
      <c r="J1040" s="160"/>
      <c r="K1040" s="27"/>
      <c r="L1040" s="8"/>
      <c r="M1040" s="28"/>
      <c r="N1040" s="29"/>
      <c r="O1040" s="15"/>
      <c r="P1040" s="15"/>
      <c r="Q1040" s="8"/>
      <c r="R1040" s="8"/>
      <c r="S1040" s="8"/>
      <c r="T1040" s="8"/>
      <c r="U1040" s="8"/>
      <c r="V1040" s="30"/>
      <c r="W1040" s="8"/>
      <c r="X1040" s="21"/>
      <c r="Y1040" s="21"/>
      <c r="Z1040" s="21"/>
      <c r="AA1040" s="21"/>
      <c r="AB1040" s="15"/>
      <c r="AC1040" s="17"/>
      <c r="AD1040" s="17"/>
      <c r="AE1040" s="17"/>
      <c r="AF1040" s="16"/>
      <c r="AG1040" s="16"/>
      <c r="AH1040" s="17"/>
      <c r="AI1040" s="15"/>
      <c r="AJ1040" s="21"/>
      <c r="AK1040" s="21"/>
      <c r="AL1040" s="21"/>
      <c r="AM1040" s="21"/>
      <c r="AN1040" s="15"/>
      <c r="AO1040" s="21"/>
      <c r="AP1040" s="21"/>
      <c r="AQ1040" s="15"/>
      <c r="AR1040" s="21"/>
      <c r="AS1040" s="11"/>
      <c r="AT1040" s="21"/>
      <c r="AU1040" s="21"/>
      <c r="AV1040" s="11"/>
      <c r="AW1040" s="11"/>
      <c r="AX1040" s="31"/>
      <c r="AY1040" s="11"/>
      <c r="AZ1040" s="11"/>
      <c r="BA1040" s="21"/>
      <c r="BB1040" s="21"/>
      <c r="BC1040" s="11"/>
      <c r="BD1040" s="11"/>
      <c r="BE1040" s="21"/>
      <c r="BF1040" s="21"/>
      <c r="BG1040" s="11"/>
      <c r="BH1040" s="11"/>
      <c r="BI1040" s="21"/>
      <c r="BJ1040" s="21"/>
      <c r="BK1040" s="8"/>
      <c r="BL1040" s="12"/>
      <c r="BM1040" s="12"/>
      <c r="BN1040" s="12"/>
      <c r="BO1040" s="12"/>
      <c r="BP1040" s="12"/>
      <c r="BQ1040" s="3"/>
      <c r="BR1040" s="3"/>
      <c r="BS1040" s="12"/>
      <c r="BT1040" s="3"/>
      <c r="BU1040" s="3"/>
      <c r="BV1040" s="3"/>
      <c r="BW1040" s="3"/>
      <c r="BX1040" s="3"/>
      <c r="BY1040" s="3"/>
      <c r="BZ1040" s="223"/>
    </row>
    <row r="1041" spans="1:78" ht="15" customHeight="1">
      <c r="A1041" s="3"/>
      <c r="B1041" s="26"/>
      <c r="C1041" s="8"/>
      <c r="D1041" s="25"/>
      <c r="E1041" s="9"/>
      <c r="F1041" s="8"/>
      <c r="G1041" s="8"/>
      <c r="H1041" s="7"/>
      <c r="I1041" s="26"/>
      <c r="J1041" s="160"/>
      <c r="K1041" s="27"/>
      <c r="L1041" s="8"/>
      <c r="M1041" s="28"/>
      <c r="N1041" s="29"/>
      <c r="O1041" s="15"/>
      <c r="P1041" s="15"/>
      <c r="Q1041" s="8"/>
      <c r="R1041" s="8"/>
      <c r="S1041" s="8"/>
      <c r="T1041" s="8"/>
      <c r="U1041" s="8"/>
      <c r="V1041" s="30"/>
      <c r="W1041" s="8"/>
      <c r="X1041" s="21"/>
      <c r="Y1041" s="21"/>
      <c r="Z1041" s="21"/>
      <c r="AA1041" s="21"/>
      <c r="AB1041" s="15"/>
      <c r="AC1041" s="17"/>
      <c r="AD1041" s="17"/>
      <c r="AE1041" s="17"/>
      <c r="AF1041" s="16"/>
      <c r="AG1041" s="16"/>
      <c r="AH1041" s="17"/>
      <c r="AI1041" s="15"/>
      <c r="AJ1041" s="21"/>
      <c r="AK1041" s="21"/>
      <c r="AL1041" s="21"/>
      <c r="AM1041" s="21"/>
      <c r="AN1041" s="15"/>
      <c r="AO1041" s="21"/>
      <c r="AP1041" s="21"/>
      <c r="AQ1041" s="15"/>
      <c r="AR1041" s="21"/>
      <c r="AS1041" s="11"/>
      <c r="AT1041" s="21"/>
      <c r="AU1041" s="21"/>
      <c r="AV1041" s="11"/>
      <c r="AW1041" s="11"/>
      <c r="AX1041" s="31"/>
      <c r="AY1041" s="11"/>
      <c r="AZ1041" s="11"/>
      <c r="BA1041" s="21"/>
      <c r="BB1041" s="21"/>
      <c r="BC1041" s="11"/>
      <c r="BD1041" s="11"/>
      <c r="BE1041" s="21"/>
      <c r="BF1041" s="21"/>
      <c r="BG1041" s="11"/>
      <c r="BH1041" s="11"/>
      <c r="BI1041" s="21"/>
      <c r="BJ1041" s="21"/>
      <c r="BK1041" s="8"/>
      <c r="BL1041" s="12"/>
      <c r="BM1041" s="12"/>
      <c r="BN1041" s="12"/>
      <c r="BO1041" s="12"/>
      <c r="BP1041" s="12"/>
      <c r="BQ1041" s="3"/>
      <c r="BR1041" s="3"/>
      <c r="BS1041" s="12"/>
      <c r="BT1041" s="3"/>
      <c r="BU1041" s="3"/>
      <c r="BV1041" s="3"/>
      <c r="BW1041" s="3"/>
      <c r="BX1041" s="3"/>
      <c r="BY1041" s="3"/>
      <c r="BZ1041" s="223"/>
    </row>
    <row r="1042" spans="1:78" ht="15" customHeight="1">
      <c r="A1042" s="3"/>
      <c r="B1042" s="26"/>
      <c r="C1042" s="8"/>
      <c r="D1042" s="25"/>
      <c r="E1042" s="9"/>
      <c r="F1042" s="8"/>
      <c r="G1042" s="8"/>
      <c r="H1042" s="7"/>
      <c r="I1042" s="26"/>
      <c r="J1042" s="160"/>
      <c r="K1042" s="27"/>
      <c r="L1042" s="8"/>
      <c r="M1042" s="28"/>
      <c r="N1042" s="29"/>
      <c r="O1042" s="15"/>
      <c r="P1042" s="15"/>
      <c r="Q1042" s="8"/>
      <c r="R1042" s="8"/>
      <c r="S1042" s="8"/>
      <c r="T1042" s="8"/>
      <c r="U1042" s="8"/>
      <c r="V1042" s="30"/>
      <c r="W1042" s="8"/>
      <c r="X1042" s="21"/>
      <c r="Y1042" s="21"/>
      <c r="Z1042" s="21"/>
      <c r="AA1042" s="21"/>
      <c r="AB1042" s="15"/>
      <c r="AC1042" s="17"/>
      <c r="AD1042" s="17"/>
      <c r="AE1042" s="17"/>
      <c r="AF1042" s="16"/>
      <c r="AG1042" s="16"/>
      <c r="AH1042" s="17"/>
      <c r="AI1042" s="15"/>
      <c r="AJ1042" s="21"/>
      <c r="AK1042" s="21"/>
      <c r="AL1042" s="21"/>
      <c r="AM1042" s="21"/>
      <c r="AN1042" s="15"/>
      <c r="AO1042" s="21"/>
      <c r="AP1042" s="21"/>
      <c r="AQ1042" s="15"/>
      <c r="AR1042" s="21"/>
      <c r="AS1042" s="11"/>
      <c r="AT1042" s="21"/>
      <c r="AU1042" s="21"/>
      <c r="AV1042" s="11"/>
      <c r="AW1042" s="11"/>
      <c r="AX1042" s="31"/>
      <c r="AY1042" s="11"/>
      <c r="AZ1042" s="11"/>
      <c r="BA1042" s="21"/>
      <c r="BB1042" s="21"/>
      <c r="BC1042" s="11"/>
      <c r="BD1042" s="11"/>
      <c r="BE1042" s="21"/>
      <c r="BF1042" s="21"/>
      <c r="BG1042" s="11"/>
      <c r="BH1042" s="11"/>
      <c r="BI1042" s="21"/>
      <c r="BJ1042" s="21"/>
      <c r="BK1042" s="8"/>
      <c r="BL1042" s="12"/>
      <c r="BM1042" s="12"/>
      <c r="BN1042" s="12"/>
      <c r="BO1042" s="12"/>
      <c r="BP1042" s="12"/>
      <c r="BQ1042" s="3"/>
      <c r="BR1042" s="3"/>
      <c r="BS1042" s="12"/>
      <c r="BT1042" s="3"/>
      <c r="BU1042" s="3"/>
      <c r="BV1042" s="3"/>
      <c r="BW1042" s="3"/>
      <c r="BX1042" s="3"/>
      <c r="BY1042" s="3"/>
      <c r="BZ1042" s="223"/>
    </row>
    <row r="1043" spans="1:78" ht="15" customHeight="1">
      <c r="A1043" s="3"/>
      <c r="B1043" s="26"/>
      <c r="C1043" s="8"/>
      <c r="D1043" s="25"/>
      <c r="E1043" s="9"/>
      <c r="F1043" s="8"/>
      <c r="G1043" s="8"/>
      <c r="H1043" s="7"/>
      <c r="I1043" s="26"/>
      <c r="J1043" s="160"/>
      <c r="K1043" s="27"/>
      <c r="L1043" s="8"/>
      <c r="M1043" s="28"/>
      <c r="N1043" s="29"/>
      <c r="O1043" s="15"/>
      <c r="P1043" s="15"/>
      <c r="Q1043" s="8"/>
      <c r="R1043" s="8"/>
      <c r="S1043" s="8"/>
      <c r="T1043" s="8"/>
      <c r="U1043" s="8"/>
      <c r="V1043" s="30"/>
      <c r="W1043" s="8"/>
      <c r="X1043" s="21"/>
      <c r="Y1043" s="21"/>
      <c r="Z1043" s="21"/>
      <c r="AA1043" s="21"/>
      <c r="AB1043" s="15"/>
      <c r="AC1043" s="17"/>
      <c r="AD1043" s="17"/>
      <c r="AE1043" s="17"/>
      <c r="AF1043" s="16"/>
      <c r="AG1043" s="16"/>
      <c r="AH1043" s="17"/>
      <c r="AI1043" s="15"/>
      <c r="AJ1043" s="21"/>
      <c r="AK1043" s="21"/>
      <c r="AL1043" s="21"/>
      <c r="AM1043" s="21"/>
      <c r="AN1043" s="15"/>
      <c r="AO1043" s="21"/>
      <c r="AP1043" s="21"/>
      <c r="AQ1043" s="15"/>
      <c r="AR1043" s="21"/>
      <c r="AS1043" s="11"/>
      <c r="AT1043" s="21"/>
      <c r="AU1043" s="21"/>
      <c r="AV1043" s="11"/>
      <c r="AW1043" s="11"/>
      <c r="AX1043" s="31"/>
      <c r="AY1043" s="11"/>
      <c r="AZ1043" s="11"/>
      <c r="BA1043" s="21"/>
      <c r="BB1043" s="21"/>
      <c r="BC1043" s="11"/>
      <c r="BD1043" s="11"/>
      <c r="BE1043" s="21"/>
      <c r="BF1043" s="21"/>
      <c r="BG1043" s="11"/>
      <c r="BH1043" s="11"/>
      <c r="BI1043" s="21"/>
      <c r="BJ1043" s="21"/>
      <c r="BK1043" s="8"/>
      <c r="BL1043" s="12"/>
      <c r="BM1043" s="12"/>
      <c r="BN1043" s="12"/>
      <c r="BO1043" s="12"/>
      <c r="BP1043" s="12"/>
      <c r="BQ1043" s="3"/>
      <c r="BR1043" s="3"/>
      <c r="BS1043" s="12"/>
      <c r="BT1043" s="3"/>
      <c r="BU1043" s="3"/>
      <c r="BV1043" s="3"/>
      <c r="BW1043" s="3"/>
      <c r="BX1043" s="3"/>
      <c r="BY1043" s="3"/>
      <c r="BZ1043" s="223"/>
    </row>
    <row r="1044" spans="1:78" ht="15" customHeight="1">
      <c r="A1044" s="3"/>
      <c r="B1044" s="26"/>
      <c r="C1044" s="8"/>
      <c r="D1044" s="25"/>
      <c r="E1044" s="9"/>
      <c r="F1044" s="8"/>
      <c r="G1044" s="8"/>
      <c r="H1044" s="7"/>
      <c r="I1044" s="26"/>
      <c r="J1044" s="160"/>
      <c r="K1044" s="27"/>
      <c r="L1044" s="8"/>
      <c r="M1044" s="28"/>
      <c r="N1044" s="29"/>
      <c r="O1044" s="15"/>
      <c r="P1044" s="15"/>
      <c r="Q1044" s="8"/>
      <c r="R1044" s="8"/>
      <c r="S1044" s="8"/>
      <c r="T1044" s="8"/>
      <c r="U1044" s="8"/>
      <c r="V1044" s="30"/>
      <c r="W1044" s="8"/>
      <c r="X1044" s="21"/>
      <c r="Y1044" s="21"/>
      <c r="Z1044" s="21"/>
      <c r="AA1044" s="21"/>
      <c r="AB1044" s="15"/>
      <c r="AC1044" s="17"/>
      <c r="AD1044" s="17"/>
      <c r="AE1044" s="17"/>
      <c r="AF1044" s="16"/>
      <c r="AG1044" s="16"/>
      <c r="AH1044" s="17"/>
      <c r="AI1044" s="15"/>
      <c r="AJ1044" s="21"/>
      <c r="AK1044" s="21"/>
      <c r="AL1044" s="21"/>
      <c r="AM1044" s="21"/>
      <c r="AN1044" s="15"/>
      <c r="AO1044" s="21"/>
      <c r="AP1044" s="21"/>
      <c r="AQ1044" s="15"/>
      <c r="AR1044" s="21"/>
      <c r="AS1044" s="11"/>
      <c r="AT1044" s="21"/>
      <c r="AU1044" s="21"/>
      <c r="AV1044" s="11"/>
      <c r="AW1044" s="11"/>
      <c r="AX1044" s="31"/>
      <c r="AY1044" s="11"/>
      <c r="AZ1044" s="11"/>
      <c r="BA1044" s="21"/>
      <c r="BB1044" s="21"/>
      <c r="BC1044" s="11"/>
      <c r="BD1044" s="11"/>
      <c r="BE1044" s="21"/>
      <c r="BF1044" s="21"/>
      <c r="BG1044" s="11"/>
      <c r="BH1044" s="11"/>
      <c r="BI1044" s="21"/>
      <c r="BJ1044" s="21"/>
      <c r="BK1044" s="8"/>
      <c r="BL1044" s="12"/>
      <c r="BM1044" s="12"/>
      <c r="BN1044" s="12"/>
      <c r="BO1044" s="12"/>
      <c r="BP1044" s="12"/>
      <c r="BQ1044" s="3"/>
      <c r="BR1044" s="3"/>
      <c r="BS1044" s="12"/>
      <c r="BT1044" s="3"/>
      <c r="BU1044" s="3"/>
      <c r="BV1044" s="3"/>
      <c r="BW1044" s="3"/>
      <c r="BX1044" s="3"/>
      <c r="BY1044" s="3"/>
      <c r="BZ1044" s="223"/>
    </row>
    <row r="1045" spans="1:78" ht="15" customHeight="1">
      <c r="A1045" s="3"/>
      <c r="B1045" s="26"/>
      <c r="C1045" s="8"/>
      <c r="D1045" s="25"/>
      <c r="E1045" s="9"/>
      <c r="F1045" s="8"/>
      <c r="G1045" s="8"/>
      <c r="H1045" s="7"/>
      <c r="I1045" s="26"/>
      <c r="J1045" s="160"/>
      <c r="K1045" s="27"/>
      <c r="L1045" s="8"/>
      <c r="M1045" s="28"/>
      <c r="N1045" s="29"/>
      <c r="O1045" s="15"/>
      <c r="P1045" s="15"/>
      <c r="Q1045" s="8"/>
      <c r="R1045" s="8"/>
      <c r="S1045" s="8"/>
      <c r="T1045" s="8"/>
      <c r="U1045" s="8"/>
      <c r="V1045" s="30"/>
      <c r="W1045" s="8"/>
      <c r="X1045" s="21"/>
      <c r="Y1045" s="21"/>
      <c r="Z1045" s="21"/>
      <c r="AA1045" s="21"/>
      <c r="AB1045" s="15"/>
      <c r="AC1045" s="17"/>
      <c r="AD1045" s="17"/>
      <c r="AE1045" s="17"/>
      <c r="AF1045" s="16"/>
      <c r="AG1045" s="16"/>
      <c r="AH1045" s="17"/>
      <c r="AI1045" s="15"/>
      <c r="AJ1045" s="21"/>
      <c r="AK1045" s="21"/>
      <c r="AL1045" s="21"/>
      <c r="AM1045" s="21"/>
      <c r="AN1045" s="15"/>
      <c r="AO1045" s="21"/>
      <c r="AP1045" s="21"/>
      <c r="AQ1045" s="15"/>
      <c r="AR1045" s="21"/>
      <c r="AS1045" s="11"/>
      <c r="AT1045" s="21"/>
      <c r="AU1045" s="21"/>
      <c r="AV1045" s="11"/>
      <c r="AW1045" s="11"/>
      <c r="AX1045" s="31"/>
      <c r="AY1045" s="11"/>
      <c r="AZ1045" s="11"/>
      <c r="BA1045" s="21"/>
      <c r="BB1045" s="21"/>
      <c r="BC1045" s="11"/>
      <c r="BD1045" s="11"/>
      <c r="BE1045" s="21"/>
      <c r="BF1045" s="21"/>
      <c r="BG1045" s="11"/>
      <c r="BH1045" s="11"/>
      <c r="BI1045" s="21"/>
      <c r="BJ1045" s="21"/>
      <c r="BK1045" s="8"/>
      <c r="BL1045" s="12"/>
      <c r="BM1045" s="12"/>
      <c r="BN1045" s="12"/>
      <c r="BO1045" s="12"/>
      <c r="BP1045" s="12"/>
      <c r="BQ1045" s="3"/>
      <c r="BR1045" s="3"/>
      <c r="BS1045" s="12"/>
      <c r="BT1045" s="3"/>
      <c r="BU1045" s="3"/>
      <c r="BV1045" s="3"/>
      <c r="BW1045" s="3"/>
      <c r="BX1045" s="3"/>
      <c r="BY1045" s="3"/>
      <c r="BZ1045" s="223"/>
    </row>
    <row r="1046" spans="1:78" ht="15" customHeight="1">
      <c r="A1046" s="3"/>
      <c r="B1046" s="26"/>
      <c r="C1046" s="8"/>
      <c r="D1046" s="25"/>
      <c r="E1046" s="9"/>
      <c r="F1046" s="8"/>
      <c r="G1046" s="8"/>
      <c r="H1046" s="7"/>
      <c r="I1046" s="26"/>
      <c r="J1046" s="160"/>
      <c r="K1046" s="27"/>
      <c r="L1046" s="8"/>
      <c r="M1046" s="28"/>
      <c r="N1046" s="29"/>
      <c r="O1046" s="15"/>
      <c r="P1046" s="15"/>
      <c r="Q1046" s="8"/>
      <c r="R1046" s="8"/>
      <c r="S1046" s="8"/>
      <c r="T1046" s="8"/>
      <c r="U1046" s="8"/>
      <c r="V1046" s="30"/>
      <c r="W1046" s="8"/>
      <c r="X1046" s="21"/>
      <c r="Y1046" s="21"/>
      <c r="Z1046" s="21"/>
      <c r="AA1046" s="21"/>
      <c r="AB1046" s="15"/>
      <c r="AC1046" s="17"/>
      <c r="AD1046" s="17"/>
      <c r="AE1046" s="17"/>
      <c r="AF1046" s="16"/>
      <c r="AG1046" s="16"/>
      <c r="AH1046" s="17"/>
      <c r="AI1046" s="15"/>
      <c r="AJ1046" s="21"/>
      <c r="AK1046" s="21"/>
      <c r="AL1046" s="21"/>
      <c r="AM1046" s="21"/>
      <c r="AN1046" s="15"/>
      <c r="AO1046" s="21"/>
      <c r="AP1046" s="21"/>
      <c r="AQ1046" s="15"/>
      <c r="AR1046" s="21"/>
      <c r="AS1046" s="11"/>
      <c r="AT1046" s="21"/>
      <c r="AU1046" s="21"/>
      <c r="AV1046" s="11"/>
      <c r="AW1046" s="11"/>
      <c r="AX1046" s="31"/>
      <c r="AY1046" s="11"/>
      <c r="AZ1046" s="11"/>
      <c r="BA1046" s="21"/>
      <c r="BB1046" s="21"/>
      <c r="BC1046" s="11"/>
      <c r="BD1046" s="11"/>
      <c r="BE1046" s="21"/>
      <c r="BF1046" s="21"/>
      <c r="BG1046" s="11"/>
      <c r="BH1046" s="11"/>
      <c r="BI1046" s="21"/>
      <c r="BJ1046" s="21"/>
      <c r="BK1046" s="8"/>
      <c r="BL1046" s="12"/>
      <c r="BM1046" s="12"/>
      <c r="BN1046" s="12"/>
      <c r="BO1046" s="12"/>
      <c r="BP1046" s="12"/>
      <c r="BQ1046" s="3"/>
      <c r="BR1046" s="3"/>
      <c r="BS1046" s="12"/>
      <c r="BT1046" s="3"/>
      <c r="BU1046" s="3"/>
      <c r="BV1046" s="3"/>
      <c r="BW1046" s="3"/>
      <c r="BX1046" s="3"/>
      <c r="BY1046" s="3"/>
      <c r="BZ1046" s="223"/>
    </row>
    <row r="1047" spans="1:78" ht="15" customHeight="1">
      <c r="A1047" s="3"/>
      <c r="B1047" s="26"/>
      <c r="C1047" s="8"/>
      <c r="D1047" s="25"/>
      <c r="E1047" s="9"/>
      <c r="F1047" s="8"/>
      <c r="G1047" s="8"/>
      <c r="H1047" s="7"/>
      <c r="I1047" s="26"/>
      <c r="J1047" s="160"/>
      <c r="K1047" s="27"/>
      <c r="L1047" s="8"/>
      <c r="M1047" s="28"/>
      <c r="N1047" s="29"/>
      <c r="O1047" s="15"/>
      <c r="P1047" s="15"/>
      <c r="Q1047" s="8"/>
      <c r="R1047" s="8"/>
      <c r="S1047" s="8"/>
      <c r="T1047" s="8"/>
      <c r="U1047" s="8"/>
      <c r="V1047" s="30"/>
      <c r="W1047" s="8"/>
      <c r="X1047" s="21"/>
      <c r="Y1047" s="21"/>
      <c r="Z1047" s="21"/>
      <c r="AA1047" s="21"/>
      <c r="AB1047" s="15"/>
      <c r="AC1047" s="17"/>
      <c r="AD1047" s="17"/>
      <c r="AE1047" s="17"/>
      <c r="AF1047" s="16"/>
      <c r="AG1047" s="16"/>
      <c r="AH1047" s="17"/>
      <c r="AI1047" s="15"/>
      <c r="AJ1047" s="21"/>
      <c r="AK1047" s="21"/>
      <c r="AL1047" s="21"/>
      <c r="AM1047" s="21"/>
      <c r="AN1047" s="15"/>
      <c r="AO1047" s="21"/>
      <c r="AP1047" s="21"/>
      <c r="AQ1047" s="15"/>
      <c r="AR1047" s="21"/>
      <c r="AS1047" s="11"/>
      <c r="AT1047" s="21"/>
      <c r="AU1047" s="21"/>
      <c r="AV1047" s="11"/>
      <c r="AW1047" s="11"/>
      <c r="AX1047" s="31"/>
      <c r="AY1047" s="11"/>
      <c r="AZ1047" s="11"/>
      <c r="BA1047" s="21"/>
      <c r="BB1047" s="21"/>
      <c r="BC1047" s="11"/>
      <c r="BD1047" s="11"/>
      <c r="BE1047" s="21"/>
      <c r="BF1047" s="21"/>
      <c r="BG1047" s="11"/>
      <c r="BH1047" s="11"/>
      <c r="BI1047" s="21"/>
      <c r="BJ1047" s="21"/>
      <c r="BK1047" s="8"/>
      <c r="BL1047" s="12"/>
      <c r="BM1047" s="12"/>
      <c r="BN1047" s="12"/>
      <c r="BO1047" s="12"/>
      <c r="BP1047" s="12"/>
      <c r="BQ1047" s="3"/>
      <c r="BR1047" s="3"/>
      <c r="BS1047" s="12"/>
      <c r="BT1047" s="3"/>
      <c r="BU1047" s="3"/>
      <c r="BV1047" s="3"/>
      <c r="BW1047" s="3"/>
      <c r="BX1047" s="3"/>
      <c r="BY1047" s="3"/>
      <c r="BZ1047" s="223"/>
    </row>
    <row r="1048" spans="1:78" ht="15" customHeight="1">
      <c r="A1048" s="3"/>
      <c r="B1048" s="26"/>
      <c r="C1048" s="8"/>
      <c r="D1048" s="25"/>
      <c r="E1048" s="9"/>
      <c r="F1048" s="8"/>
      <c r="G1048" s="8"/>
      <c r="H1048" s="7"/>
      <c r="I1048" s="26"/>
      <c r="J1048" s="160"/>
      <c r="K1048" s="27"/>
      <c r="L1048" s="8"/>
      <c r="M1048" s="28"/>
      <c r="N1048" s="29"/>
      <c r="O1048" s="15"/>
      <c r="P1048" s="15"/>
      <c r="Q1048" s="8"/>
      <c r="R1048" s="8"/>
      <c r="S1048" s="8"/>
      <c r="T1048" s="8"/>
      <c r="U1048" s="8"/>
      <c r="V1048" s="30"/>
      <c r="W1048" s="8"/>
      <c r="X1048" s="21"/>
      <c r="Y1048" s="21"/>
      <c r="Z1048" s="21"/>
      <c r="AA1048" s="21"/>
      <c r="AB1048" s="15"/>
      <c r="AC1048" s="17"/>
      <c r="AD1048" s="17"/>
      <c r="AE1048" s="17"/>
      <c r="AF1048" s="16"/>
      <c r="AG1048" s="16"/>
      <c r="AH1048" s="17"/>
      <c r="AI1048" s="15"/>
      <c r="AJ1048" s="21"/>
      <c r="AK1048" s="21"/>
      <c r="AL1048" s="21"/>
      <c r="AM1048" s="21"/>
      <c r="AN1048" s="15"/>
      <c r="AO1048" s="21"/>
      <c r="AP1048" s="21"/>
      <c r="AQ1048" s="15"/>
      <c r="AR1048" s="21"/>
      <c r="AS1048" s="11"/>
      <c r="AT1048" s="21"/>
      <c r="AU1048" s="21"/>
      <c r="AV1048" s="11"/>
      <c r="AW1048" s="11"/>
      <c r="AX1048" s="31"/>
      <c r="AY1048" s="11"/>
      <c r="AZ1048" s="11"/>
      <c r="BA1048" s="21"/>
      <c r="BB1048" s="21"/>
      <c r="BC1048" s="11"/>
      <c r="BD1048" s="11"/>
      <c r="BE1048" s="21"/>
      <c r="BF1048" s="21"/>
      <c r="BG1048" s="11"/>
      <c r="BH1048" s="11"/>
      <c r="BI1048" s="21"/>
      <c r="BJ1048" s="21"/>
      <c r="BK1048" s="8"/>
      <c r="BL1048" s="12"/>
      <c r="BM1048" s="12"/>
      <c r="BN1048" s="12"/>
      <c r="BO1048" s="12"/>
      <c r="BP1048" s="12"/>
      <c r="BQ1048" s="3"/>
      <c r="BR1048" s="3"/>
      <c r="BS1048" s="12"/>
      <c r="BT1048" s="3"/>
      <c r="BU1048" s="3"/>
      <c r="BV1048" s="3"/>
      <c r="BW1048" s="3"/>
      <c r="BX1048" s="3"/>
      <c r="BY1048" s="3"/>
      <c r="BZ1048" s="223"/>
    </row>
    <row r="1049" spans="1:78" ht="15" customHeight="1">
      <c r="A1049" s="3"/>
      <c r="B1049" s="26"/>
      <c r="C1049" s="8"/>
      <c r="D1049" s="25"/>
      <c r="E1049" s="9"/>
      <c r="F1049" s="8"/>
      <c r="G1049" s="8"/>
      <c r="H1049" s="7"/>
      <c r="I1049" s="26"/>
      <c r="J1049" s="160"/>
      <c r="K1049" s="27"/>
      <c r="L1049" s="8"/>
      <c r="M1049" s="28"/>
      <c r="N1049" s="29"/>
      <c r="O1049" s="15"/>
      <c r="P1049" s="15"/>
      <c r="Q1049" s="8"/>
      <c r="R1049" s="8"/>
      <c r="S1049" s="8"/>
      <c r="T1049" s="8"/>
      <c r="U1049" s="8"/>
      <c r="V1049" s="30"/>
      <c r="W1049" s="8"/>
      <c r="X1049" s="21"/>
      <c r="Y1049" s="21"/>
      <c r="Z1049" s="21"/>
      <c r="AA1049" s="21"/>
      <c r="AB1049" s="15"/>
      <c r="AC1049" s="17"/>
      <c r="AD1049" s="17"/>
      <c r="AE1049" s="17"/>
      <c r="AF1049" s="16"/>
      <c r="AG1049" s="16"/>
      <c r="AH1049" s="17"/>
      <c r="AI1049" s="15"/>
      <c r="AJ1049" s="21"/>
      <c r="AK1049" s="21"/>
      <c r="AL1049" s="21"/>
      <c r="AM1049" s="21"/>
      <c r="AN1049" s="15"/>
      <c r="AO1049" s="21"/>
      <c r="AP1049" s="21"/>
      <c r="AQ1049" s="15"/>
      <c r="AR1049" s="21"/>
      <c r="AS1049" s="11"/>
      <c r="AT1049" s="21"/>
      <c r="AU1049" s="21"/>
      <c r="AV1049" s="11"/>
      <c r="AW1049" s="11"/>
      <c r="AX1049" s="31"/>
      <c r="AY1049" s="11"/>
      <c r="AZ1049" s="11"/>
      <c r="BA1049" s="21"/>
      <c r="BB1049" s="21"/>
      <c r="BC1049" s="11"/>
      <c r="BD1049" s="11"/>
      <c r="BE1049" s="21"/>
      <c r="BF1049" s="21"/>
      <c r="BG1049" s="11"/>
      <c r="BH1049" s="11"/>
      <c r="BI1049" s="21"/>
      <c r="BJ1049" s="21"/>
      <c r="BK1049" s="8"/>
      <c r="BL1049" s="12"/>
      <c r="BM1049" s="12"/>
      <c r="BN1049" s="12"/>
      <c r="BO1049" s="12"/>
      <c r="BP1049" s="12"/>
      <c r="BQ1049" s="3"/>
      <c r="BR1049" s="3"/>
      <c r="BS1049" s="12"/>
      <c r="BT1049" s="3"/>
      <c r="BU1049" s="3"/>
      <c r="BV1049" s="3"/>
      <c r="BW1049" s="3"/>
      <c r="BX1049" s="3"/>
      <c r="BY1049" s="3"/>
      <c r="BZ1049" s="223"/>
    </row>
    <row r="1050" spans="1:78" ht="15" customHeight="1">
      <c r="A1050" s="3"/>
      <c r="B1050" s="26"/>
      <c r="C1050" s="8"/>
      <c r="D1050" s="25"/>
      <c r="E1050" s="9"/>
      <c r="F1050" s="8"/>
      <c r="G1050" s="8"/>
      <c r="H1050" s="7"/>
      <c r="I1050" s="26"/>
      <c r="J1050" s="160"/>
      <c r="K1050" s="27"/>
      <c r="L1050" s="8"/>
      <c r="M1050" s="28"/>
      <c r="N1050" s="29"/>
      <c r="O1050" s="15"/>
      <c r="P1050" s="15"/>
      <c r="Q1050" s="8"/>
      <c r="R1050" s="8"/>
      <c r="S1050" s="8"/>
      <c r="T1050" s="8"/>
      <c r="U1050" s="8"/>
      <c r="V1050" s="30"/>
      <c r="W1050" s="8"/>
      <c r="X1050" s="21"/>
      <c r="Y1050" s="21"/>
      <c r="Z1050" s="21"/>
      <c r="AA1050" s="21"/>
      <c r="AB1050" s="15"/>
      <c r="AC1050" s="17"/>
      <c r="AD1050" s="17"/>
      <c r="AE1050" s="17"/>
      <c r="AF1050" s="16"/>
      <c r="AG1050" s="16"/>
      <c r="AH1050" s="17"/>
      <c r="AI1050" s="15"/>
      <c r="AJ1050" s="21"/>
      <c r="AK1050" s="21"/>
      <c r="AL1050" s="21"/>
      <c r="AM1050" s="21"/>
      <c r="AN1050" s="15"/>
      <c r="AO1050" s="21"/>
      <c r="AP1050" s="21"/>
      <c r="AQ1050" s="15"/>
      <c r="AR1050" s="21"/>
      <c r="AS1050" s="11"/>
      <c r="AT1050" s="21"/>
      <c r="AU1050" s="21"/>
      <c r="AV1050" s="11"/>
      <c r="AW1050" s="11"/>
      <c r="AX1050" s="31"/>
      <c r="AY1050" s="11"/>
      <c r="AZ1050" s="11"/>
      <c r="BA1050" s="21"/>
      <c r="BB1050" s="21"/>
      <c r="BC1050" s="11"/>
      <c r="BD1050" s="11"/>
      <c r="BE1050" s="21"/>
      <c r="BF1050" s="21"/>
      <c r="BG1050" s="11"/>
      <c r="BH1050" s="11"/>
      <c r="BI1050" s="21"/>
      <c r="BJ1050" s="21"/>
      <c r="BK1050" s="8"/>
      <c r="BL1050" s="12"/>
      <c r="BM1050" s="12"/>
      <c r="BN1050" s="12"/>
      <c r="BO1050" s="12"/>
      <c r="BP1050" s="12"/>
      <c r="BQ1050" s="3"/>
      <c r="BR1050" s="3"/>
      <c r="BS1050" s="12"/>
      <c r="BT1050" s="3"/>
      <c r="BU1050" s="3"/>
      <c r="BV1050" s="3"/>
      <c r="BW1050" s="3"/>
      <c r="BX1050" s="3"/>
      <c r="BY1050" s="3"/>
      <c r="BZ1050" s="223"/>
    </row>
    <row r="1051" spans="1:78" ht="15" customHeight="1">
      <c r="A1051" s="3"/>
      <c r="B1051" s="26"/>
      <c r="C1051" s="8"/>
      <c r="D1051" s="25"/>
      <c r="E1051" s="9"/>
      <c r="F1051" s="8"/>
      <c r="G1051" s="8"/>
      <c r="H1051" s="7"/>
      <c r="I1051" s="26"/>
      <c r="J1051" s="160"/>
      <c r="K1051" s="27"/>
      <c r="L1051" s="8"/>
      <c r="M1051" s="28"/>
      <c r="N1051" s="29"/>
      <c r="O1051" s="15"/>
      <c r="P1051" s="15"/>
      <c r="Q1051" s="8"/>
      <c r="R1051" s="8"/>
      <c r="S1051" s="8"/>
      <c r="T1051" s="8"/>
      <c r="U1051" s="8"/>
      <c r="V1051" s="30"/>
      <c r="W1051" s="8"/>
      <c r="X1051" s="21"/>
      <c r="Y1051" s="21"/>
      <c r="Z1051" s="21"/>
      <c r="AA1051" s="21"/>
      <c r="AB1051" s="15"/>
      <c r="AC1051" s="17"/>
      <c r="AD1051" s="17"/>
      <c r="AE1051" s="17"/>
      <c r="AF1051" s="16"/>
      <c r="AG1051" s="16"/>
      <c r="AH1051" s="17"/>
      <c r="AI1051" s="15"/>
      <c r="AJ1051" s="21"/>
      <c r="AK1051" s="21"/>
      <c r="AL1051" s="21"/>
      <c r="AM1051" s="21"/>
      <c r="AN1051" s="15"/>
      <c r="AO1051" s="21"/>
      <c r="AP1051" s="21"/>
      <c r="AQ1051" s="15"/>
      <c r="AR1051" s="21"/>
      <c r="AS1051" s="11"/>
      <c r="AT1051" s="21"/>
      <c r="AU1051" s="21"/>
      <c r="AV1051" s="11"/>
      <c r="AW1051" s="11"/>
      <c r="AX1051" s="31"/>
      <c r="AY1051" s="11"/>
      <c r="AZ1051" s="11"/>
      <c r="BA1051" s="21"/>
      <c r="BB1051" s="21"/>
      <c r="BC1051" s="11"/>
      <c r="BD1051" s="11"/>
      <c r="BE1051" s="21"/>
      <c r="BF1051" s="21"/>
      <c r="BG1051" s="11"/>
      <c r="BH1051" s="11"/>
      <c r="BI1051" s="21"/>
      <c r="BJ1051" s="21"/>
      <c r="BK1051" s="8"/>
      <c r="BL1051" s="12"/>
      <c r="BM1051" s="12"/>
      <c r="BN1051" s="12"/>
      <c r="BO1051" s="12"/>
      <c r="BP1051" s="12"/>
      <c r="BQ1051" s="3"/>
      <c r="BR1051" s="3"/>
      <c r="BS1051" s="12"/>
      <c r="BT1051" s="3"/>
      <c r="BU1051" s="3"/>
      <c r="BV1051" s="3"/>
      <c r="BW1051" s="3"/>
      <c r="BX1051" s="3"/>
      <c r="BY1051" s="3"/>
      <c r="BZ1051" s="223"/>
    </row>
    <row r="1052" spans="1:78" ht="15" customHeight="1">
      <c r="A1052" s="3"/>
      <c r="B1052" s="26"/>
      <c r="C1052" s="8"/>
      <c r="D1052" s="25"/>
      <c r="E1052" s="9"/>
      <c r="F1052" s="8"/>
      <c r="G1052" s="8"/>
      <c r="H1052" s="7"/>
      <c r="I1052" s="26"/>
      <c r="J1052" s="160"/>
      <c r="K1052" s="27"/>
      <c r="L1052" s="8"/>
      <c r="M1052" s="28"/>
      <c r="N1052" s="29"/>
      <c r="O1052" s="15"/>
      <c r="P1052" s="15"/>
      <c r="Q1052" s="8"/>
      <c r="R1052" s="8"/>
      <c r="S1052" s="8"/>
      <c r="T1052" s="8"/>
      <c r="U1052" s="8"/>
      <c r="V1052" s="30"/>
      <c r="W1052" s="8"/>
      <c r="X1052" s="21"/>
      <c r="Y1052" s="21"/>
      <c r="Z1052" s="21"/>
      <c r="AA1052" s="21"/>
      <c r="AB1052" s="15"/>
      <c r="AC1052" s="17"/>
      <c r="AD1052" s="17"/>
      <c r="AE1052" s="17"/>
      <c r="AF1052" s="16"/>
      <c r="AG1052" s="16"/>
      <c r="AH1052" s="17"/>
      <c r="AI1052" s="15"/>
      <c r="AJ1052" s="21"/>
      <c r="AK1052" s="21"/>
      <c r="AL1052" s="21"/>
      <c r="AM1052" s="21"/>
      <c r="AN1052" s="15"/>
      <c r="AO1052" s="21"/>
      <c r="AP1052" s="21"/>
      <c r="AQ1052" s="15"/>
      <c r="AR1052" s="21"/>
      <c r="AS1052" s="11"/>
      <c r="AT1052" s="21"/>
      <c r="AU1052" s="21"/>
      <c r="AV1052" s="11"/>
      <c r="AW1052" s="11"/>
      <c r="AX1052" s="31"/>
      <c r="AY1052" s="11"/>
      <c r="AZ1052" s="11"/>
      <c r="BA1052" s="21"/>
      <c r="BB1052" s="21"/>
      <c r="BC1052" s="11"/>
      <c r="BD1052" s="11"/>
      <c r="BE1052" s="21"/>
      <c r="BF1052" s="21"/>
      <c r="BG1052" s="11"/>
      <c r="BH1052" s="11"/>
      <c r="BI1052" s="21"/>
      <c r="BJ1052" s="21"/>
      <c r="BK1052" s="8"/>
      <c r="BL1052" s="12"/>
      <c r="BM1052" s="12"/>
      <c r="BN1052" s="12"/>
      <c r="BO1052" s="12"/>
      <c r="BP1052" s="12"/>
      <c r="BQ1052" s="3"/>
      <c r="BR1052" s="3"/>
      <c r="BS1052" s="12"/>
      <c r="BT1052" s="3"/>
      <c r="BU1052" s="3"/>
      <c r="BV1052" s="3"/>
      <c r="BW1052" s="3"/>
      <c r="BX1052" s="3"/>
      <c r="BY1052" s="3"/>
      <c r="BZ1052" s="223"/>
    </row>
    <row r="1053" spans="1:78" ht="15" customHeight="1">
      <c r="A1053" s="3"/>
      <c r="B1053" s="26"/>
      <c r="C1053" s="8"/>
      <c r="D1053" s="25"/>
      <c r="E1053" s="9"/>
      <c r="F1053" s="8"/>
      <c r="G1053" s="8"/>
      <c r="H1053" s="7"/>
      <c r="I1053" s="26"/>
      <c r="J1053" s="160"/>
      <c r="K1053" s="27"/>
      <c r="L1053" s="8"/>
      <c r="M1053" s="28"/>
      <c r="N1053" s="29"/>
      <c r="O1053" s="15"/>
      <c r="P1053" s="15"/>
      <c r="Q1053" s="8"/>
      <c r="R1053" s="8"/>
      <c r="S1053" s="8"/>
      <c r="T1053" s="8"/>
      <c r="U1053" s="8"/>
      <c r="V1053" s="30"/>
      <c r="W1053" s="8"/>
      <c r="X1053" s="21"/>
      <c r="Y1053" s="21"/>
      <c r="Z1053" s="21"/>
      <c r="AA1053" s="21"/>
      <c r="AB1053" s="15"/>
      <c r="AC1053" s="17"/>
      <c r="AD1053" s="17"/>
      <c r="AE1053" s="17"/>
      <c r="AF1053" s="16"/>
      <c r="AG1053" s="16"/>
      <c r="AH1053" s="17"/>
      <c r="AI1053" s="15"/>
      <c r="AJ1053" s="21"/>
      <c r="AK1053" s="21"/>
      <c r="AL1053" s="21"/>
      <c r="AM1053" s="21"/>
      <c r="AN1053" s="15"/>
      <c r="AO1053" s="21"/>
      <c r="AP1053" s="21"/>
      <c r="AQ1053" s="15"/>
      <c r="AR1053" s="21"/>
      <c r="AS1053" s="11"/>
      <c r="AT1053" s="21"/>
      <c r="AU1053" s="21"/>
      <c r="AV1053" s="11"/>
      <c r="AW1053" s="11"/>
      <c r="AX1053" s="31"/>
      <c r="AY1053" s="11"/>
      <c r="AZ1053" s="11"/>
      <c r="BA1053" s="21"/>
      <c r="BB1053" s="21"/>
      <c r="BC1053" s="11"/>
      <c r="BD1053" s="11"/>
      <c r="BE1053" s="21"/>
      <c r="BF1053" s="21"/>
      <c r="BG1053" s="11"/>
      <c r="BH1053" s="11"/>
      <c r="BI1053" s="21"/>
      <c r="BJ1053" s="21"/>
      <c r="BK1053" s="8"/>
      <c r="BL1053" s="12"/>
      <c r="BM1053" s="12"/>
      <c r="BN1053" s="12"/>
      <c r="BO1053" s="12"/>
      <c r="BP1053" s="12"/>
      <c r="BQ1053" s="3"/>
      <c r="BR1053" s="3"/>
      <c r="BS1053" s="12"/>
      <c r="BT1053" s="3"/>
      <c r="BU1053" s="3"/>
      <c r="BV1053" s="3"/>
      <c r="BW1053" s="3"/>
      <c r="BX1053" s="3"/>
      <c r="BY1053" s="3"/>
      <c r="BZ1053" s="223"/>
    </row>
    <row r="1054" spans="1:78" ht="15" customHeight="1">
      <c r="A1054" s="3"/>
      <c r="B1054" s="26"/>
      <c r="C1054" s="8"/>
      <c r="D1054" s="25"/>
      <c r="E1054" s="9"/>
      <c r="F1054" s="8"/>
      <c r="G1054" s="8"/>
      <c r="H1054" s="7"/>
      <c r="I1054" s="26"/>
      <c r="J1054" s="160"/>
      <c r="K1054" s="27"/>
      <c r="L1054" s="8"/>
      <c r="M1054" s="28"/>
      <c r="N1054" s="29"/>
      <c r="O1054" s="15"/>
      <c r="P1054" s="15"/>
      <c r="Q1054" s="8"/>
      <c r="R1054" s="8"/>
      <c r="S1054" s="8"/>
      <c r="T1054" s="8"/>
      <c r="U1054" s="8"/>
      <c r="V1054" s="30"/>
      <c r="W1054" s="8"/>
      <c r="X1054" s="21"/>
      <c r="Y1054" s="21"/>
      <c r="Z1054" s="21"/>
      <c r="AA1054" s="21"/>
      <c r="AB1054" s="15"/>
      <c r="AC1054" s="17"/>
      <c r="AD1054" s="17"/>
      <c r="AE1054" s="17"/>
      <c r="AF1054" s="16"/>
      <c r="AG1054" s="16"/>
      <c r="AH1054" s="17"/>
      <c r="AI1054" s="15"/>
      <c r="AJ1054" s="21"/>
      <c r="AK1054" s="21"/>
      <c r="AL1054" s="21"/>
      <c r="AM1054" s="21"/>
      <c r="AN1054" s="15"/>
      <c r="AO1054" s="21"/>
      <c r="AP1054" s="21"/>
      <c r="AQ1054" s="15"/>
      <c r="AR1054" s="21"/>
      <c r="AS1054" s="11"/>
      <c r="AT1054" s="21"/>
      <c r="AU1054" s="21"/>
      <c r="AV1054" s="11"/>
      <c r="AW1054" s="11"/>
      <c r="AX1054" s="31"/>
      <c r="AY1054" s="11"/>
      <c r="AZ1054" s="11"/>
      <c r="BA1054" s="21"/>
      <c r="BB1054" s="21"/>
      <c r="BC1054" s="11"/>
      <c r="BD1054" s="11"/>
      <c r="BE1054" s="21"/>
      <c r="BF1054" s="21"/>
      <c r="BG1054" s="11"/>
      <c r="BH1054" s="11"/>
      <c r="BI1054" s="21"/>
      <c r="BJ1054" s="21"/>
      <c r="BK1054" s="8"/>
      <c r="BL1054" s="12"/>
      <c r="BM1054" s="12"/>
      <c r="BN1054" s="12"/>
      <c r="BO1054" s="12"/>
      <c r="BP1054" s="12"/>
      <c r="BQ1054" s="3"/>
      <c r="BR1054" s="3"/>
      <c r="BS1054" s="12"/>
      <c r="BT1054" s="3"/>
      <c r="BU1054" s="3"/>
      <c r="BV1054" s="3"/>
      <c r="BW1054" s="3"/>
      <c r="BX1054" s="3"/>
      <c r="BY1054" s="3"/>
      <c r="BZ1054" s="223"/>
    </row>
    <row r="1055" spans="1:78" ht="15" customHeight="1">
      <c r="A1055" s="3"/>
      <c r="B1055" s="26"/>
      <c r="C1055" s="8"/>
      <c r="D1055" s="25"/>
      <c r="E1055" s="9"/>
      <c r="F1055" s="8"/>
      <c r="G1055" s="8"/>
      <c r="H1055" s="7"/>
      <c r="I1055" s="26"/>
      <c r="J1055" s="160"/>
      <c r="K1055" s="27"/>
      <c r="L1055" s="8"/>
      <c r="M1055" s="28"/>
      <c r="N1055" s="29"/>
      <c r="O1055" s="15"/>
      <c r="P1055" s="15"/>
      <c r="Q1055" s="8"/>
      <c r="R1055" s="8"/>
      <c r="S1055" s="8"/>
      <c r="T1055" s="8"/>
      <c r="U1055" s="8"/>
      <c r="V1055" s="30"/>
      <c r="W1055" s="8"/>
      <c r="X1055" s="21"/>
      <c r="Y1055" s="21"/>
      <c r="Z1055" s="21"/>
      <c r="AA1055" s="21"/>
      <c r="AB1055" s="15"/>
      <c r="AC1055" s="17"/>
      <c r="AD1055" s="17"/>
      <c r="AE1055" s="17"/>
      <c r="AF1055" s="16"/>
      <c r="AG1055" s="16"/>
      <c r="AH1055" s="17"/>
      <c r="AI1055" s="15"/>
      <c r="AJ1055" s="21"/>
      <c r="AK1055" s="21"/>
      <c r="AL1055" s="21"/>
      <c r="AM1055" s="21"/>
      <c r="AN1055" s="15"/>
      <c r="AO1055" s="21"/>
      <c r="AP1055" s="21"/>
      <c r="AQ1055" s="15"/>
      <c r="AR1055" s="21"/>
      <c r="AS1055" s="11"/>
      <c r="AT1055" s="21"/>
      <c r="AU1055" s="21"/>
      <c r="AV1055" s="11"/>
      <c r="AW1055" s="11"/>
      <c r="AX1055" s="31"/>
      <c r="AY1055" s="11"/>
      <c r="AZ1055" s="11"/>
      <c r="BA1055" s="21"/>
      <c r="BB1055" s="21"/>
      <c r="BC1055" s="11"/>
      <c r="BD1055" s="11"/>
      <c r="BE1055" s="21"/>
      <c r="BF1055" s="21"/>
      <c r="BG1055" s="11"/>
      <c r="BH1055" s="11"/>
      <c r="BI1055" s="21"/>
      <c r="BJ1055" s="21"/>
      <c r="BK1055" s="8"/>
      <c r="BL1055" s="12"/>
      <c r="BM1055" s="12"/>
      <c r="BN1055" s="12"/>
      <c r="BO1055" s="12"/>
      <c r="BP1055" s="12"/>
      <c r="BQ1055" s="3"/>
      <c r="BR1055" s="3"/>
      <c r="BS1055" s="12"/>
      <c r="BT1055" s="3"/>
      <c r="BU1055" s="3"/>
      <c r="BV1055" s="3"/>
      <c r="BW1055" s="3"/>
      <c r="BX1055" s="3"/>
      <c r="BY1055" s="3"/>
      <c r="BZ1055" s="223"/>
    </row>
    <row r="1056" spans="1:78" ht="15" customHeight="1">
      <c r="A1056" s="3"/>
      <c r="B1056" s="26"/>
      <c r="C1056" s="8"/>
      <c r="D1056" s="25"/>
      <c r="E1056" s="9"/>
      <c r="F1056" s="8"/>
      <c r="G1056" s="8"/>
      <c r="H1056" s="7"/>
      <c r="I1056" s="26"/>
      <c r="J1056" s="160"/>
      <c r="K1056" s="27"/>
      <c r="L1056" s="8"/>
      <c r="M1056" s="28"/>
      <c r="N1056" s="29"/>
      <c r="O1056" s="15"/>
      <c r="P1056" s="15"/>
      <c r="Q1056" s="8"/>
      <c r="R1056" s="8"/>
      <c r="S1056" s="8"/>
      <c r="T1056" s="8"/>
      <c r="U1056" s="8"/>
      <c r="V1056" s="30"/>
      <c r="W1056" s="8"/>
      <c r="X1056" s="21"/>
      <c r="Y1056" s="21"/>
      <c r="Z1056" s="21"/>
      <c r="AA1056" s="21"/>
      <c r="AB1056" s="15"/>
      <c r="AC1056" s="17"/>
      <c r="AD1056" s="17"/>
      <c r="AE1056" s="17"/>
      <c r="AF1056" s="16"/>
      <c r="AG1056" s="16"/>
      <c r="AH1056" s="17"/>
      <c r="AI1056" s="15"/>
      <c r="AJ1056" s="21"/>
      <c r="AK1056" s="21"/>
      <c r="AL1056" s="21"/>
      <c r="AM1056" s="21"/>
      <c r="AN1056" s="15"/>
      <c r="AO1056" s="21"/>
      <c r="AP1056" s="21"/>
      <c r="AQ1056" s="15"/>
      <c r="AR1056" s="21"/>
      <c r="AS1056" s="11"/>
      <c r="AT1056" s="21"/>
      <c r="AU1056" s="21"/>
      <c r="AV1056" s="11"/>
      <c r="AW1056" s="11"/>
      <c r="AX1056" s="31"/>
      <c r="AY1056" s="11"/>
      <c r="AZ1056" s="11"/>
      <c r="BA1056" s="21"/>
      <c r="BB1056" s="21"/>
      <c r="BC1056" s="11"/>
      <c r="BD1056" s="11"/>
      <c r="BE1056" s="21"/>
      <c r="BF1056" s="21"/>
      <c r="BG1056" s="11"/>
      <c r="BH1056" s="11"/>
      <c r="BI1056" s="21"/>
      <c r="BJ1056" s="21"/>
      <c r="BK1056" s="8"/>
      <c r="BL1056" s="12"/>
      <c r="BM1056" s="12"/>
      <c r="BN1056" s="12"/>
      <c r="BO1056" s="12"/>
      <c r="BP1056" s="12"/>
      <c r="BQ1056" s="3"/>
      <c r="BR1056" s="3"/>
      <c r="BS1056" s="12"/>
      <c r="BT1056" s="3"/>
      <c r="BU1056" s="3"/>
      <c r="BV1056" s="3"/>
      <c r="BW1056" s="3"/>
      <c r="BX1056" s="3"/>
      <c r="BY1056" s="3"/>
      <c r="BZ1056" s="223"/>
    </row>
    <row r="1057" spans="1:78" ht="15" customHeight="1">
      <c r="A1057" s="3"/>
      <c r="B1057" s="26"/>
      <c r="C1057" s="8"/>
      <c r="D1057" s="25"/>
      <c r="E1057" s="9"/>
      <c r="F1057" s="8"/>
      <c r="G1057" s="8"/>
      <c r="H1057" s="7"/>
      <c r="I1057" s="26"/>
      <c r="J1057" s="160"/>
      <c r="K1057" s="27"/>
      <c r="L1057" s="8"/>
      <c r="M1057" s="28"/>
      <c r="N1057" s="29"/>
      <c r="O1057" s="15"/>
      <c r="P1057" s="15"/>
      <c r="Q1057" s="8"/>
      <c r="R1057" s="8"/>
      <c r="S1057" s="8"/>
      <c r="T1057" s="8"/>
      <c r="U1057" s="8"/>
      <c r="V1057" s="30"/>
      <c r="W1057" s="8"/>
      <c r="X1057" s="21"/>
      <c r="Y1057" s="21"/>
      <c r="Z1057" s="21"/>
      <c r="AA1057" s="21"/>
      <c r="AB1057" s="15"/>
      <c r="AC1057" s="17"/>
      <c r="AD1057" s="17"/>
      <c r="AE1057" s="17"/>
      <c r="AF1057" s="16"/>
      <c r="AG1057" s="16"/>
      <c r="AH1057" s="17"/>
      <c r="AI1057" s="15"/>
      <c r="AJ1057" s="21"/>
      <c r="AK1057" s="21"/>
      <c r="AL1057" s="21"/>
      <c r="AM1057" s="21"/>
      <c r="AN1057" s="15"/>
      <c r="AO1057" s="21"/>
      <c r="AP1057" s="21"/>
      <c r="AQ1057" s="15"/>
      <c r="AR1057" s="21"/>
      <c r="AS1057" s="11"/>
      <c r="AT1057" s="21"/>
      <c r="AU1057" s="21"/>
      <c r="AV1057" s="11"/>
      <c r="AW1057" s="11"/>
      <c r="AX1057" s="31"/>
      <c r="AY1057" s="11"/>
      <c r="AZ1057" s="11"/>
      <c r="BA1057" s="21"/>
      <c r="BB1057" s="21"/>
      <c r="BC1057" s="11"/>
      <c r="BD1057" s="11"/>
      <c r="BE1057" s="21"/>
      <c r="BF1057" s="21"/>
      <c r="BG1057" s="11"/>
      <c r="BH1057" s="11"/>
      <c r="BI1057" s="21"/>
      <c r="BJ1057" s="21"/>
      <c r="BK1057" s="8"/>
      <c r="BL1057" s="12"/>
      <c r="BM1057" s="12"/>
      <c r="BN1057" s="12"/>
      <c r="BO1057" s="12"/>
      <c r="BP1057" s="12"/>
      <c r="BQ1057" s="3"/>
      <c r="BR1057" s="3"/>
      <c r="BS1057" s="12"/>
      <c r="BT1057" s="3"/>
      <c r="BU1057" s="3"/>
      <c r="BV1057" s="3"/>
      <c r="BW1057" s="3"/>
      <c r="BX1057" s="3"/>
      <c r="BY1057" s="3"/>
      <c r="BZ1057" s="223"/>
    </row>
    <row r="1058" spans="1:78" ht="15" customHeight="1">
      <c r="A1058" s="3"/>
      <c r="B1058" s="26"/>
      <c r="C1058" s="8"/>
      <c r="D1058" s="25"/>
      <c r="E1058" s="9"/>
      <c r="F1058" s="8"/>
      <c r="G1058" s="8"/>
      <c r="H1058" s="7"/>
      <c r="I1058" s="26"/>
      <c r="J1058" s="160"/>
      <c r="K1058" s="27"/>
      <c r="L1058" s="8"/>
      <c r="M1058" s="28"/>
      <c r="N1058" s="29"/>
      <c r="O1058" s="15"/>
      <c r="P1058" s="15"/>
      <c r="Q1058" s="8"/>
      <c r="R1058" s="8"/>
      <c r="S1058" s="8"/>
      <c r="T1058" s="8"/>
      <c r="U1058" s="8"/>
      <c r="V1058" s="30"/>
      <c r="W1058" s="8"/>
      <c r="X1058" s="21"/>
      <c r="Y1058" s="21"/>
      <c r="Z1058" s="21"/>
      <c r="AA1058" s="21"/>
      <c r="AB1058" s="15"/>
      <c r="AC1058" s="17"/>
      <c r="AD1058" s="17"/>
      <c r="AE1058" s="17"/>
      <c r="AF1058" s="16"/>
      <c r="AG1058" s="16"/>
      <c r="AH1058" s="17"/>
      <c r="AI1058" s="15"/>
      <c r="AJ1058" s="21"/>
      <c r="AK1058" s="21"/>
      <c r="AL1058" s="21"/>
      <c r="AM1058" s="21"/>
      <c r="AN1058" s="15"/>
      <c r="AO1058" s="21"/>
      <c r="AP1058" s="21"/>
      <c r="AQ1058" s="15"/>
      <c r="AR1058" s="21"/>
      <c r="AS1058" s="11"/>
      <c r="AT1058" s="21"/>
      <c r="AU1058" s="21"/>
      <c r="AV1058" s="11"/>
      <c r="AW1058" s="11"/>
      <c r="AX1058" s="31"/>
      <c r="AY1058" s="11"/>
      <c r="AZ1058" s="11"/>
      <c r="BA1058" s="21"/>
      <c r="BB1058" s="21"/>
      <c r="BC1058" s="11"/>
      <c r="BD1058" s="11"/>
      <c r="BE1058" s="21"/>
      <c r="BF1058" s="21"/>
      <c r="BG1058" s="11"/>
      <c r="BH1058" s="11"/>
      <c r="BI1058" s="21"/>
      <c r="BJ1058" s="21"/>
      <c r="BK1058" s="8"/>
      <c r="BL1058" s="12"/>
      <c r="BM1058" s="12"/>
      <c r="BN1058" s="12"/>
      <c r="BO1058" s="12"/>
      <c r="BP1058" s="12"/>
      <c r="BQ1058" s="3"/>
      <c r="BR1058" s="3"/>
      <c r="BS1058" s="12"/>
      <c r="BT1058" s="3"/>
      <c r="BU1058" s="3"/>
      <c r="BV1058" s="3"/>
      <c r="BW1058" s="3"/>
      <c r="BX1058" s="3"/>
      <c r="BY1058" s="3"/>
      <c r="BZ1058" s="223"/>
    </row>
    <row r="1059" spans="1:78" ht="15" customHeight="1">
      <c r="A1059" s="3"/>
      <c r="B1059" s="26"/>
      <c r="C1059" s="8"/>
      <c r="D1059" s="25"/>
      <c r="E1059" s="9"/>
      <c r="F1059" s="8"/>
      <c r="G1059" s="8"/>
      <c r="H1059" s="7"/>
      <c r="I1059" s="26"/>
      <c r="J1059" s="160"/>
      <c r="K1059" s="27"/>
      <c r="L1059" s="8"/>
      <c r="M1059" s="28"/>
      <c r="N1059" s="29"/>
      <c r="O1059" s="15"/>
      <c r="P1059" s="15"/>
      <c r="Q1059" s="8"/>
      <c r="R1059" s="8"/>
      <c r="S1059" s="8"/>
      <c r="T1059" s="8"/>
      <c r="U1059" s="8"/>
      <c r="V1059" s="30"/>
      <c r="W1059" s="8"/>
      <c r="X1059" s="21"/>
      <c r="Y1059" s="21"/>
      <c r="Z1059" s="21"/>
      <c r="AA1059" s="21"/>
      <c r="AB1059" s="15"/>
      <c r="AC1059" s="17"/>
      <c r="AD1059" s="17"/>
      <c r="AE1059" s="17"/>
      <c r="AF1059" s="16"/>
      <c r="AG1059" s="16"/>
      <c r="AH1059" s="17"/>
      <c r="AI1059" s="15"/>
      <c r="AJ1059" s="21"/>
      <c r="AK1059" s="21"/>
      <c r="AL1059" s="21"/>
      <c r="AM1059" s="21"/>
      <c r="AN1059" s="15"/>
      <c r="AO1059" s="21"/>
      <c r="AP1059" s="21"/>
      <c r="AQ1059" s="15"/>
      <c r="AR1059" s="21"/>
      <c r="AS1059" s="11"/>
      <c r="AT1059" s="21"/>
      <c r="AU1059" s="21"/>
      <c r="AV1059" s="11"/>
      <c r="AW1059" s="11"/>
      <c r="AX1059" s="31"/>
      <c r="AY1059" s="11"/>
      <c r="AZ1059" s="11"/>
      <c r="BA1059" s="21"/>
      <c r="BB1059" s="21"/>
      <c r="BC1059" s="11"/>
      <c r="BD1059" s="11"/>
      <c r="BE1059" s="21"/>
      <c r="BF1059" s="21"/>
      <c r="BG1059" s="11"/>
      <c r="BH1059" s="11"/>
      <c r="BI1059" s="21"/>
      <c r="BJ1059" s="21"/>
      <c r="BK1059" s="8"/>
      <c r="BL1059" s="12"/>
      <c r="BM1059" s="12"/>
      <c r="BN1059" s="12"/>
      <c r="BO1059" s="12"/>
      <c r="BP1059" s="12"/>
      <c r="BQ1059" s="3"/>
      <c r="BR1059" s="3"/>
      <c r="BS1059" s="12"/>
      <c r="BT1059" s="3"/>
      <c r="BU1059" s="3"/>
      <c r="BV1059" s="3"/>
      <c r="BW1059" s="3"/>
      <c r="BX1059" s="3"/>
      <c r="BY1059" s="3"/>
      <c r="BZ1059" s="223"/>
    </row>
    <row r="1060" spans="1:78" ht="15" customHeight="1">
      <c r="A1060" s="3"/>
      <c r="B1060" s="26"/>
      <c r="C1060" s="8"/>
      <c r="D1060" s="25"/>
      <c r="E1060" s="9"/>
      <c r="F1060" s="8"/>
      <c r="G1060" s="8"/>
      <c r="H1060" s="7"/>
      <c r="I1060" s="26"/>
      <c r="J1060" s="160"/>
      <c r="K1060" s="27"/>
      <c r="L1060" s="8"/>
      <c r="M1060" s="28"/>
      <c r="N1060" s="29"/>
      <c r="O1060" s="15"/>
      <c r="P1060" s="15"/>
      <c r="Q1060" s="8"/>
      <c r="R1060" s="8"/>
      <c r="S1060" s="8"/>
      <c r="T1060" s="8"/>
      <c r="U1060" s="8"/>
      <c r="V1060" s="30"/>
      <c r="W1060" s="8"/>
      <c r="X1060" s="21"/>
      <c r="Y1060" s="21"/>
      <c r="Z1060" s="21"/>
      <c r="AA1060" s="21"/>
      <c r="AB1060" s="15"/>
      <c r="AC1060" s="17"/>
      <c r="AD1060" s="17"/>
      <c r="AE1060" s="17"/>
      <c r="AF1060" s="16"/>
      <c r="AG1060" s="16"/>
      <c r="AH1060" s="17"/>
      <c r="AI1060" s="15"/>
      <c r="AJ1060" s="21"/>
      <c r="AK1060" s="21"/>
      <c r="AL1060" s="21"/>
      <c r="AM1060" s="21"/>
      <c r="AN1060" s="15"/>
      <c r="AO1060" s="21"/>
      <c r="AP1060" s="21"/>
      <c r="AQ1060" s="15"/>
      <c r="AR1060" s="21"/>
      <c r="AS1060" s="11"/>
      <c r="AT1060" s="21"/>
      <c r="AU1060" s="21"/>
      <c r="AV1060" s="11"/>
      <c r="AW1060" s="11"/>
      <c r="AX1060" s="31"/>
      <c r="AY1060" s="11"/>
      <c r="AZ1060" s="11"/>
      <c r="BA1060" s="21"/>
      <c r="BB1060" s="21"/>
      <c r="BC1060" s="11"/>
      <c r="BD1060" s="11"/>
      <c r="BE1060" s="21"/>
      <c r="BF1060" s="21"/>
      <c r="BG1060" s="11"/>
      <c r="BH1060" s="11"/>
      <c r="BI1060" s="21"/>
      <c r="BJ1060" s="21"/>
      <c r="BK1060" s="8"/>
      <c r="BL1060" s="12"/>
      <c r="BM1060" s="12"/>
      <c r="BN1060" s="12"/>
      <c r="BO1060" s="12"/>
      <c r="BP1060" s="12"/>
      <c r="BQ1060" s="3"/>
      <c r="BR1060" s="3"/>
      <c r="BS1060" s="12"/>
      <c r="BT1060" s="3"/>
      <c r="BU1060" s="3"/>
      <c r="BV1060" s="3"/>
      <c r="BW1060" s="3"/>
      <c r="BX1060" s="3"/>
      <c r="BY1060" s="3"/>
      <c r="BZ1060" s="223"/>
    </row>
    <row r="1061" spans="1:78" ht="15" customHeight="1">
      <c r="A1061" s="3"/>
      <c r="B1061" s="26"/>
      <c r="C1061" s="8"/>
      <c r="D1061" s="25"/>
      <c r="E1061" s="9"/>
      <c r="F1061" s="8"/>
      <c r="G1061" s="8"/>
      <c r="H1061" s="7"/>
      <c r="I1061" s="26"/>
      <c r="J1061" s="160"/>
      <c r="K1061" s="27"/>
      <c r="L1061" s="8"/>
      <c r="M1061" s="28"/>
      <c r="N1061" s="29"/>
      <c r="O1061" s="15"/>
      <c r="P1061" s="15"/>
      <c r="Q1061" s="8"/>
      <c r="R1061" s="8"/>
      <c r="S1061" s="8"/>
      <c r="T1061" s="8"/>
      <c r="U1061" s="8"/>
      <c r="V1061" s="30"/>
      <c r="W1061" s="8"/>
      <c r="X1061" s="21"/>
      <c r="Y1061" s="21"/>
      <c r="Z1061" s="21"/>
      <c r="AA1061" s="21"/>
      <c r="AB1061" s="15"/>
      <c r="AC1061" s="17"/>
      <c r="AD1061" s="17"/>
      <c r="AE1061" s="17"/>
      <c r="AF1061" s="16"/>
      <c r="AG1061" s="16"/>
      <c r="AH1061" s="17"/>
      <c r="AI1061" s="15"/>
      <c r="AJ1061" s="21"/>
      <c r="AK1061" s="21"/>
      <c r="AL1061" s="21"/>
      <c r="AM1061" s="21"/>
      <c r="AN1061" s="15"/>
      <c r="AO1061" s="21"/>
      <c r="AP1061" s="21"/>
      <c r="AQ1061" s="15"/>
      <c r="AR1061" s="21"/>
      <c r="AS1061" s="11"/>
      <c r="AT1061" s="21"/>
      <c r="AU1061" s="21"/>
      <c r="AV1061" s="11"/>
      <c r="AW1061" s="11"/>
      <c r="AX1061" s="31"/>
      <c r="AY1061" s="11"/>
      <c r="AZ1061" s="11"/>
      <c r="BA1061" s="21"/>
      <c r="BB1061" s="21"/>
      <c r="BC1061" s="11"/>
      <c r="BD1061" s="11"/>
      <c r="BE1061" s="21"/>
      <c r="BF1061" s="21"/>
      <c r="BG1061" s="11"/>
      <c r="BH1061" s="11"/>
      <c r="BI1061" s="21"/>
      <c r="BJ1061" s="21"/>
      <c r="BK1061" s="8"/>
      <c r="BL1061" s="12"/>
      <c r="BM1061" s="12"/>
      <c r="BN1061" s="12"/>
      <c r="BO1061" s="12"/>
      <c r="BP1061" s="12"/>
      <c r="BQ1061" s="3"/>
      <c r="BR1061" s="3"/>
      <c r="BS1061" s="12"/>
      <c r="BT1061" s="3"/>
      <c r="BU1061" s="3"/>
      <c r="BV1061" s="3"/>
      <c r="BW1061" s="3"/>
      <c r="BX1061" s="3"/>
      <c r="BY1061" s="3"/>
      <c r="BZ1061" s="223"/>
    </row>
    <row r="1062" spans="1:78" ht="15" customHeight="1">
      <c r="A1062" s="3"/>
      <c r="B1062" s="26"/>
      <c r="C1062" s="8"/>
      <c r="D1062" s="25"/>
      <c r="E1062" s="9"/>
      <c r="F1062" s="8"/>
      <c r="G1062" s="8"/>
      <c r="H1062" s="7"/>
      <c r="I1062" s="26"/>
      <c r="J1062" s="160"/>
      <c r="K1062" s="27"/>
      <c r="L1062" s="8"/>
      <c r="M1062" s="28"/>
      <c r="N1062" s="29"/>
      <c r="O1062" s="15"/>
      <c r="P1062" s="15"/>
      <c r="Q1062" s="8"/>
      <c r="R1062" s="8"/>
      <c r="S1062" s="8"/>
      <c r="T1062" s="8"/>
      <c r="U1062" s="8"/>
      <c r="V1062" s="30"/>
      <c r="W1062" s="8"/>
      <c r="X1062" s="21"/>
      <c r="Y1062" s="21"/>
      <c r="Z1062" s="21"/>
      <c r="AA1062" s="21"/>
      <c r="AB1062" s="15"/>
      <c r="AC1062" s="17"/>
      <c r="AD1062" s="17"/>
      <c r="AE1062" s="17"/>
      <c r="AF1062" s="16"/>
      <c r="AG1062" s="16"/>
      <c r="AH1062" s="17"/>
      <c r="AI1062" s="15"/>
      <c r="AJ1062" s="21"/>
      <c r="AK1062" s="21"/>
      <c r="AL1062" s="21"/>
      <c r="AM1062" s="21"/>
      <c r="AN1062" s="15"/>
      <c r="AO1062" s="21"/>
      <c r="AP1062" s="21"/>
      <c r="AQ1062" s="15"/>
      <c r="AR1062" s="21"/>
      <c r="AS1062" s="11"/>
      <c r="AT1062" s="21"/>
      <c r="AU1062" s="21"/>
      <c r="AV1062" s="11"/>
      <c r="AW1062" s="11"/>
      <c r="AX1062" s="31"/>
      <c r="AY1062" s="11"/>
      <c r="AZ1062" s="11"/>
      <c r="BA1062" s="21"/>
      <c r="BB1062" s="21"/>
      <c r="BC1062" s="11"/>
      <c r="BD1062" s="11"/>
      <c r="BE1062" s="21"/>
      <c r="BF1062" s="21"/>
      <c r="BG1062" s="11"/>
      <c r="BH1062" s="11"/>
      <c r="BI1062" s="21"/>
      <c r="BJ1062" s="21"/>
      <c r="BK1062" s="8"/>
      <c r="BL1062" s="12"/>
      <c r="BM1062" s="12"/>
      <c r="BN1062" s="12"/>
      <c r="BO1062" s="12"/>
      <c r="BP1062" s="12"/>
      <c r="BQ1062" s="3"/>
      <c r="BR1062" s="3"/>
      <c r="BS1062" s="12"/>
      <c r="BT1062" s="3"/>
      <c r="BU1062" s="3"/>
      <c r="BV1062" s="3"/>
      <c r="BW1062" s="3"/>
      <c r="BX1062" s="3"/>
      <c r="BY1062" s="3"/>
      <c r="BZ1062" s="223"/>
    </row>
    <row r="1063" spans="1:78" ht="15" customHeight="1">
      <c r="A1063" s="3"/>
      <c r="B1063" s="26"/>
      <c r="C1063" s="8"/>
      <c r="D1063" s="25"/>
      <c r="E1063" s="9"/>
      <c r="F1063" s="8"/>
      <c r="G1063" s="8"/>
      <c r="H1063" s="7"/>
      <c r="I1063" s="26"/>
      <c r="J1063" s="160"/>
      <c r="K1063" s="27"/>
      <c r="L1063" s="8"/>
      <c r="M1063" s="28"/>
      <c r="N1063" s="29"/>
      <c r="O1063" s="15"/>
      <c r="P1063" s="15"/>
      <c r="Q1063" s="8"/>
      <c r="R1063" s="8"/>
      <c r="S1063" s="8"/>
      <c r="T1063" s="8"/>
      <c r="U1063" s="8"/>
      <c r="V1063" s="30"/>
      <c r="W1063" s="8"/>
      <c r="X1063" s="21"/>
      <c r="Y1063" s="21"/>
      <c r="Z1063" s="21"/>
      <c r="AA1063" s="21"/>
      <c r="AB1063" s="15"/>
      <c r="AC1063" s="17"/>
      <c r="AD1063" s="17"/>
      <c r="AE1063" s="17"/>
      <c r="AF1063" s="16"/>
      <c r="AG1063" s="16"/>
      <c r="AH1063" s="17"/>
      <c r="AI1063" s="15"/>
      <c r="AJ1063" s="21"/>
      <c r="AK1063" s="21"/>
      <c r="AL1063" s="21"/>
      <c r="AM1063" s="21"/>
      <c r="AN1063" s="15"/>
      <c r="AO1063" s="21"/>
      <c r="AP1063" s="21"/>
      <c r="AQ1063" s="15"/>
      <c r="AR1063" s="21"/>
      <c r="AS1063" s="11"/>
      <c r="AT1063" s="21"/>
      <c r="AU1063" s="21"/>
      <c r="AV1063" s="11"/>
      <c r="AW1063" s="11"/>
      <c r="AX1063" s="31"/>
      <c r="AY1063" s="11"/>
      <c r="AZ1063" s="11"/>
      <c r="BA1063" s="21"/>
      <c r="BB1063" s="21"/>
      <c r="BC1063" s="11"/>
      <c r="BD1063" s="11"/>
      <c r="BE1063" s="21"/>
      <c r="BF1063" s="21"/>
      <c r="BG1063" s="11"/>
      <c r="BH1063" s="11"/>
      <c r="BI1063" s="21"/>
      <c r="BJ1063" s="21"/>
      <c r="BK1063" s="8"/>
      <c r="BL1063" s="12"/>
      <c r="BM1063" s="12"/>
      <c r="BN1063" s="12"/>
      <c r="BO1063" s="12"/>
      <c r="BP1063" s="12"/>
      <c r="BQ1063" s="3"/>
      <c r="BR1063" s="3"/>
      <c r="BS1063" s="12"/>
      <c r="BT1063" s="3"/>
      <c r="BU1063" s="3"/>
      <c r="BV1063" s="3"/>
      <c r="BW1063" s="3"/>
      <c r="BX1063" s="3"/>
      <c r="BY1063" s="3"/>
      <c r="BZ1063" s="223"/>
    </row>
    <row r="1064" spans="1:78" ht="15" customHeight="1">
      <c r="A1064" s="3"/>
      <c r="B1064" s="26"/>
      <c r="C1064" s="8"/>
      <c r="D1064" s="25"/>
      <c r="E1064" s="9"/>
      <c r="F1064" s="8"/>
      <c r="G1064" s="8"/>
      <c r="H1064" s="7"/>
      <c r="I1064" s="26"/>
      <c r="J1064" s="160"/>
      <c r="K1064" s="27"/>
      <c r="L1064" s="8"/>
      <c r="M1064" s="28"/>
      <c r="N1064" s="29"/>
      <c r="O1064" s="15"/>
      <c r="P1064" s="15"/>
      <c r="Q1064" s="8"/>
      <c r="R1064" s="8"/>
      <c r="S1064" s="8"/>
      <c r="T1064" s="8"/>
      <c r="U1064" s="8"/>
      <c r="V1064" s="30"/>
      <c r="W1064" s="8"/>
      <c r="X1064" s="21"/>
      <c r="Y1064" s="21"/>
      <c r="Z1064" s="21"/>
      <c r="AA1064" s="21"/>
      <c r="AB1064" s="15"/>
      <c r="AC1064" s="17"/>
      <c r="AD1064" s="17"/>
      <c r="AE1064" s="17"/>
      <c r="AF1064" s="16"/>
      <c r="AG1064" s="16"/>
      <c r="AH1064" s="17"/>
      <c r="AI1064" s="15"/>
      <c r="AJ1064" s="21"/>
      <c r="AK1064" s="21"/>
      <c r="AL1064" s="21"/>
      <c r="AM1064" s="21"/>
      <c r="AN1064" s="15"/>
      <c r="AO1064" s="21"/>
      <c r="AP1064" s="21"/>
      <c r="AQ1064" s="15"/>
      <c r="AR1064" s="21"/>
      <c r="AS1064" s="11"/>
      <c r="AT1064" s="21"/>
      <c r="AU1064" s="21"/>
      <c r="AV1064" s="11"/>
      <c r="AW1064" s="11"/>
      <c r="AX1064" s="31"/>
      <c r="AY1064" s="11"/>
      <c r="AZ1064" s="11"/>
      <c r="BA1064" s="21"/>
      <c r="BB1064" s="21"/>
      <c r="BC1064" s="11"/>
      <c r="BD1064" s="11"/>
      <c r="BE1064" s="21"/>
      <c r="BF1064" s="21"/>
      <c r="BG1064" s="11"/>
      <c r="BH1064" s="11"/>
      <c r="BI1064" s="21"/>
      <c r="BJ1064" s="21"/>
      <c r="BK1064" s="8"/>
      <c r="BL1064" s="12"/>
      <c r="BM1064" s="12"/>
      <c r="BN1064" s="12"/>
      <c r="BO1064" s="12"/>
      <c r="BP1064" s="12"/>
      <c r="BQ1064" s="3"/>
      <c r="BR1064" s="3"/>
      <c r="BS1064" s="12"/>
      <c r="BT1064" s="3"/>
      <c r="BU1064" s="3"/>
      <c r="BV1064" s="3"/>
      <c r="BW1064" s="3"/>
      <c r="BX1064" s="3"/>
      <c r="BY1064" s="3"/>
      <c r="BZ1064" s="223"/>
    </row>
    <row r="1065" spans="1:78" ht="15" customHeight="1">
      <c r="A1065" s="3"/>
      <c r="B1065" s="26"/>
      <c r="C1065" s="8"/>
      <c r="D1065" s="25"/>
      <c r="E1065" s="9"/>
      <c r="F1065" s="8"/>
      <c r="G1065" s="8"/>
      <c r="H1065" s="7"/>
      <c r="I1065" s="26"/>
      <c r="J1065" s="160"/>
      <c r="K1065" s="27"/>
      <c r="L1065" s="8"/>
      <c r="M1065" s="28"/>
      <c r="N1065" s="29"/>
      <c r="O1065" s="15"/>
      <c r="P1065" s="15"/>
      <c r="Q1065" s="8"/>
      <c r="R1065" s="8"/>
      <c r="S1065" s="8"/>
      <c r="T1065" s="8"/>
      <c r="U1065" s="8"/>
      <c r="V1065" s="30"/>
      <c r="W1065" s="8"/>
      <c r="X1065" s="21"/>
      <c r="Y1065" s="21"/>
      <c r="Z1065" s="21"/>
      <c r="AA1065" s="21"/>
      <c r="AB1065" s="15"/>
      <c r="AC1065" s="17"/>
      <c r="AD1065" s="17"/>
      <c r="AE1065" s="17"/>
      <c r="AF1065" s="16"/>
      <c r="AG1065" s="16"/>
      <c r="AH1065" s="17"/>
      <c r="AI1065" s="15"/>
      <c r="AJ1065" s="21"/>
      <c r="AK1065" s="21"/>
      <c r="AL1065" s="21"/>
      <c r="AM1065" s="21"/>
      <c r="AN1065" s="15"/>
      <c r="AO1065" s="21"/>
      <c r="AP1065" s="21"/>
      <c r="AQ1065" s="15"/>
      <c r="AR1065" s="21"/>
      <c r="AS1065" s="11"/>
      <c r="AT1065" s="21"/>
      <c r="AU1065" s="21"/>
      <c r="AV1065" s="11"/>
      <c r="AW1065" s="11"/>
      <c r="AX1065" s="31"/>
      <c r="AY1065" s="11"/>
      <c r="AZ1065" s="11"/>
      <c r="BA1065" s="21"/>
      <c r="BB1065" s="21"/>
      <c r="BC1065" s="11"/>
      <c r="BD1065" s="11"/>
      <c r="BE1065" s="21"/>
      <c r="BF1065" s="21"/>
      <c r="BG1065" s="11"/>
      <c r="BH1065" s="11"/>
      <c r="BI1065" s="21"/>
      <c r="BJ1065" s="21"/>
      <c r="BK1065" s="8"/>
      <c r="BL1065" s="12"/>
      <c r="BM1065" s="12"/>
      <c r="BN1065" s="12"/>
      <c r="BO1065" s="12"/>
      <c r="BP1065" s="12"/>
      <c r="BQ1065" s="3"/>
      <c r="BR1065" s="3"/>
      <c r="BS1065" s="12"/>
      <c r="BT1065" s="3"/>
      <c r="BU1065" s="3"/>
      <c r="BV1065" s="3"/>
      <c r="BW1065" s="3"/>
      <c r="BX1065" s="3"/>
      <c r="BY1065" s="3"/>
      <c r="BZ1065" s="223"/>
    </row>
    <row r="1066" spans="1:78" ht="15" customHeight="1">
      <c r="A1066" s="3"/>
      <c r="B1066" s="26"/>
      <c r="C1066" s="8"/>
      <c r="D1066" s="25"/>
      <c r="E1066" s="9"/>
      <c r="F1066" s="8"/>
      <c r="G1066" s="8"/>
      <c r="H1066" s="7"/>
      <c r="I1066" s="26"/>
      <c r="J1066" s="160"/>
      <c r="K1066" s="27"/>
      <c r="L1066" s="8"/>
      <c r="M1066" s="28"/>
      <c r="N1066" s="29"/>
      <c r="O1066" s="15"/>
      <c r="P1066" s="15"/>
      <c r="Q1066" s="8"/>
      <c r="R1066" s="8"/>
      <c r="S1066" s="8"/>
      <c r="T1066" s="8"/>
      <c r="U1066" s="8"/>
      <c r="V1066" s="30"/>
      <c r="W1066" s="8"/>
      <c r="X1066" s="21"/>
      <c r="Y1066" s="21"/>
      <c r="Z1066" s="21"/>
      <c r="AA1066" s="21"/>
      <c r="AB1066" s="15"/>
      <c r="AC1066" s="17"/>
      <c r="AD1066" s="17"/>
      <c r="AE1066" s="17"/>
      <c r="AF1066" s="16"/>
      <c r="AG1066" s="16"/>
      <c r="AH1066" s="17"/>
      <c r="AI1066" s="15"/>
      <c r="AJ1066" s="21"/>
      <c r="AK1066" s="21"/>
      <c r="AL1066" s="21"/>
      <c r="AM1066" s="21"/>
      <c r="AN1066" s="15"/>
      <c r="AO1066" s="21"/>
      <c r="AP1066" s="21"/>
      <c r="AQ1066" s="15"/>
      <c r="AR1066" s="21"/>
      <c r="AS1066" s="11"/>
      <c r="AT1066" s="21"/>
      <c r="AU1066" s="21"/>
      <c r="AV1066" s="11"/>
      <c r="AW1066" s="11"/>
      <c r="AX1066" s="31"/>
      <c r="AY1066" s="11"/>
      <c r="AZ1066" s="11"/>
      <c r="BA1066" s="21"/>
      <c r="BB1066" s="21"/>
      <c r="BC1066" s="11"/>
      <c r="BD1066" s="11"/>
      <c r="BE1066" s="21"/>
      <c r="BF1066" s="21"/>
      <c r="BG1066" s="11"/>
      <c r="BH1066" s="11"/>
      <c r="BI1066" s="21"/>
      <c r="BJ1066" s="21"/>
      <c r="BK1066" s="8"/>
      <c r="BL1066" s="12"/>
      <c r="BM1066" s="12"/>
      <c r="BN1066" s="12"/>
      <c r="BO1066" s="12"/>
      <c r="BP1066" s="12"/>
      <c r="BQ1066" s="3"/>
      <c r="BR1066" s="3"/>
      <c r="BS1066" s="12"/>
      <c r="BT1066" s="3"/>
      <c r="BU1066" s="3"/>
      <c r="BV1066" s="3"/>
      <c r="BW1066" s="3"/>
      <c r="BX1066" s="3"/>
      <c r="BY1066" s="3"/>
      <c r="BZ1066" s="223"/>
    </row>
    <row r="1067" spans="1:78" ht="15" customHeight="1">
      <c r="A1067" s="3"/>
      <c r="B1067" s="26"/>
      <c r="C1067" s="8"/>
      <c r="D1067" s="25"/>
      <c r="E1067" s="9"/>
      <c r="F1067" s="8"/>
      <c r="G1067" s="8"/>
      <c r="H1067" s="7"/>
      <c r="I1067" s="26"/>
      <c r="J1067" s="160"/>
      <c r="K1067" s="27"/>
      <c r="L1067" s="8"/>
      <c r="M1067" s="28"/>
      <c r="N1067" s="29"/>
      <c r="O1067" s="15"/>
      <c r="P1067" s="15"/>
      <c r="Q1067" s="8"/>
      <c r="R1067" s="8"/>
      <c r="S1067" s="8"/>
      <c r="T1067" s="8"/>
      <c r="U1067" s="8"/>
      <c r="V1067" s="30"/>
      <c r="W1067" s="8"/>
      <c r="X1067" s="21"/>
      <c r="Y1067" s="21"/>
      <c r="Z1067" s="21"/>
      <c r="AA1067" s="21"/>
      <c r="AB1067" s="15"/>
      <c r="AC1067" s="17"/>
      <c r="AD1067" s="17"/>
      <c r="AE1067" s="17"/>
      <c r="AF1067" s="16"/>
      <c r="AG1067" s="16"/>
      <c r="AH1067" s="17"/>
      <c r="AI1067" s="15"/>
      <c r="AJ1067" s="21"/>
      <c r="AK1067" s="21"/>
      <c r="AL1067" s="21"/>
      <c r="AM1067" s="21"/>
      <c r="AN1067" s="15"/>
      <c r="AO1067" s="21"/>
      <c r="AP1067" s="21"/>
      <c r="AQ1067" s="15"/>
      <c r="AR1067" s="21"/>
      <c r="AS1067" s="11"/>
      <c r="AT1067" s="21"/>
      <c r="AU1067" s="21"/>
      <c r="AV1067" s="11"/>
      <c r="AW1067" s="11"/>
      <c r="AX1067" s="31"/>
      <c r="AY1067" s="11"/>
      <c r="AZ1067" s="11"/>
      <c r="BA1067" s="21"/>
      <c r="BB1067" s="21"/>
      <c r="BC1067" s="11"/>
      <c r="BD1067" s="11"/>
      <c r="BE1067" s="21"/>
      <c r="BF1067" s="21"/>
      <c r="BG1067" s="11"/>
      <c r="BH1067" s="11"/>
      <c r="BI1067" s="21"/>
      <c r="BJ1067" s="21"/>
      <c r="BK1067" s="8"/>
      <c r="BL1067" s="12"/>
      <c r="BM1067" s="12"/>
      <c r="BN1067" s="12"/>
      <c r="BO1067" s="12"/>
      <c r="BP1067" s="12"/>
      <c r="BQ1067" s="3"/>
      <c r="BR1067" s="3"/>
      <c r="BS1067" s="12"/>
      <c r="BT1067" s="3"/>
      <c r="BU1067" s="3"/>
      <c r="BV1067" s="3"/>
      <c r="BW1067" s="3"/>
      <c r="BX1067" s="3"/>
      <c r="BY1067" s="3"/>
      <c r="BZ1067" s="223"/>
    </row>
    <row r="1068" spans="1:78" ht="15" customHeight="1">
      <c r="A1068" s="3"/>
      <c r="B1068" s="26"/>
      <c r="C1068" s="8"/>
      <c r="D1068" s="25"/>
      <c r="E1068" s="9"/>
      <c r="F1068" s="8"/>
      <c r="G1068" s="8"/>
      <c r="H1068" s="7"/>
      <c r="I1068" s="26"/>
      <c r="J1068" s="160"/>
      <c r="K1068" s="27"/>
      <c r="L1068" s="8"/>
      <c r="M1068" s="28"/>
      <c r="N1068" s="29"/>
      <c r="O1068" s="15"/>
      <c r="P1068" s="15"/>
      <c r="Q1068" s="8"/>
      <c r="R1068" s="8"/>
      <c r="S1068" s="8"/>
      <c r="T1068" s="8"/>
      <c r="U1068" s="8"/>
      <c r="V1068" s="30"/>
      <c r="W1068" s="8"/>
      <c r="X1068" s="21"/>
      <c r="Y1068" s="21"/>
      <c r="Z1068" s="21"/>
      <c r="AA1068" s="21"/>
      <c r="AB1068" s="15"/>
      <c r="AC1068" s="17"/>
      <c r="AD1068" s="17"/>
      <c r="AE1068" s="17"/>
      <c r="AF1068" s="16"/>
      <c r="AG1068" s="16"/>
      <c r="AH1068" s="17"/>
      <c r="AI1068" s="15"/>
      <c r="AJ1068" s="21"/>
      <c r="AK1068" s="21"/>
      <c r="AL1068" s="21"/>
      <c r="AM1068" s="21"/>
      <c r="AN1068" s="15"/>
      <c r="AO1068" s="21"/>
      <c r="AP1068" s="21"/>
      <c r="AQ1068" s="15"/>
      <c r="AR1068" s="21"/>
      <c r="AS1068" s="11"/>
      <c r="AT1068" s="21"/>
      <c r="AU1068" s="21"/>
      <c r="AV1068" s="11"/>
      <c r="AW1068" s="11"/>
      <c r="AX1068" s="31"/>
      <c r="AY1068" s="11"/>
      <c r="AZ1068" s="11"/>
      <c r="BA1068" s="21"/>
      <c r="BB1068" s="21"/>
      <c r="BC1068" s="11"/>
      <c r="BD1068" s="11"/>
      <c r="BE1068" s="21"/>
      <c r="BF1068" s="21"/>
      <c r="BG1068" s="11"/>
      <c r="BH1068" s="11"/>
      <c r="BI1068" s="21"/>
      <c r="BJ1068" s="21"/>
      <c r="BK1068" s="8"/>
      <c r="BL1068" s="12"/>
      <c r="BM1068" s="12"/>
      <c r="BN1068" s="12"/>
      <c r="BO1068" s="12"/>
      <c r="BP1068" s="12"/>
      <c r="BQ1068" s="3"/>
      <c r="BR1068" s="3"/>
      <c r="BS1068" s="12"/>
      <c r="BT1068" s="3"/>
      <c r="BU1068" s="3"/>
      <c r="BV1068" s="3"/>
      <c r="BW1068" s="3"/>
      <c r="BX1068" s="3"/>
      <c r="BY1068" s="3"/>
      <c r="BZ1068" s="223"/>
    </row>
    <row r="1069" spans="1:78" ht="15" customHeight="1">
      <c r="A1069" s="3"/>
      <c r="B1069" s="26"/>
      <c r="C1069" s="8"/>
      <c r="D1069" s="25"/>
      <c r="E1069" s="9"/>
      <c r="F1069" s="8"/>
      <c r="G1069" s="8"/>
      <c r="H1069" s="7"/>
      <c r="I1069" s="26"/>
      <c r="J1069" s="160"/>
      <c r="K1069" s="27"/>
      <c r="L1069" s="8"/>
      <c r="M1069" s="28"/>
      <c r="N1069" s="29"/>
      <c r="O1069" s="15"/>
      <c r="P1069" s="15"/>
      <c r="Q1069" s="8"/>
      <c r="R1069" s="8"/>
      <c r="S1069" s="8"/>
      <c r="T1069" s="8"/>
      <c r="U1069" s="8"/>
      <c r="V1069" s="30"/>
      <c r="W1069" s="8"/>
      <c r="X1069" s="21"/>
      <c r="Y1069" s="21"/>
      <c r="Z1069" s="21"/>
      <c r="AA1069" s="21"/>
      <c r="AB1069" s="15"/>
      <c r="AC1069" s="17"/>
      <c r="AD1069" s="17"/>
      <c r="AE1069" s="17"/>
      <c r="AF1069" s="16"/>
      <c r="AG1069" s="16"/>
      <c r="AH1069" s="17"/>
      <c r="AI1069" s="15"/>
      <c r="AJ1069" s="21"/>
      <c r="AK1069" s="21"/>
      <c r="AL1069" s="21"/>
      <c r="AM1069" s="21"/>
      <c r="AN1069" s="15"/>
      <c r="AO1069" s="21"/>
      <c r="AP1069" s="21"/>
      <c r="AQ1069" s="15"/>
      <c r="AR1069" s="21"/>
      <c r="AS1069" s="11"/>
      <c r="AT1069" s="21"/>
      <c r="AU1069" s="21"/>
      <c r="AV1069" s="11"/>
      <c r="AW1069" s="11"/>
      <c r="AX1069" s="31"/>
      <c r="AY1069" s="11"/>
      <c r="AZ1069" s="11"/>
      <c r="BA1069" s="21"/>
      <c r="BB1069" s="21"/>
      <c r="BC1069" s="11"/>
      <c r="BD1069" s="11"/>
      <c r="BE1069" s="21"/>
      <c r="BF1069" s="21"/>
      <c r="BG1069" s="11"/>
      <c r="BH1069" s="11"/>
      <c r="BI1069" s="21"/>
      <c r="BJ1069" s="21"/>
      <c r="BK1069" s="8"/>
      <c r="BL1069" s="12"/>
      <c r="BM1069" s="12"/>
      <c r="BN1069" s="12"/>
      <c r="BO1069" s="12"/>
      <c r="BP1069" s="12"/>
      <c r="BQ1069" s="3"/>
      <c r="BR1069" s="3"/>
      <c r="BS1069" s="12"/>
      <c r="BT1069" s="3"/>
      <c r="BU1069" s="3"/>
      <c r="BV1069" s="3"/>
      <c r="BW1069" s="3"/>
      <c r="BX1069" s="3"/>
      <c r="BY1069" s="3"/>
      <c r="BZ1069" s="223"/>
    </row>
    <row r="1070" spans="1:78" ht="15" customHeight="1">
      <c r="A1070" s="3"/>
      <c r="B1070" s="26"/>
      <c r="C1070" s="8"/>
      <c r="D1070" s="25"/>
      <c r="E1070" s="9"/>
      <c r="F1070" s="8"/>
      <c r="G1070" s="8"/>
      <c r="H1070" s="7"/>
      <c r="I1070" s="26"/>
      <c r="J1070" s="160"/>
      <c r="K1070" s="27"/>
      <c r="L1070" s="8"/>
      <c r="M1070" s="28"/>
      <c r="N1070" s="29"/>
      <c r="O1070" s="15"/>
      <c r="P1070" s="15"/>
      <c r="Q1070" s="8"/>
      <c r="R1070" s="8"/>
      <c r="S1070" s="8"/>
      <c r="T1070" s="8"/>
      <c r="U1070" s="8"/>
      <c r="V1070" s="30"/>
      <c r="W1070" s="8"/>
      <c r="X1070" s="21"/>
      <c r="Y1070" s="21"/>
      <c r="Z1070" s="21"/>
      <c r="AA1070" s="21"/>
      <c r="AB1070" s="15"/>
      <c r="AC1070" s="17"/>
      <c r="AD1070" s="17"/>
      <c r="AE1070" s="17"/>
      <c r="AF1070" s="16"/>
      <c r="AG1070" s="16"/>
      <c r="AH1070" s="17"/>
      <c r="AI1070" s="15"/>
      <c r="AJ1070" s="21"/>
      <c r="AK1070" s="21"/>
      <c r="AL1070" s="21"/>
      <c r="AM1070" s="21"/>
      <c r="AN1070" s="15"/>
      <c r="AO1070" s="21"/>
      <c r="AP1070" s="21"/>
      <c r="AQ1070" s="15"/>
      <c r="AR1070" s="21"/>
      <c r="AS1070" s="11"/>
      <c r="AT1070" s="21"/>
      <c r="AU1070" s="21"/>
      <c r="AV1070" s="11"/>
      <c r="AW1070" s="11"/>
      <c r="AX1070" s="31"/>
      <c r="AY1070" s="11"/>
      <c r="AZ1070" s="11"/>
      <c r="BA1070" s="21"/>
      <c r="BB1070" s="21"/>
      <c r="BC1070" s="11"/>
      <c r="BD1070" s="11"/>
      <c r="BE1070" s="21"/>
      <c r="BF1070" s="21"/>
      <c r="BG1070" s="11"/>
      <c r="BH1070" s="11"/>
      <c r="BI1070" s="21"/>
      <c r="BJ1070" s="21"/>
      <c r="BK1070" s="8"/>
      <c r="BL1070" s="12"/>
      <c r="BM1070" s="12"/>
      <c r="BN1070" s="12"/>
      <c r="BO1070" s="12"/>
      <c r="BP1070" s="12"/>
      <c r="BQ1070" s="3"/>
      <c r="BR1070" s="3"/>
      <c r="BS1070" s="12"/>
      <c r="BT1070" s="3"/>
      <c r="BU1070" s="3"/>
      <c r="BV1070" s="3"/>
      <c r="BW1070" s="3"/>
      <c r="BX1070" s="3"/>
      <c r="BY1070" s="3"/>
      <c r="BZ1070" s="223"/>
    </row>
    <row r="1071" spans="1:78" ht="15" customHeight="1">
      <c r="A1071" s="3"/>
      <c r="B1071" s="26"/>
      <c r="C1071" s="8"/>
      <c r="D1071" s="25"/>
      <c r="E1071" s="9"/>
      <c r="F1071" s="8"/>
      <c r="G1071" s="8"/>
      <c r="H1071" s="7"/>
      <c r="I1071" s="26"/>
      <c r="J1071" s="160"/>
      <c r="K1071" s="27"/>
      <c r="L1071" s="8"/>
      <c r="M1071" s="28"/>
      <c r="N1071" s="29"/>
      <c r="O1071" s="15"/>
      <c r="P1071" s="15"/>
      <c r="Q1071" s="8"/>
      <c r="R1071" s="8"/>
      <c r="S1071" s="8"/>
      <c r="T1071" s="8"/>
      <c r="U1071" s="8"/>
      <c r="V1071" s="30"/>
      <c r="W1071" s="8"/>
      <c r="X1071" s="21"/>
      <c r="Y1071" s="21"/>
      <c r="Z1071" s="21"/>
      <c r="AA1071" s="21"/>
      <c r="AB1071" s="15"/>
      <c r="AC1071" s="17"/>
      <c r="AD1071" s="17"/>
      <c r="AE1071" s="17"/>
      <c r="AF1071" s="16"/>
      <c r="AG1071" s="16"/>
      <c r="AH1071" s="17"/>
      <c r="AI1071" s="15"/>
      <c r="AJ1071" s="21"/>
      <c r="AK1071" s="21"/>
      <c r="AL1071" s="21"/>
      <c r="AM1071" s="21"/>
      <c r="AN1071" s="15"/>
      <c r="AO1071" s="21"/>
      <c r="AP1071" s="21"/>
      <c r="AQ1071" s="15"/>
      <c r="AR1071" s="21"/>
      <c r="AS1071" s="11"/>
      <c r="AT1071" s="21"/>
      <c r="AU1071" s="21"/>
      <c r="AV1071" s="11"/>
      <c r="AW1071" s="11"/>
      <c r="AX1071" s="31"/>
      <c r="AY1071" s="11"/>
      <c r="AZ1071" s="11"/>
      <c r="BA1071" s="21"/>
      <c r="BB1071" s="21"/>
      <c r="BC1071" s="11"/>
      <c r="BD1071" s="11"/>
      <c r="BE1071" s="21"/>
      <c r="BF1071" s="21"/>
      <c r="BG1071" s="11"/>
      <c r="BH1071" s="11"/>
      <c r="BI1071" s="21"/>
      <c r="BJ1071" s="21"/>
      <c r="BK1071" s="8"/>
      <c r="BL1071" s="12"/>
      <c r="BM1071" s="12"/>
      <c r="BN1071" s="12"/>
      <c r="BO1071" s="12"/>
      <c r="BP1071" s="12"/>
      <c r="BQ1071" s="3"/>
      <c r="BR1071" s="3"/>
      <c r="BS1071" s="12"/>
      <c r="BT1071" s="3"/>
      <c r="BU1071" s="3"/>
      <c r="BV1071" s="3"/>
      <c r="BW1071" s="3"/>
      <c r="BX1071" s="3"/>
      <c r="BY1071" s="3"/>
      <c r="BZ1071" s="223"/>
    </row>
    <row r="1072" spans="1:78" ht="15" customHeight="1">
      <c r="A1072" s="3"/>
      <c r="B1072" s="26"/>
      <c r="C1072" s="8"/>
      <c r="D1072" s="25"/>
      <c r="E1072" s="9"/>
      <c r="F1072" s="8"/>
      <c r="G1072" s="8"/>
      <c r="H1072" s="7"/>
      <c r="I1072" s="26"/>
      <c r="J1072" s="160"/>
      <c r="K1072" s="27"/>
      <c r="L1072" s="8"/>
      <c r="M1072" s="28"/>
      <c r="N1072" s="29"/>
      <c r="O1072" s="15"/>
      <c r="P1072" s="15"/>
      <c r="Q1072" s="8"/>
      <c r="R1072" s="8"/>
      <c r="S1072" s="8"/>
      <c r="T1072" s="8"/>
      <c r="U1072" s="8"/>
      <c r="V1072" s="30"/>
      <c r="W1072" s="8"/>
      <c r="X1072" s="21"/>
      <c r="Y1072" s="21"/>
      <c r="Z1072" s="21"/>
      <c r="AA1072" s="21"/>
      <c r="AB1072" s="15"/>
      <c r="AC1072" s="17"/>
      <c r="AD1072" s="17"/>
      <c r="AE1072" s="17"/>
      <c r="AF1072" s="16"/>
      <c r="AG1072" s="16"/>
      <c r="AH1072" s="17"/>
      <c r="AI1072" s="15"/>
      <c r="AJ1072" s="21"/>
      <c r="AK1072" s="21"/>
      <c r="AL1072" s="21"/>
      <c r="AM1072" s="21"/>
      <c r="AN1072" s="15"/>
      <c r="AO1072" s="21"/>
      <c r="AP1072" s="21"/>
      <c r="AQ1072" s="15"/>
      <c r="AR1072" s="21"/>
      <c r="AS1072" s="11"/>
      <c r="AT1072" s="21"/>
      <c r="AU1072" s="21"/>
      <c r="AV1072" s="11"/>
      <c r="AW1072" s="11"/>
      <c r="AX1072" s="31"/>
      <c r="AY1072" s="11"/>
      <c r="AZ1072" s="11"/>
      <c r="BA1072" s="21"/>
      <c r="BB1072" s="21"/>
      <c r="BC1072" s="11"/>
      <c r="BD1072" s="11"/>
      <c r="BE1072" s="21"/>
      <c r="BF1072" s="21"/>
      <c r="BG1072" s="11"/>
      <c r="BH1072" s="11"/>
      <c r="BI1072" s="21"/>
      <c r="BJ1072" s="21"/>
      <c r="BK1072" s="8"/>
      <c r="BL1072" s="12"/>
      <c r="BM1072" s="12"/>
      <c r="BN1072" s="12"/>
      <c r="BO1072" s="12"/>
      <c r="BP1072" s="12"/>
      <c r="BQ1072" s="3"/>
      <c r="BR1072" s="3"/>
      <c r="BS1072" s="12"/>
      <c r="BT1072" s="3"/>
      <c r="BU1072" s="3"/>
      <c r="BV1072" s="3"/>
      <c r="BW1072" s="3"/>
      <c r="BX1072" s="3"/>
      <c r="BY1072" s="3"/>
      <c r="BZ1072" s="223"/>
    </row>
    <row r="1073" spans="1:78" ht="15" customHeight="1">
      <c r="A1073" s="3"/>
      <c r="B1073" s="26"/>
      <c r="C1073" s="8"/>
      <c r="D1073" s="25"/>
      <c r="E1073" s="9"/>
      <c r="F1073" s="8"/>
      <c r="G1073" s="8"/>
      <c r="H1073" s="7"/>
      <c r="I1073" s="26"/>
      <c r="J1073" s="160"/>
      <c r="K1073" s="27"/>
      <c r="L1073" s="8"/>
      <c r="M1073" s="28"/>
      <c r="N1073" s="29"/>
      <c r="O1073" s="15"/>
      <c r="P1073" s="15"/>
      <c r="Q1073" s="8"/>
      <c r="R1073" s="8"/>
      <c r="S1073" s="8"/>
      <c r="T1073" s="8"/>
      <c r="U1073" s="8"/>
      <c r="V1073" s="30"/>
      <c r="W1073" s="8"/>
      <c r="X1073" s="21"/>
      <c r="Y1073" s="21"/>
      <c r="Z1073" s="21"/>
      <c r="AA1073" s="21"/>
      <c r="AB1073" s="15"/>
      <c r="AC1073" s="17"/>
      <c r="AD1073" s="17"/>
      <c r="AE1073" s="17"/>
      <c r="AF1073" s="16"/>
      <c r="AG1073" s="16"/>
      <c r="AH1073" s="17"/>
      <c r="AI1073" s="15"/>
      <c r="AJ1073" s="21"/>
      <c r="AK1073" s="21"/>
      <c r="AL1073" s="21"/>
      <c r="AM1073" s="21"/>
      <c r="AN1073" s="15"/>
      <c r="AO1073" s="21"/>
      <c r="AP1073" s="21"/>
      <c r="AQ1073" s="15"/>
      <c r="AR1073" s="21"/>
      <c r="AS1073" s="11"/>
      <c r="AT1073" s="21"/>
      <c r="AU1073" s="21"/>
      <c r="AV1073" s="11"/>
      <c r="AW1073" s="11"/>
      <c r="AX1073" s="31"/>
      <c r="AY1073" s="11"/>
      <c r="AZ1073" s="11"/>
      <c r="BA1073" s="21"/>
      <c r="BB1073" s="21"/>
      <c r="BC1073" s="11"/>
      <c r="BD1073" s="11"/>
      <c r="BE1073" s="21"/>
      <c r="BF1073" s="21"/>
      <c r="BG1073" s="11"/>
      <c r="BH1073" s="11"/>
      <c r="BI1073" s="21"/>
      <c r="BJ1073" s="21"/>
      <c r="BK1073" s="8"/>
      <c r="BL1073" s="12"/>
      <c r="BM1073" s="12"/>
      <c r="BN1073" s="12"/>
      <c r="BO1073" s="12"/>
      <c r="BP1073" s="12"/>
      <c r="BQ1073" s="3"/>
      <c r="BR1073" s="3"/>
      <c r="BS1073" s="12"/>
      <c r="BT1073" s="3"/>
      <c r="BU1073" s="3"/>
      <c r="BV1073" s="3"/>
      <c r="BW1073" s="3"/>
      <c r="BX1073" s="3"/>
      <c r="BY1073" s="3"/>
      <c r="BZ1073" s="223"/>
    </row>
    <row r="1074" spans="1:78" ht="15" customHeight="1">
      <c r="A1074" s="3"/>
      <c r="B1074" s="26"/>
      <c r="C1074" s="8"/>
      <c r="D1074" s="25"/>
      <c r="E1074" s="9"/>
      <c r="F1074" s="8"/>
      <c r="G1074" s="8"/>
      <c r="H1074" s="7"/>
      <c r="I1074" s="26"/>
      <c r="J1074" s="160"/>
      <c r="K1074" s="27"/>
      <c r="L1074" s="8"/>
      <c r="M1074" s="28"/>
      <c r="N1074" s="29"/>
      <c r="O1074" s="15"/>
      <c r="P1074" s="15"/>
      <c r="Q1074" s="8"/>
      <c r="R1074" s="8"/>
      <c r="S1074" s="8"/>
      <c r="T1074" s="8"/>
      <c r="U1074" s="8"/>
      <c r="V1074" s="30"/>
      <c r="W1074" s="8"/>
      <c r="X1074" s="21"/>
      <c r="Y1074" s="21"/>
      <c r="Z1074" s="21"/>
      <c r="AA1074" s="21"/>
      <c r="AB1074" s="15"/>
      <c r="AC1074" s="17"/>
      <c r="AD1074" s="17"/>
      <c r="AE1074" s="17"/>
      <c r="AF1074" s="16"/>
      <c r="AG1074" s="16"/>
      <c r="AH1074" s="17"/>
      <c r="AI1074" s="15"/>
      <c r="AJ1074" s="21"/>
      <c r="AK1074" s="21"/>
      <c r="AL1074" s="21"/>
      <c r="AM1074" s="21"/>
      <c r="AN1074" s="15"/>
      <c r="AO1074" s="21"/>
      <c r="AP1074" s="21"/>
      <c r="AQ1074" s="15"/>
      <c r="AR1074" s="21"/>
      <c r="AS1074" s="11"/>
      <c r="AT1074" s="21"/>
      <c r="AU1074" s="21"/>
      <c r="AV1074" s="11"/>
      <c r="AW1074" s="11"/>
      <c r="AX1074" s="31"/>
      <c r="AY1074" s="11"/>
      <c r="AZ1074" s="11"/>
      <c r="BA1074" s="21"/>
      <c r="BB1074" s="21"/>
      <c r="BC1074" s="11"/>
      <c r="BD1074" s="11"/>
      <c r="BE1074" s="21"/>
      <c r="BF1074" s="21"/>
      <c r="BG1074" s="11"/>
      <c r="BH1074" s="11"/>
      <c r="BI1074" s="21"/>
      <c r="BJ1074" s="21"/>
      <c r="BK1074" s="8"/>
      <c r="BL1074" s="12"/>
      <c r="BM1074" s="12"/>
      <c r="BN1074" s="12"/>
      <c r="BO1074" s="12"/>
      <c r="BP1074" s="12"/>
      <c r="BQ1074" s="3"/>
      <c r="BR1074" s="3"/>
      <c r="BS1074" s="12"/>
      <c r="BT1074" s="3"/>
      <c r="BU1074" s="3"/>
      <c r="BV1074" s="3"/>
      <c r="BW1074" s="3"/>
      <c r="BX1074" s="3"/>
      <c r="BY1074" s="3"/>
      <c r="BZ1074" s="223"/>
    </row>
    <row r="1075" spans="1:78" ht="15" customHeight="1">
      <c r="A1075" s="3"/>
      <c r="B1075" s="26"/>
      <c r="C1075" s="8"/>
      <c r="D1075" s="25"/>
      <c r="E1075" s="9"/>
      <c r="F1075" s="8"/>
      <c r="G1075" s="8"/>
      <c r="H1075" s="7"/>
      <c r="I1075" s="26"/>
      <c r="J1075" s="160"/>
      <c r="K1075" s="27"/>
      <c r="L1075" s="8"/>
      <c r="M1075" s="28"/>
      <c r="N1075" s="29"/>
      <c r="O1075" s="15"/>
      <c r="P1075" s="15"/>
      <c r="Q1075" s="8"/>
      <c r="R1075" s="8"/>
      <c r="S1075" s="8"/>
      <c r="T1075" s="8"/>
      <c r="U1075" s="8"/>
      <c r="V1075" s="30"/>
      <c r="W1075" s="8"/>
      <c r="X1075" s="21"/>
      <c r="Y1075" s="21"/>
      <c r="Z1075" s="21"/>
      <c r="AA1075" s="21"/>
      <c r="AB1075" s="15"/>
      <c r="AC1075" s="17"/>
      <c r="AD1075" s="17"/>
      <c r="AE1075" s="17"/>
      <c r="AF1075" s="16"/>
      <c r="AG1075" s="16"/>
      <c r="AH1075" s="17"/>
      <c r="AI1075" s="15"/>
      <c r="AJ1075" s="21"/>
      <c r="AK1075" s="21"/>
      <c r="AL1075" s="21"/>
      <c r="AM1075" s="21"/>
      <c r="AN1075" s="15"/>
      <c r="AO1075" s="21"/>
      <c r="AP1075" s="21"/>
      <c r="AQ1075" s="15"/>
      <c r="AR1075" s="21"/>
      <c r="AS1075" s="11"/>
      <c r="AT1075" s="21"/>
      <c r="AU1075" s="21"/>
      <c r="AV1075" s="11"/>
      <c r="AW1075" s="11"/>
      <c r="AX1075" s="31"/>
      <c r="AY1075" s="11"/>
      <c r="AZ1075" s="11"/>
      <c r="BA1075" s="21"/>
      <c r="BB1075" s="21"/>
      <c r="BC1075" s="11"/>
      <c r="BD1075" s="11"/>
      <c r="BE1075" s="21"/>
      <c r="BF1075" s="21"/>
      <c r="BG1075" s="11"/>
      <c r="BH1075" s="11"/>
      <c r="BI1075" s="21"/>
      <c r="BJ1075" s="21"/>
      <c r="BK1075" s="8"/>
      <c r="BL1075" s="12"/>
      <c r="BM1075" s="12"/>
      <c r="BN1075" s="12"/>
      <c r="BO1075" s="12"/>
      <c r="BP1075" s="12"/>
      <c r="BQ1075" s="3"/>
      <c r="BR1075" s="3"/>
      <c r="BS1075" s="12"/>
      <c r="BT1075" s="3"/>
      <c r="BU1075" s="3"/>
      <c r="BV1075" s="3"/>
      <c r="BW1075" s="3"/>
      <c r="BX1075" s="3"/>
      <c r="BY1075" s="3"/>
      <c r="BZ1075" s="223"/>
    </row>
    <row r="1076" spans="1:78" ht="15" customHeight="1">
      <c r="A1076" s="3"/>
      <c r="B1076" s="26"/>
      <c r="C1076" s="8"/>
      <c r="D1076" s="25"/>
      <c r="E1076" s="9"/>
      <c r="F1076" s="8"/>
      <c r="G1076" s="8"/>
      <c r="H1076" s="7"/>
      <c r="I1076" s="26"/>
      <c r="J1076" s="160"/>
      <c r="K1076" s="27"/>
      <c r="L1076" s="8"/>
      <c r="M1076" s="28"/>
      <c r="N1076" s="29"/>
      <c r="O1076" s="15"/>
      <c r="P1076" s="15"/>
      <c r="Q1076" s="8"/>
      <c r="R1076" s="8"/>
      <c r="S1076" s="8"/>
      <c r="T1076" s="8"/>
      <c r="U1076" s="8"/>
      <c r="V1076" s="30"/>
      <c r="W1076" s="8"/>
      <c r="X1076" s="21"/>
      <c r="Y1076" s="21"/>
      <c r="Z1076" s="21"/>
      <c r="AA1076" s="21"/>
      <c r="AB1076" s="15"/>
      <c r="AC1076" s="17"/>
      <c r="AD1076" s="17"/>
      <c r="AE1076" s="17"/>
      <c r="AF1076" s="16"/>
      <c r="AG1076" s="16"/>
      <c r="AH1076" s="17"/>
      <c r="AI1076" s="15"/>
      <c r="AJ1076" s="21"/>
      <c r="AK1076" s="21"/>
      <c r="AL1076" s="21"/>
      <c r="AM1076" s="21"/>
      <c r="AN1076" s="15"/>
      <c r="AO1076" s="21"/>
      <c r="AP1076" s="21"/>
      <c r="AQ1076" s="15"/>
      <c r="AR1076" s="21"/>
      <c r="AS1076" s="11"/>
      <c r="AT1076" s="21"/>
      <c r="AU1076" s="21"/>
      <c r="AV1076" s="11"/>
      <c r="AW1076" s="11"/>
      <c r="AX1076" s="31"/>
      <c r="AY1076" s="11"/>
      <c r="AZ1076" s="11"/>
      <c r="BA1076" s="21"/>
      <c r="BB1076" s="21"/>
      <c r="BC1076" s="11"/>
      <c r="BD1076" s="11"/>
      <c r="BE1076" s="21"/>
      <c r="BF1076" s="21"/>
      <c r="BG1076" s="11"/>
      <c r="BH1076" s="11"/>
      <c r="BI1076" s="21"/>
      <c r="BJ1076" s="21"/>
      <c r="BK1076" s="8"/>
      <c r="BL1076" s="12"/>
      <c r="BM1076" s="12"/>
      <c r="BN1076" s="12"/>
      <c r="BO1076" s="12"/>
      <c r="BP1076" s="12"/>
      <c r="BQ1076" s="3"/>
      <c r="BR1076" s="3"/>
      <c r="BS1076" s="12"/>
      <c r="BT1076" s="3"/>
      <c r="BU1076" s="3"/>
      <c r="BV1076" s="3"/>
      <c r="BW1076" s="3"/>
      <c r="BX1076" s="3"/>
      <c r="BY1076" s="3"/>
      <c r="BZ1076" s="223"/>
    </row>
    <row r="1077" spans="1:78" ht="15" customHeight="1">
      <c r="A1077" s="3"/>
      <c r="B1077" s="26"/>
      <c r="C1077" s="8"/>
      <c r="D1077" s="25"/>
      <c r="E1077" s="9"/>
      <c r="F1077" s="8"/>
      <c r="G1077" s="8"/>
      <c r="H1077" s="7"/>
      <c r="I1077" s="26"/>
      <c r="J1077" s="160"/>
      <c r="K1077" s="27"/>
      <c r="L1077" s="8"/>
      <c r="M1077" s="28"/>
      <c r="N1077" s="29"/>
      <c r="O1077" s="15"/>
      <c r="P1077" s="15"/>
      <c r="Q1077" s="8"/>
      <c r="R1077" s="8"/>
      <c r="S1077" s="8"/>
      <c r="T1077" s="8"/>
      <c r="U1077" s="8"/>
      <c r="V1077" s="30"/>
      <c r="W1077" s="8"/>
      <c r="X1077" s="21"/>
      <c r="Y1077" s="21"/>
      <c r="Z1077" s="21"/>
      <c r="AA1077" s="21"/>
      <c r="AB1077" s="15"/>
      <c r="AC1077" s="17"/>
      <c r="AD1077" s="17"/>
      <c r="AE1077" s="17"/>
      <c r="AF1077" s="16"/>
      <c r="AG1077" s="16"/>
      <c r="AH1077" s="17"/>
      <c r="AI1077" s="15"/>
      <c r="AJ1077" s="21"/>
      <c r="AK1077" s="21"/>
      <c r="AL1077" s="21"/>
      <c r="AM1077" s="21"/>
      <c r="AN1077" s="15"/>
      <c r="AO1077" s="21"/>
      <c r="AP1077" s="21"/>
      <c r="AQ1077" s="15"/>
      <c r="AR1077" s="21"/>
      <c r="AS1077" s="11"/>
      <c r="AT1077" s="21"/>
      <c r="AU1077" s="21"/>
      <c r="AV1077" s="11"/>
      <c r="AW1077" s="11"/>
      <c r="AX1077" s="31"/>
      <c r="AY1077" s="11"/>
      <c r="AZ1077" s="11"/>
      <c r="BA1077" s="21"/>
      <c r="BB1077" s="21"/>
      <c r="BC1077" s="11"/>
      <c r="BD1077" s="11"/>
      <c r="BE1077" s="21"/>
      <c r="BF1077" s="21"/>
      <c r="BG1077" s="11"/>
      <c r="BH1077" s="11"/>
      <c r="BI1077" s="21"/>
      <c r="BJ1077" s="21"/>
      <c r="BK1077" s="8"/>
      <c r="BL1077" s="12"/>
      <c r="BM1077" s="12"/>
      <c r="BN1077" s="12"/>
      <c r="BO1077" s="12"/>
      <c r="BP1077" s="12"/>
      <c r="BQ1077" s="3"/>
      <c r="BR1077" s="3"/>
      <c r="BS1077" s="12"/>
      <c r="BT1077" s="3"/>
      <c r="BU1077" s="3"/>
      <c r="BV1077" s="3"/>
      <c r="BW1077" s="3"/>
      <c r="BX1077" s="3"/>
      <c r="BY1077" s="3"/>
      <c r="BZ1077" s="223"/>
    </row>
    <row r="1078" spans="1:78" ht="15" customHeight="1">
      <c r="A1078" s="3"/>
      <c r="B1078" s="26"/>
      <c r="C1078" s="8"/>
      <c r="D1078" s="25"/>
      <c r="E1078" s="9"/>
      <c r="F1078" s="8"/>
      <c r="G1078" s="8"/>
      <c r="H1078" s="7"/>
      <c r="I1078" s="26"/>
      <c r="J1078" s="160"/>
      <c r="K1078" s="27"/>
      <c r="L1078" s="8"/>
      <c r="M1078" s="28"/>
      <c r="N1078" s="29"/>
      <c r="O1078" s="15"/>
      <c r="P1078" s="15"/>
      <c r="Q1078" s="8"/>
      <c r="R1078" s="8"/>
      <c r="S1078" s="8"/>
      <c r="T1078" s="8"/>
      <c r="U1078" s="8"/>
      <c r="V1078" s="30"/>
      <c r="W1078" s="8"/>
      <c r="X1078" s="21"/>
      <c r="Y1078" s="21"/>
      <c r="Z1078" s="21"/>
      <c r="AA1078" s="21"/>
      <c r="AB1078" s="15"/>
      <c r="AC1078" s="17"/>
      <c r="AD1078" s="17"/>
      <c r="AE1078" s="17"/>
      <c r="AF1078" s="16"/>
      <c r="AG1078" s="16"/>
      <c r="AH1078" s="17"/>
      <c r="AI1078" s="15"/>
      <c r="AJ1078" s="21"/>
      <c r="AK1078" s="21"/>
      <c r="AL1078" s="21"/>
      <c r="AM1078" s="21"/>
      <c r="AN1078" s="15"/>
      <c r="AO1078" s="21"/>
      <c r="AP1078" s="21"/>
      <c r="AQ1078" s="15"/>
      <c r="AR1078" s="21"/>
      <c r="AS1078" s="11"/>
      <c r="AT1078" s="21"/>
      <c r="AU1078" s="21"/>
      <c r="AV1078" s="11"/>
      <c r="AW1078" s="11"/>
      <c r="AX1078" s="31"/>
      <c r="AY1078" s="11"/>
      <c r="AZ1078" s="11"/>
      <c r="BA1078" s="21"/>
      <c r="BB1078" s="21"/>
      <c r="BC1078" s="11"/>
      <c r="BD1078" s="11"/>
      <c r="BE1078" s="21"/>
      <c r="BF1078" s="21"/>
      <c r="BG1078" s="11"/>
      <c r="BH1078" s="11"/>
      <c r="BI1078" s="21"/>
      <c r="BJ1078" s="21"/>
      <c r="BK1078" s="8"/>
      <c r="BL1078" s="12"/>
      <c r="BM1078" s="12"/>
      <c r="BN1078" s="12"/>
      <c r="BO1078" s="12"/>
      <c r="BP1078" s="12"/>
      <c r="BQ1078" s="3"/>
      <c r="BR1078" s="3"/>
      <c r="BS1078" s="12"/>
      <c r="BT1078" s="3"/>
      <c r="BU1078" s="3"/>
      <c r="BV1078" s="3"/>
      <c r="BW1078" s="3"/>
      <c r="BX1078" s="3"/>
      <c r="BY1078" s="3"/>
      <c r="BZ1078" s="223"/>
    </row>
    <row r="1079" spans="1:78" ht="15" customHeight="1">
      <c r="A1079" s="3"/>
      <c r="B1079" s="26"/>
      <c r="C1079" s="8"/>
      <c r="D1079" s="25"/>
      <c r="E1079" s="9"/>
      <c r="F1079" s="8"/>
      <c r="G1079" s="8"/>
      <c r="H1079" s="7"/>
      <c r="I1079" s="26"/>
      <c r="J1079" s="160"/>
      <c r="K1079" s="27"/>
      <c r="L1079" s="8"/>
      <c r="M1079" s="28"/>
      <c r="N1079" s="29"/>
      <c r="O1079" s="15"/>
      <c r="P1079" s="15"/>
      <c r="Q1079" s="8"/>
      <c r="R1079" s="8"/>
      <c r="S1079" s="8"/>
      <c r="T1079" s="8"/>
      <c r="U1079" s="8"/>
      <c r="V1079" s="30"/>
      <c r="W1079" s="8"/>
      <c r="X1079" s="21"/>
      <c r="Y1079" s="21"/>
      <c r="Z1079" s="21"/>
      <c r="AA1079" s="21"/>
      <c r="AB1079" s="15"/>
      <c r="AC1079" s="17"/>
      <c r="AD1079" s="17"/>
      <c r="AE1079" s="17"/>
      <c r="AF1079" s="16"/>
      <c r="AG1079" s="16"/>
      <c r="AH1079" s="17"/>
      <c r="AI1079" s="15"/>
      <c r="AJ1079" s="21"/>
      <c r="AK1079" s="21"/>
      <c r="AL1079" s="21"/>
      <c r="AM1079" s="21"/>
      <c r="AN1079" s="15"/>
      <c r="AO1079" s="21"/>
      <c r="AP1079" s="21"/>
      <c r="AQ1079" s="15"/>
      <c r="AR1079" s="21"/>
      <c r="AS1079" s="11"/>
      <c r="AT1079" s="21"/>
      <c r="AU1079" s="21"/>
      <c r="AV1079" s="11"/>
      <c r="AW1079" s="11"/>
      <c r="AX1079" s="31"/>
      <c r="AY1079" s="11"/>
      <c r="AZ1079" s="11"/>
      <c r="BA1079" s="21"/>
      <c r="BB1079" s="21"/>
      <c r="BC1079" s="11"/>
      <c r="BD1079" s="11"/>
      <c r="BE1079" s="21"/>
      <c r="BF1079" s="21"/>
      <c r="BG1079" s="11"/>
      <c r="BH1079" s="11"/>
      <c r="BI1079" s="21"/>
      <c r="BJ1079" s="21"/>
      <c r="BK1079" s="8"/>
      <c r="BL1079" s="12"/>
      <c r="BM1079" s="12"/>
      <c r="BN1079" s="12"/>
      <c r="BO1079" s="12"/>
      <c r="BP1079" s="12"/>
      <c r="BQ1079" s="3"/>
      <c r="BR1079" s="3"/>
      <c r="BS1079" s="12"/>
      <c r="BT1079" s="3"/>
      <c r="BU1079" s="3"/>
      <c r="BV1079" s="3"/>
      <c r="BW1079" s="3"/>
      <c r="BX1079" s="3"/>
      <c r="BY1079" s="3"/>
      <c r="BZ1079" s="223"/>
    </row>
    <row r="1080" spans="1:78" ht="15" customHeight="1">
      <c r="A1080" s="3"/>
      <c r="B1080" s="26"/>
      <c r="C1080" s="8"/>
      <c r="D1080" s="25"/>
      <c r="E1080" s="9"/>
      <c r="F1080" s="8"/>
      <c r="G1080" s="8"/>
      <c r="H1080" s="7"/>
      <c r="I1080" s="26"/>
      <c r="J1080" s="160"/>
      <c r="K1080" s="27"/>
      <c r="L1080" s="8"/>
      <c r="M1080" s="28"/>
      <c r="N1080" s="29"/>
      <c r="O1080" s="15"/>
      <c r="P1080" s="15"/>
      <c r="Q1080" s="8"/>
      <c r="R1080" s="8"/>
      <c r="S1080" s="8"/>
      <c r="T1080" s="8"/>
      <c r="U1080" s="8"/>
      <c r="V1080" s="30"/>
      <c r="W1080" s="8"/>
      <c r="X1080" s="21"/>
      <c r="Y1080" s="21"/>
      <c r="Z1080" s="21"/>
      <c r="AA1080" s="21"/>
      <c r="AB1080" s="15"/>
      <c r="AC1080" s="17"/>
      <c r="AD1080" s="17"/>
      <c r="AE1080" s="17"/>
      <c r="AF1080" s="16"/>
      <c r="AG1080" s="16"/>
      <c r="AH1080" s="17"/>
      <c r="AI1080" s="15"/>
      <c r="AJ1080" s="21"/>
      <c r="AK1080" s="21"/>
      <c r="AL1080" s="21"/>
      <c r="AM1080" s="21"/>
      <c r="AN1080" s="15"/>
      <c r="AO1080" s="21"/>
      <c r="AP1080" s="21"/>
      <c r="AQ1080" s="15"/>
      <c r="AR1080" s="21"/>
      <c r="AS1080" s="11"/>
      <c r="AT1080" s="21"/>
      <c r="AU1080" s="21"/>
      <c r="AV1080" s="11"/>
      <c r="AW1080" s="11"/>
      <c r="AX1080" s="31"/>
      <c r="AY1080" s="11"/>
      <c r="AZ1080" s="11"/>
      <c r="BA1080" s="21"/>
      <c r="BB1080" s="21"/>
      <c r="BC1080" s="11"/>
      <c r="BD1080" s="11"/>
      <c r="BE1080" s="21"/>
      <c r="BF1080" s="21"/>
      <c r="BG1080" s="11"/>
      <c r="BH1080" s="11"/>
      <c r="BI1080" s="21"/>
      <c r="BJ1080" s="21"/>
      <c r="BK1080" s="8"/>
      <c r="BL1080" s="12"/>
      <c r="BM1080" s="12"/>
      <c r="BN1080" s="12"/>
      <c r="BO1080" s="12"/>
      <c r="BP1080" s="12"/>
      <c r="BQ1080" s="3"/>
      <c r="BR1080" s="3"/>
      <c r="BS1080" s="12"/>
      <c r="BT1080" s="3"/>
      <c r="BU1080" s="3"/>
      <c r="BV1080" s="3"/>
      <c r="BW1080" s="3"/>
      <c r="BX1080" s="3"/>
      <c r="BY1080" s="3"/>
      <c r="BZ1080" s="223"/>
    </row>
    <row r="1081" spans="1:78" ht="15" customHeight="1">
      <c r="A1081" s="3"/>
      <c r="B1081" s="26"/>
      <c r="C1081" s="8"/>
      <c r="D1081" s="25"/>
      <c r="E1081" s="9"/>
      <c r="F1081" s="8"/>
      <c r="G1081" s="8"/>
      <c r="H1081" s="7"/>
      <c r="I1081" s="26"/>
      <c r="J1081" s="160"/>
      <c r="K1081" s="27"/>
      <c r="L1081" s="8"/>
      <c r="M1081" s="28"/>
      <c r="N1081" s="29"/>
      <c r="O1081" s="15"/>
      <c r="P1081" s="15"/>
      <c r="Q1081" s="8"/>
      <c r="R1081" s="8"/>
      <c r="S1081" s="8"/>
      <c r="T1081" s="8"/>
      <c r="U1081" s="8"/>
      <c r="V1081" s="30"/>
      <c r="W1081" s="8"/>
      <c r="X1081" s="21"/>
      <c r="Y1081" s="21"/>
      <c r="Z1081" s="21"/>
      <c r="AA1081" s="21"/>
      <c r="AB1081" s="15"/>
      <c r="AC1081" s="17"/>
      <c r="AD1081" s="17"/>
      <c r="AE1081" s="17"/>
      <c r="AF1081" s="16"/>
      <c r="AG1081" s="16"/>
      <c r="AH1081" s="17"/>
      <c r="AI1081" s="15"/>
      <c r="AJ1081" s="21"/>
      <c r="AK1081" s="21"/>
      <c r="AL1081" s="21"/>
      <c r="AM1081" s="21"/>
      <c r="AN1081" s="15"/>
      <c r="AO1081" s="21"/>
      <c r="AP1081" s="21"/>
      <c r="AQ1081" s="15"/>
      <c r="AR1081" s="21"/>
      <c r="AS1081" s="11"/>
      <c r="AT1081" s="21"/>
      <c r="AU1081" s="21"/>
      <c r="AV1081" s="11"/>
      <c r="AW1081" s="11"/>
      <c r="AX1081" s="31"/>
      <c r="AY1081" s="11"/>
      <c r="AZ1081" s="11"/>
      <c r="BA1081" s="21"/>
      <c r="BB1081" s="21"/>
      <c r="BC1081" s="11"/>
      <c r="BD1081" s="11"/>
      <c r="BE1081" s="21"/>
      <c r="BF1081" s="21"/>
      <c r="BG1081" s="11"/>
      <c r="BH1081" s="11"/>
      <c r="BI1081" s="21"/>
      <c r="BJ1081" s="21"/>
      <c r="BK1081" s="8"/>
      <c r="BL1081" s="12"/>
      <c r="BM1081" s="12"/>
      <c r="BN1081" s="12"/>
      <c r="BO1081" s="12"/>
      <c r="BP1081" s="12"/>
      <c r="BQ1081" s="3"/>
      <c r="BR1081" s="3"/>
      <c r="BS1081" s="12"/>
      <c r="BT1081" s="3"/>
      <c r="BU1081" s="3"/>
      <c r="BV1081" s="3"/>
      <c r="BW1081" s="3"/>
      <c r="BX1081" s="3"/>
      <c r="BY1081" s="3"/>
      <c r="BZ1081" s="223"/>
    </row>
    <row r="1082" spans="1:78" ht="15" customHeight="1">
      <c r="A1082" s="3"/>
      <c r="B1082" s="26"/>
      <c r="C1082" s="8"/>
      <c r="D1082" s="25"/>
      <c r="E1082" s="9"/>
      <c r="F1082" s="8"/>
      <c r="G1082" s="8"/>
      <c r="H1082" s="7"/>
      <c r="I1082" s="26"/>
      <c r="J1082" s="160"/>
      <c r="K1082" s="27"/>
      <c r="L1082" s="8"/>
      <c r="M1082" s="28"/>
      <c r="N1082" s="29"/>
      <c r="O1082" s="15"/>
      <c r="P1082" s="15"/>
      <c r="Q1082" s="8"/>
      <c r="R1082" s="8"/>
      <c r="S1082" s="8"/>
      <c r="T1082" s="8"/>
      <c r="U1082" s="8"/>
      <c r="V1082" s="30"/>
      <c r="W1082" s="8"/>
      <c r="X1082" s="21"/>
      <c r="Y1082" s="21"/>
      <c r="Z1082" s="21"/>
      <c r="AA1082" s="21"/>
      <c r="AB1082" s="15"/>
      <c r="AC1082" s="17"/>
      <c r="AD1082" s="17"/>
      <c r="AE1082" s="17"/>
      <c r="AF1082" s="16"/>
      <c r="AG1082" s="16"/>
      <c r="AH1082" s="17"/>
      <c r="AI1082" s="15"/>
      <c r="AJ1082" s="21"/>
      <c r="AK1082" s="21"/>
      <c r="AL1082" s="21"/>
      <c r="AM1082" s="21"/>
      <c r="AN1082" s="15"/>
      <c r="AO1082" s="21"/>
      <c r="AP1082" s="21"/>
      <c r="AQ1082" s="15"/>
      <c r="AR1082" s="21"/>
      <c r="AS1082" s="11"/>
      <c r="AT1082" s="21"/>
      <c r="AU1082" s="21"/>
      <c r="AV1082" s="11"/>
      <c r="AW1082" s="11"/>
      <c r="AX1082" s="31"/>
      <c r="AY1082" s="11"/>
      <c r="AZ1082" s="11"/>
      <c r="BA1082" s="21"/>
      <c r="BB1082" s="21"/>
      <c r="BC1082" s="11"/>
      <c r="BD1082" s="11"/>
      <c r="BE1082" s="21"/>
      <c r="BF1082" s="21"/>
      <c r="BG1082" s="11"/>
      <c r="BH1082" s="11"/>
      <c r="BI1082" s="21"/>
      <c r="BJ1082" s="21"/>
      <c r="BK1082" s="8"/>
      <c r="BL1082" s="12"/>
      <c r="BM1082" s="12"/>
      <c r="BN1082" s="12"/>
      <c r="BO1082" s="12"/>
      <c r="BP1082" s="12"/>
      <c r="BQ1082" s="3"/>
      <c r="BR1082" s="3"/>
      <c r="BS1082" s="12"/>
      <c r="BT1082" s="3"/>
      <c r="BU1082" s="3"/>
      <c r="BV1082" s="3"/>
      <c r="BW1082" s="3"/>
      <c r="BX1082" s="3"/>
      <c r="BY1082" s="3"/>
      <c r="BZ1082" s="223"/>
    </row>
    <row r="1083" spans="1:78" ht="15" customHeight="1">
      <c r="A1083" s="3"/>
      <c r="B1083" s="26"/>
      <c r="C1083" s="8"/>
      <c r="D1083" s="25"/>
      <c r="E1083" s="9"/>
      <c r="F1083" s="8"/>
      <c r="G1083" s="8"/>
      <c r="H1083" s="7"/>
      <c r="I1083" s="26"/>
      <c r="J1083" s="160"/>
      <c r="K1083" s="27"/>
      <c r="L1083" s="8"/>
      <c r="M1083" s="28"/>
      <c r="N1083" s="29"/>
      <c r="O1083" s="15"/>
      <c r="P1083" s="15"/>
      <c r="Q1083" s="8"/>
      <c r="R1083" s="8"/>
      <c r="S1083" s="8"/>
      <c r="T1083" s="8"/>
      <c r="U1083" s="8"/>
      <c r="V1083" s="30"/>
      <c r="W1083" s="8"/>
      <c r="X1083" s="21"/>
      <c r="Y1083" s="21"/>
      <c r="Z1083" s="21"/>
      <c r="AA1083" s="21"/>
      <c r="AB1083" s="15"/>
      <c r="AC1083" s="17"/>
      <c r="AD1083" s="17"/>
      <c r="AE1083" s="17"/>
      <c r="AF1083" s="16"/>
      <c r="AG1083" s="16"/>
      <c r="AH1083" s="17"/>
      <c r="AI1083" s="15"/>
      <c r="AJ1083" s="21"/>
      <c r="AK1083" s="21"/>
      <c r="AL1083" s="21"/>
      <c r="AM1083" s="21"/>
      <c r="AN1083" s="15"/>
      <c r="AO1083" s="21"/>
      <c r="AP1083" s="21"/>
      <c r="AQ1083" s="15"/>
      <c r="AR1083" s="21"/>
      <c r="AS1083" s="11"/>
      <c r="AT1083" s="21"/>
      <c r="AU1083" s="21"/>
      <c r="AV1083" s="11"/>
      <c r="AW1083" s="11"/>
      <c r="AX1083" s="31"/>
      <c r="AY1083" s="11"/>
      <c r="AZ1083" s="11"/>
      <c r="BA1083" s="21"/>
      <c r="BB1083" s="21"/>
      <c r="BC1083" s="11"/>
      <c r="BD1083" s="11"/>
      <c r="BE1083" s="21"/>
      <c r="BF1083" s="21"/>
      <c r="BG1083" s="11"/>
      <c r="BH1083" s="11"/>
      <c r="BI1083" s="21"/>
      <c r="BJ1083" s="21"/>
      <c r="BK1083" s="8"/>
      <c r="BL1083" s="12"/>
      <c r="BM1083" s="12"/>
      <c r="BN1083" s="12"/>
      <c r="BO1083" s="12"/>
      <c r="BP1083" s="12"/>
      <c r="BQ1083" s="3"/>
      <c r="BR1083" s="3"/>
      <c r="BS1083" s="12"/>
      <c r="BT1083" s="3"/>
      <c r="BU1083" s="3"/>
      <c r="BV1083" s="3"/>
      <c r="BW1083" s="3"/>
      <c r="BX1083" s="3"/>
      <c r="BY1083" s="3"/>
      <c r="BZ1083" s="223"/>
    </row>
    <row r="1084" spans="1:78" ht="15" customHeight="1">
      <c r="A1084" s="3"/>
      <c r="B1084" s="26"/>
      <c r="C1084" s="8"/>
      <c r="D1084" s="25"/>
      <c r="E1084" s="9"/>
      <c r="F1084" s="8"/>
      <c r="G1084" s="8"/>
      <c r="H1084" s="7"/>
      <c r="I1084" s="26"/>
      <c r="J1084" s="160"/>
      <c r="K1084" s="27"/>
      <c r="L1084" s="8"/>
      <c r="M1084" s="28"/>
      <c r="N1084" s="29"/>
      <c r="O1084" s="15"/>
      <c r="P1084" s="15"/>
      <c r="Q1084" s="8"/>
      <c r="R1084" s="8"/>
      <c r="S1084" s="8"/>
      <c r="T1084" s="8"/>
      <c r="U1084" s="8"/>
      <c r="V1084" s="30"/>
      <c r="W1084" s="8"/>
      <c r="X1084" s="21"/>
      <c r="Y1084" s="21"/>
      <c r="Z1084" s="21"/>
      <c r="AA1084" s="21"/>
      <c r="AB1084" s="15"/>
      <c r="AC1084" s="17"/>
      <c r="AD1084" s="17"/>
      <c r="AE1084" s="17"/>
      <c r="AF1084" s="16"/>
      <c r="AG1084" s="16"/>
      <c r="AH1084" s="17"/>
      <c r="AI1084" s="15"/>
      <c r="AJ1084" s="21"/>
      <c r="AK1084" s="21"/>
      <c r="AL1084" s="21"/>
      <c r="AM1084" s="21"/>
      <c r="AN1084" s="15"/>
      <c r="AO1084" s="21"/>
      <c r="AP1084" s="21"/>
      <c r="AQ1084" s="15"/>
      <c r="AR1084" s="21"/>
      <c r="AS1084" s="11"/>
      <c r="AT1084" s="21"/>
      <c r="AU1084" s="21"/>
      <c r="AV1084" s="11"/>
      <c r="AW1084" s="11"/>
      <c r="AX1084" s="31"/>
      <c r="AY1084" s="11"/>
      <c r="AZ1084" s="11"/>
      <c r="BA1084" s="21"/>
      <c r="BB1084" s="21"/>
      <c r="BC1084" s="11"/>
      <c r="BD1084" s="11"/>
      <c r="BE1084" s="21"/>
      <c r="BF1084" s="21"/>
      <c r="BG1084" s="11"/>
      <c r="BH1084" s="11"/>
      <c r="BI1084" s="21"/>
      <c r="BJ1084" s="21"/>
      <c r="BK1084" s="8"/>
      <c r="BL1084" s="12"/>
      <c r="BM1084" s="12"/>
      <c r="BN1084" s="12"/>
      <c r="BO1084" s="12"/>
      <c r="BP1084" s="12"/>
      <c r="BQ1084" s="3"/>
      <c r="BR1084" s="3"/>
      <c r="BS1084" s="12"/>
      <c r="BT1084" s="3"/>
      <c r="BU1084" s="3"/>
      <c r="BV1084" s="3"/>
      <c r="BW1084" s="3"/>
      <c r="BX1084" s="3"/>
      <c r="BY1084" s="3"/>
      <c r="BZ1084" s="223"/>
    </row>
    <row r="1085" spans="1:78" ht="15" customHeight="1">
      <c r="A1085" s="3"/>
      <c r="B1085" s="26"/>
      <c r="C1085" s="8"/>
      <c r="D1085" s="25"/>
      <c r="E1085" s="9"/>
      <c r="F1085" s="8"/>
      <c r="G1085" s="8"/>
      <c r="H1085" s="7"/>
      <c r="I1085" s="26"/>
      <c r="J1085" s="160"/>
      <c r="K1085" s="27"/>
      <c r="L1085" s="8"/>
      <c r="M1085" s="28"/>
      <c r="N1085" s="29"/>
      <c r="O1085" s="15"/>
      <c r="P1085" s="15"/>
      <c r="Q1085" s="8"/>
      <c r="R1085" s="8"/>
      <c r="S1085" s="8"/>
      <c r="T1085" s="8"/>
      <c r="U1085" s="8"/>
      <c r="V1085" s="30"/>
      <c r="W1085" s="8"/>
      <c r="X1085" s="21"/>
      <c r="Y1085" s="21"/>
      <c r="Z1085" s="21"/>
      <c r="AA1085" s="21"/>
      <c r="AB1085" s="15"/>
      <c r="AC1085" s="17"/>
      <c r="AD1085" s="17"/>
      <c r="AE1085" s="17"/>
      <c r="AF1085" s="16"/>
      <c r="AG1085" s="16"/>
      <c r="AH1085" s="17"/>
      <c r="AI1085" s="15"/>
      <c r="AJ1085" s="21"/>
      <c r="AK1085" s="21"/>
      <c r="AL1085" s="21"/>
      <c r="AM1085" s="21"/>
      <c r="AN1085" s="15"/>
      <c r="AO1085" s="21"/>
      <c r="AP1085" s="21"/>
      <c r="AQ1085" s="15"/>
      <c r="AR1085" s="21"/>
      <c r="AS1085" s="11"/>
      <c r="AT1085" s="21"/>
      <c r="AU1085" s="21"/>
      <c r="AV1085" s="11"/>
      <c r="AW1085" s="11"/>
      <c r="AX1085" s="31"/>
      <c r="AY1085" s="11"/>
      <c r="AZ1085" s="11"/>
      <c r="BA1085" s="21"/>
      <c r="BB1085" s="21"/>
      <c r="BC1085" s="11"/>
      <c r="BD1085" s="11"/>
      <c r="BE1085" s="21"/>
      <c r="BF1085" s="21"/>
      <c r="BG1085" s="11"/>
      <c r="BH1085" s="11"/>
      <c r="BI1085" s="21"/>
      <c r="BJ1085" s="21"/>
      <c r="BK1085" s="8"/>
      <c r="BL1085" s="12"/>
      <c r="BM1085" s="12"/>
      <c r="BN1085" s="12"/>
      <c r="BO1085" s="12"/>
      <c r="BP1085" s="12"/>
      <c r="BQ1085" s="3"/>
      <c r="BR1085" s="3"/>
      <c r="BS1085" s="12"/>
      <c r="BT1085" s="3"/>
      <c r="BU1085" s="3"/>
      <c r="BV1085" s="3"/>
      <c r="BW1085" s="3"/>
      <c r="BX1085" s="3"/>
      <c r="BY1085" s="3"/>
      <c r="BZ1085" s="223"/>
    </row>
    <row r="1086" spans="1:78" ht="15" customHeight="1">
      <c r="A1086" s="3"/>
      <c r="B1086" s="26"/>
      <c r="C1086" s="8"/>
      <c r="D1086" s="25"/>
      <c r="E1086" s="9"/>
      <c r="F1086" s="8"/>
      <c r="G1086" s="8"/>
      <c r="H1086" s="7"/>
      <c r="I1086" s="26"/>
      <c r="J1086" s="160"/>
      <c r="K1086" s="27"/>
      <c r="L1086" s="8"/>
      <c r="M1086" s="28"/>
      <c r="N1086" s="29"/>
      <c r="O1086" s="15"/>
      <c r="P1086" s="15"/>
      <c r="Q1086" s="8"/>
      <c r="R1086" s="8"/>
      <c r="S1086" s="8"/>
      <c r="T1086" s="8"/>
      <c r="U1086" s="8"/>
      <c r="V1086" s="30"/>
      <c r="W1086" s="8"/>
      <c r="X1086" s="21"/>
      <c r="Y1086" s="21"/>
      <c r="Z1086" s="21"/>
      <c r="AA1086" s="21"/>
      <c r="AB1086" s="15"/>
      <c r="AC1086" s="17"/>
      <c r="AD1086" s="17"/>
      <c r="AE1086" s="17"/>
      <c r="AF1086" s="16"/>
      <c r="AG1086" s="16"/>
      <c r="AH1086" s="17"/>
      <c r="AI1086" s="15"/>
      <c r="AJ1086" s="21"/>
      <c r="AK1086" s="21"/>
      <c r="AL1086" s="21"/>
      <c r="AM1086" s="21"/>
      <c r="AN1086" s="15"/>
      <c r="AO1086" s="21"/>
      <c r="AP1086" s="21"/>
      <c r="AQ1086" s="15"/>
      <c r="AR1086" s="21"/>
      <c r="AS1086" s="11"/>
      <c r="AT1086" s="21"/>
      <c r="AU1086" s="21"/>
      <c r="AV1086" s="11"/>
      <c r="AW1086" s="11"/>
      <c r="AX1086" s="31"/>
      <c r="AY1086" s="11"/>
      <c r="AZ1086" s="11"/>
      <c r="BA1086" s="21"/>
      <c r="BB1086" s="21"/>
      <c r="BC1086" s="11"/>
      <c r="BD1086" s="11"/>
      <c r="BE1086" s="21"/>
      <c r="BF1086" s="21"/>
      <c r="BG1086" s="11"/>
      <c r="BH1086" s="11"/>
      <c r="BI1086" s="21"/>
      <c r="BJ1086" s="21"/>
      <c r="BK1086" s="8"/>
      <c r="BL1086" s="12"/>
      <c r="BM1086" s="12"/>
      <c r="BN1086" s="12"/>
      <c r="BO1086" s="12"/>
      <c r="BP1086" s="12"/>
      <c r="BQ1086" s="3"/>
      <c r="BR1086" s="3"/>
      <c r="BS1086" s="12"/>
      <c r="BT1086" s="3"/>
      <c r="BU1086" s="3"/>
      <c r="BV1086" s="3"/>
      <c r="BW1086" s="3"/>
      <c r="BX1086" s="3"/>
      <c r="BY1086" s="3"/>
      <c r="BZ1086" s="223"/>
    </row>
    <row r="1087" spans="1:78" ht="15" customHeight="1">
      <c r="A1087" s="3"/>
      <c r="B1087" s="26"/>
      <c r="C1087" s="8"/>
      <c r="D1087" s="25"/>
      <c r="E1087" s="9"/>
      <c r="F1087" s="8"/>
      <c r="G1087" s="8"/>
      <c r="H1087" s="7"/>
      <c r="I1087" s="26"/>
      <c r="J1087" s="160"/>
      <c r="K1087" s="27"/>
      <c r="L1087" s="8"/>
      <c r="M1087" s="28"/>
      <c r="N1087" s="29"/>
      <c r="O1087" s="15"/>
      <c r="P1087" s="15"/>
      <c r="Q1087" s="8"/>
      <c r="R1087" s="8"/>
      <c r="S1087" s="8"/>
      <c r="T1087" s="8"/>
      <c r="U1087" s="8"/>
      <c r="V1087" s="30"/>
      <c r="W1087" s="8"/>
      <c r="X1087" s="21"/>
      <c r="Y1087" s="21"/>
      <c r="Z1087" s="21"/>
      <c r="AA1087" s="21"/>
      <c r="AB1087" s="15"/>
      <c r="AC1087" s="17"/>
      <c r="AD1087" s="17"/>
      <c r="AE1087" s="17"/>
      <c r="AF1087" s="16"/>
      <c r="AG1087" s="16"/>
      <c r="AH1087" s="17"/>
      <c r="AI1087" s="15"/>
      <c r="AJ1087" s="21"/>
      <c r="AK1087" s="21"/>
      <c r="AL1087" s="21"/>
      <c r="AM1087" s="21"/>
      <c r="AN1087" s="15"/>
      <c r="AO1087" s="21"/>
      <c r="AP1087" s="21"/>
      <c r="AQ1087" s="15"/>
      <c r="AR1087" s="21"/>
      <c r="AS1087" s="11"/>
      <c r="AT1087" s="21"/>
      <c r="AU1087" s="21"/>
      <c r="AV1087" s="11"/>
      <c r="AW1087" s="11"/>
      <c r="AX1087" s="31"/>
      <c r="AY1087" s="11"/>
      <c r="AZ1087" s="11"/>
      <c r="BA1087" s="21"/>
      <c r="BB1087" s="21"/>
      <c r="BC1087" s="11"/>
      <c r="BD1087" s="11"/>
      <c r="BE1087" s="21"/>
      <c r="BF1087" s="21"/>
      <c r="BG1087" s="11"/>
      <c r="BH1087" s="11"/>
      <c r="BI1087" s="21"/>
      <c r="BJ1087" s="21"/>
      <c r="BK1087" s="8"/>
      <c r="BL1087" s="12"/>
      <c r="BM1087" s="12"/>
      <c r="BN1087" s="12"/>
      <c r="BO1087" s="12"/>
      <c r="BP1087" s="12"/>
      <c r="BQ1087" s="3"/>
      <c r="BR1087" s="3"/>
      <c r="BS1087" s="12"/>
      <c r="BT1087" s="3"/>
      <c r="BU1087" s="3"/>
      <c r="BV1087" s="3"/>
      <c r="BW1087" s="3"/>
      <c r="BX1087" s="3"/>
      <c r="BY1087" s="3"/>
      <c r="BZ1087" s="223"/>
    </row>
    <row r="1088" spans="1:78" ht="15" customHeight="1">
      <c r="A1088" s="3"/>
      <c r="B1088" s="26"/>
      <c r="C1088" s="8"/>
      <c r="D1088" s="25"/>
      <c r="E1088" s="9"/>
      <c r="F1088" s="8"/>
      <c r="G1088" s="8"/>
      <c r="H1088" s="7"/>
      <c r="I1088" s="26"/>
      <c r="J1088" s="160"/>
      <c r="K1088" s="27"/>
      <c r="L1088" s="8"/>
      <c r="M1088" s="28"/>
      <c r="N1088" s="29"/>
      <c r="O1088" s="15"/>
      <c r="P1088" s="15"/>
      <c r="Q1088" s="8"/>
      <c r="R1088" s="8"/>
      <c r="S1088" s="8"/>
      <c r="T1088" s="8"/>
      <c r="U1088" s="8"/>
      <c r="V1088" s="30"/>
      <c r="W1088" s="8"/>
      <c r="X1088" s="21"/>
      <c r="Y1088" s="21"/>
      <c r="Z1088" s="21"/>
      <c r="AA1088" s="21"/>
      <c r="AB1088" s="15"/>
      <c r="AC1088" s="17"/>
      <c r="AD1088" s="17"/>
      <c r="AE1088" s="17"/>
      <c r="AF1088" s="16"/>
      <c r="AG1088" s="16"/>
      <c r="AH1088" s="17"/>
      <c r="AI1088" s="15"/>
      <c r="AJ1088" s="21"/>
      <c r="AK1088" s="21"/>
      <c r="AL1088" s="21"/>
      <c r="AM1088" s="21"/>
      <c r="AN1088" s="15"/>
      <c r="AO1088" s="21"/>
      <c r="AP1088" s="21"/>
      <c r="AQ1088" s="15"/>
      <c r="AR1088" s="21"/>
      <c r="AS1088" s="11"/>
      <c r="AT1088" s="21"/>
      <c r="AU1088" s="21"/>
      <c r="AV1088" s="11"/>
      <c r="AW1088" s="11"/>
      <c r="AX1088" s="31"/>
      <c r="AY1088" s="11"/>
      <c r="AZ1088" s="11"/>
      <c r="BA1088" s="21"/>
      <c r="BB1088" s="21"/>
      <c r="BC1088" s="11"/>
      <c r="BD1088" s="11"/>
      <c r="BE1088" s="21"/>
      <c r="BF1088" s="21"/>
      <c r="BG1088" s="11"/>
      <c r="BH1088" s="11"/>
      <c r="BI1088" s="21"/>
      <c r="BJ1088" s="21"/>
      <c r="BK1088" s="8"/>
      <c r="BL1088" s="12"/>
      <c r="BM1088" s="12"/>
      <c r="BN1088" s="12"/>
      <c r="BO1088" s="12"/>
      <c r="BP1088" s="12"/>
      <c r="BQ1088" s="3"/>
      <c r="BR1088" s="3"/>
      <c r="BS1088" s="12"/>
      <c r="BT1088" s="3"/>
      <c r="BU1088" s="3"/>
      <c r="BV1088" s="3"/>
      <c r="BW1088" s="3"/>
      <c r="BX1088" s="3"/>
      <c r="BY1088" s="3"/>
      <c r="BZ1088" s="223"/>
    </row>
    <row r="1089" spans="1:78" ht="15" customHeight="1">
      <c r="A1089" s="3"/>
      <c r="B1089" s="26"/>
      <c r="C1089" s="8"/>
      <c r="D1089" s="25"/>
      <c r="E1089" s="9"/>
      <c r="F1089" s="8"/>
      <c r="G1089" s="8"/>
      <c r="H1089" s="7"/>
      <c r="I1089" s="26"/>
      <c r="J1089" s="160"/>
      <c r="K1089" s="27"/>
      <c r="L1089" s="8"/>
      <c r="M1089" s="28"/>
      <c r="N1089" s="29"/>
      <c r="O1089" s="15"/>
      <c r="P1089" s="15"/>
      <c r="Q1089" s="8"/>
      <c r="R1089" s="8"/>
      <c r="S1089" s="8"/>
      <c r="T1089" s="8"/>
      <c r="U1089" s="8"/>
      <c r="V1089" s="30"/>
      <c r="W1089" s="8"/>
      <c r="X1089" s="21"/>
      <c r="Y1089" s="21"/>
      <c r="Z1089" s="21"/>
      <c r="AA1089" s="21"/>
      <c r="AB1089" s="15"/>
      <c r="AC1089" s="17"/>
      <c r="AD1089" s="17"/>
      <c r="AE1089" s="17"/>
      <c r="AF1089" s="16"/>
      <c r="AG1089" s="16"/>
      <c r="AH1089" s="17"/>
      <c r="AI1089" s="15"/>
      <c r="AJ1089" s="21"/>
      <c r="AK1089" s="21"/>
      <c r="AL1089" s="21"/>
      <c r="AM1089" s="21"/>
      <c r="AN1089" s="15"/>
      <c r="AO1089" s="21"/>
      <c r="AP1089" s="21"/>
      <c r="AQ1089" s="15"/>
      <c r="AR1089" s="21"/>
      <c r="AS1089" s="11"/>
      <c r="AT1089" s="21"/>
      <c r="AU1089" s="21"/>
      <c r="AV1089" s="11"/>
      <c r="AW1089" s="11"/>
      <c r="AX1089" s="31"/>
      <c r="AY1089" s="11"/>
      <c r="AZ1089" s="11"/>
      <c r="BA1089" s="21"/>
      <c r="BB1089" s="21"/>
      <c r="BC1089" s="11"/>
      <c r="BD1089" s="11"/>
      <c r="BE1089" s="21"/>
      <c r="BF1089" s="21"/>
      <c r="BG1089" s="11"/>
      <c r="BH1089" s="11"/>
      <c r="BI1089" s="21"/>
      <c r="BJ1089" s="21"/>
      <c r="BK1089" s="8"/>
      <c r="BL1089" s="12"/>
      <c r="BM1089" s="12"/>
      <c r="BN1089" s="12"/>
      <c r="BO1089" s="12"/>
      <c r="BP1089" s="12"/>
      <c r="BQ1089" s="3"/>
      <c r="BR1089" s="3"/>
      <c r="BS1089" s="12"/>
      <c r="BT1089" s="3"/>
      <c r="BU1089" s="3"/>
      <c r="BV1089" s="3"/>
      <c r="BW1089" s="3"/>
      <c r="BX1089" s="3"/>
      <c r="BY1089" s="3"/>
      <c r="BZ1089" s="223"/>
    </row>
    <row r="1090" spans="1:78" ht="15" customHeight="1">
      <c r="A1090" s="3"/>
      <c r="B1090" s="26"/>
      <c r="C1090" s="8"/>
      <c r="D1090" s="25"/>
      <c r="E1090" s="9"/>
      <c r="F1090" s="8"/>
      <c r="G1090" s="8"/>
      <c r="H1090" s="7"/>
      <c r="I1090" s="26"/>
      <c r="J1090" s="160"/>
      <c r="K1090" s="27"/>
      <c r="L1090" s="8"/>
      <c r="M1090" s="28"/>
      <c r="N1090" s="29"/>
      <c r="O1090" s="15"/>
      <c r="P1090" s="15"/>
      <c r="Q1090" s="8"/>
      <c r="R1090" s="8"/>
      <c r="S1090" s="8"/>
      <c r="T1090" s="8"/>
      <c r="U1090" s="8"/>
      <c r="V1090" s="30"/>
      <c r="W1090" s="8"/>
      <c r="X1090" s="21"/>
      <c r="Y1090" s="21"/>
      <c r="Z1090" s="21"/>
      <c r="AA1090" s="21"/>
      <c r="AB1090" s="15"/>
      <c r="AC1090" s="17"/>
      <c r="AD1090" s="17"/>
      <c r="AE1090" s="17"/>
      <c r="AF1090" s="16"/>
      <c r="AG1090" s="16"/>
      <c r="AH1090" s="17"/>
      <c r="AI1090" s="15"/>
      <c r="AJ1090" s="21"/>
      <c r="AK1090" s="21"/>
      <c r="AL1090" s="21"/>
      <c r="AM1090" s="21"/>
      <c r="AN1090" s="15"/>
      <c r="AO1090" s="21"/>
      <c r="AP1090" s="21"/>
      <c r="AQ1090" s="15"/>
      <c r="AR1090" s="21"/>
      <c r="AS1090" s="11"/>
      <c r="AT1090" s="21"/>
      <c r="AU1090" s="21"/>
      <c r="AV1090" s="11"/>
      <c r="AW1090" s="11"/>
      <c r="AX1090" s="31"/>
      <c r="AY1090" s="11"/>
      <c r="AZ1090" s="11"/>
      <c r="BA1090" s="21"/>
      <c r="BB1090" s="21"/>
      <c r="BC1090" s="11"/>
      <c r="BD1090" s="11"/>
      <c r="BE1090" s="21"/>
      <c r="BF1090" s="21"/>
      <c r="BG1090" s="11"/>
      <c r="BH1090" s="11"/>
      <c r="BI1090" s="21"/>
      <c r="BJ1090" s="21"/>
      <c r="BK1090" s="8"/>
      <c r="BL1090" s="12"/>
      <c r="BM1090" s="12"/>
      <c r="BN1090" s="12"/>
      <c r="BO1090" s="12"/>
      <c r="BP1090" s="12"/>
      <c r="BQ1090" s="3"/>
      <c r="BR1090" s="3"/>
      <c r="BS1090" s="12"/>
      <c r="BT1090" s="3"/>
      <c r="BU1090" s="3"/>
      <c r="BV1090" s="3"/>
      <c r="BW1090" s="3"/>
      <c r="BX1090" s="3"/>
      <c r="BY1090" s="3"/>
      <c r="BZ1090" s="223"/>
    </row>
    <row r="1091" spans="1:78" ht="15" customHeight="1">
      <c r="A1091" s="3"/>
      <c r="B1091" s="26"/>
      <c r="C1091" s="8"/>
      <c r="D1091" s="25"/>
      <c r="E1091" s="9"/>
      <c r="F1091" s="8"/>
      <c r="G1091" s="8"/>
      <c r="H1091" s="7"/>
      <c r="I1091" s="26"/>
      <c r="J1091" s="160"/>
      <c r="K1091" s="27"/>
      <c r="L1091" s="8"/>
      <c r="M1091" s="28"/>
      <c r="N1091" s="29"/>
      <c r="O1091" s="15"/>
      <c r="P1091" s="15"/>
      <c r="Q1091" s="8"/>
      <c r="R1091" s="8"/>
      <c r="S1091" s="8"/>
      <c r="T1091" s="8"/>
      <c r="U1091" s="8"/>
      <c r="V1091" s="30"/>
      <c r="W1091" s="8"/>
      <c r="X1091" s="21"/>
      <c r="Y1091" s="21"/>
      <c r="Z1091" s="21"/>
      <c r="AA1091" s="21"/>
      <c r="AB1091" s="15"/>
      <c r="AC1091" s="17"/>
      <c r="AD1091" s="17"/>
      <c r="AE1091" s="17"/>
      <c r="AF1091" s="16"/>
      <c r="AG1091" s="16"/>
      <c r="AH1091" s="17"/>
      <c r="AI1091" s="15"/>
      <c r="AJ1091" s="21"/>
      <c r="AK1091" s="21"/>
      <c r="AL1091" s="21"/>
      <c r="AM1091" s="21"/>
      <c r="AN1091" s="15"/>
      <c r="AO1091" s="21"/>
      <c r="AP1091" s="21"/>
      <c r="AQ1091" s="15"/>
      <c r="AR1091" s="21"/>
      <c r="AS1091" s="11"/>
      <c r="AT1091" s="21"/>
      <c r="AU1091" s="21"/>
      <c r="AV1091" s="11"/>
      <c r="AW1091" s="11"/>
      <c r="AX1091" s="31"/>
      <c r="AY1091" s="11"/>
      <c r="AZ1091" s="11"/>
      <c r="BA1091" s="21"/>
      <c r="BB1091" s="21"/>
      <c r="BC1091" s="11"/>
      <c r="BD1091" s="11"/>
      <c r="BE1091" s="21"/>
      <c r="BF1091" s="21"/>
      <c r="BG1091" s="11"/>
      <c r="BH1091" s="11"/>
      <c r="BI1091" s="21"/>
      <c r="BJ1091" s="21"/>
      <c r="BK1091" s="8"/>
      <c r="BL1091" s="12"/>
      <c r="BM1091" s="12"/>
      <c r="BN1091" s="12"/>
      <c r="BO1091" s="12"/>
      <c r="BP1091" s="12"/>
      <c r="BQ1091" s="3"/>
      <c r="BR1091" s="3"/>
      <c r="BS1091" s="12"/>
      <c r="BT1091" s="3"/>
      <c r="BU1091" s="3"/>
      <c r="BV1091" s="3"/>
      <c r="BW1091" s="3"/>
      <c r="BX1091" s="3"/>
      <c r="BY1091" s="3"/>
      <c r="BZ1091" s="223"/>
    </row>
    <row r="1092" spans="1:78" ht="15" customHeight="1">
      <c r="A1092" s="3"/>
      <c r="B1092" s="26"/>
      <c r="C1092" s="8"/>
      <c r="D1092" s="25"/>
      <c r="E1092" s="9"/>
      <c r="F1092" s="8"/>
      <c r="G1092" s="8"/>
      <c r="H1092" s="7"/>
      <c r="I1092" s="26"/>
      <c r="J1092" s="160"/>
      <c r="K1092" s="27"/>
      <c r="L1092" s="8"/>
      <c r="M1092" s="28"/>
      <c r="N1092" s="29"/>
      <c r="O1092" s="15"/>
      <c r="P1092" s="15"/>
      <c r="Q1092" s="8"/>
      <c r="R1092" s="8"/>
      <c r="S1092" s="8"/>
      <c r="T1092" s="8"/>
      <c r="U1092" s="8"/>
      <c r="V1092" s="30"/>
      <c r="W1092" s="8"/>
      <c r="X1092" s="21"/>
      <c r="Y1092" s="21"/>
      <c r="Z1092" s="21"/>
      <c r="AA1092" s="21"/>
      <c r="AB1092" s="15"/>
      <c r="AC1092" s="17"/>
      <c r="AD1092" s="17"/>
      <c r="AE1092" s="17"/>
      <c r="AF1092" s="16"/>
      <c r="AG1092" s="16"/>
      <c r="AH1092" s="17"/>
      <c r="AI1092" s="15"/>
      <c r="AJ1092" s="21"/>
      <c r="AK1092" s="21"/>
      <c r="AL1092" s="21"/>
      <c r="AM1092" s="21"/>
      <c r="AN1092" s="15"/>
      <c r="AO1092" s="21"/>
      <c r="AP1092" s="21"/>
      <c r="AQ1092" s="15"/>
      <c r="AR1092" s="21"/>
      <c r="AS1092" s="11"/>
      <c r="AT1092" s="21"/>
      <c r="AU1092" s="21"/>
      <c r="AV1092" s="11"/>
      <c r="AW1092" s="11"/>
      <c r="AX1092" s="31"/>
      <c r="AY1092" s="11"/>
      <c r="AZ1092" s="11"/>
      <c r="BA1092" s="21"/>
      <c r="BB1092" s="21"/>
      <c r="BC1092" s="11"/>
      <c r="BD1092" s="11"/>
      <c r="BE1092" s="21"/>
      <c r="BF1092" s="21"/>
      <c r="BG1092" s="11"/>
      <c r="BH1092" s="11"/>
      <c r="BI1092" s="21"/>
      <c r="BJ1092" s="21"/>
      <c r="BK1092" s="8"/>
      <c r="BL1092" s="12"/>
      <c r="BM1092" s="12"/>
      <c r="BN1092" s="12"/>
      <c r="BO1092" s="12"/>
      <c r="BP1092" s="12"/>
      <c r="BQ1092" s="3"/>
      <c r="BR1092" s="3"/>
      <c r="BS1092" s="12"/>
      <c r="BT1092" s="3"/>
      <c r="BU1092" s="3"/>
      <c r="BV1092" s="3"/>
      <c r="BW1092" s="3"/>
      <c r="BX1092" s="3"/>
      <c r="BY1092" s="3"/>
      <c r="BZ1092" s="223"/>
    </row>
    <row r="1093" spans="1:78" ht="15" customHeight="1">
      <c r="A1093" s="3"/>
      <c r="B1093" s="26"/>
      <c r="C1093" s="8"/>
      <c r="D1093" s="25"/>
      <c r="E1093" s="9"/>
      <c r="F1093" s="8"/>
      <c r="G1093" s="8"/>
      <c r="H1093" s="7"/>
      <c r="I1093" s="26"/>
      <c r="J1093" s="160"/>
      <c r="K1093" s="27"/>
      <c r="L1093" s="8"/>
      <c r="M1093" s="28"/>
      <c r="N1093" s="29"/>
      <c r="O1093" s="15"/>
      <c r="P1093" s="15"/>
      <c r="Q1093" s="8"/>
      <c r="R1093" s="8"/>
      <c r="S1093" s="8"/>
      <c r="T1093" s="8"/>
      <c r="U1093" s="8"/>
      <c r="V1093" s="30"/>
      <c r="W1093" s="8"/>
      <c r="X1093" s="21"/>
      <c r="Y1093" s="21"/>
      <c r="Z1093" s="21"/>
      <c r="AA1093" s="21"/>
      <c r="AB1093" s="15"/>
      <c r="AC1093" s="17"/>
      <c r="AD1093" s="17"/>
      <c r="AE1093" s="17"/>
      <c r="AF1093" s="16"/>
      <c r="AG1093" s="16"/>
      <c r="AH1093" s="17"/>
      <c r="AI1093" s="15"/>
      <c r="AJ1093" s="21"/>
      <c r="AK1093" s="21"/>
      <c r="AL1093" s="21"/>
      <c r="AM1093" s="21"/>
      <c r="AN1093" s="15"/>
      <c r="AO1093" s="21"/>
      <c r="AP1093" s="21"/>
      <c r="AQ1093" s="15"/>
      <c r="AR1093" s="21"/>
      <c r="AS1093" s="11"/>
      <c r="AT1093" s="21"/>
      <c r="AU1093" s="21"/>
      <c r="AV1093" s="11"/>
      <c r="AW1093" s="11"/>
      <c r="AX1093" s="31"/>
      <c r="AY1093" s="11"/>
      <c r="AZ1093" s="11"/>
      <c r="BA1093" s="21"/>
      <c r="BB1093" s="21"/>
      <c r="BC1093" s="11"/>
      <c r="BD1093" s="11"/>
      <c r="BE1093" s="21"/>
      <c r="BF1093" s="21"/>
      <c r="BG1093" s="11"/>
      <c r="BH1093" s="11"/>
      <c r="BI1093" s="21"/>
      <c r="BJ1093" s="21"/>
      <c r="BK1093" s="8"/>
      <c r="BL1093" s="12"/>
      <c r="BM1093" s="12"/>
      <c r="BN1093" s="12"/>
      <c r="BO1093" s="12"/>
      <c r="BP1093" s="12"/>
      <c r="BQ1093" s="3"/>
      <c r="BR1093" s="3"/>
      <c r="BS1093" s="12"/>
      <c r="BT1093" s="3"/>
      <c r="BU1093" s="3"/>
      <c r="BV1093" s="3"/>
      <c r="BW1093" s="3"/>
      <c r="BX1093" s="3"/>
      <c r="BY1093" s="3"/>
      <c r="BZ1093" s="223"/>
    </row>
    <row r="1094" spans="1:78" ht="15" customHeight="1">
      <c r="A1094" s="3"/>
      <c r="B1094" s="26"/>
      <c r="C1094" s="8"/>
      <c r="D1094" s="25"/>
      <c r="E1094" s="9"/>
      <c r="F1094" s="8"/>
      <c r="G1094" s="8"/>
      <c r="H1094" s="7"/>
      <c r="I1094" s="26"/>
      <c r="J1094" s="160"/>
      <c r="K1094" s="27"/>
      <c r="L1094" s="8"/>
      <c r="M1094" s="28"/>
      <c r="N1094" s="29"/>
      <c r="O1094" s="15"/>
      <c r="P1094" s="15"/>
      <c r="Q1094" s="8"/>
      <c r="R1094" s="8"/>
      <c r="S1094" s="8"/>
      <c r="T1094" s="8"/>
      <c r="U1094" s="8"/>
      <c r="V1094" s="30"/>
      <c r="W1094" s="8"/>
      <c r="X1094" s="21"/>
      <c r="Y1094" s="21"/>
      <c r="Z1094" s="21"/>
      <c r="AA1094" s="21"/>
      <c r="AB1094" s="15"/>
      <c r="AC1094" s="17"/>
      <c r="AD1094" s="17"/>
      <c r="AE1094" s="17"/>
      <c r="AF1094" s="16"/>
      <c r="AG1094" s="16"/>
      <c r="AH1094" s="17"/>
      <c r="AI1094" s="15"/>
      <c r="AJ1094" s="21"/>
      <c r="AK1094" s="21"/>
      <c r="AL1094" s="21"/>
      <c r="AM1094" s="21"/>
      <c r="AN1094" s="15"/>
      <c r="AO1094" s="21"/>
      <c r="AP1094" s="21"/>
      <c r="AQ1094" s="15"/>
      <c r="AR1094" s="21"/>
      <c r="AS1094" s="11"/>
      <c r="AT1094" s="21"/>
      <c r="AU1094" s="21"/>
      <c r="AV1094" s="11"/>
      <c r="AW1094" s="11"/>
      <c r="AX1094" s="31"/>
      <c r="AY1094" s="11"/>
      <c r="AZ1094" s="11"/>
      <c r="BA1094" s="21"/>
      <c r="BB1094" s="21"/>
      <c r="BC1094" s="11"/>
      <c r="BD1094" s="11"/>
      <c r="BE1094" s="21"/>
      <c r="BF1094" s="21"/>
      <c r="BG1094" s="11"/>
      <c r="BH1094" s="11"/>
      <c r="BI1094" s="21"/>
      <c r="BJ1094" s="21"/>
      <c r="BK1094" s="8"/>
      <c r="BL1094" s="12"/>
      <c r="BM1094" s="12"/>
      <c r="BN1094" s="12"/>
      <c r="BO1094" s="12"/>
      <c r="BP1094" s="12"/>
      <c r="BQ1094" s="3"/>
      <c r="BR1094" s="3"/>
      <c r="BS1094" s="12"/>
      <c r="BT1094" s="3"/>
      <c r="BU1094" s="3"/>
      <c r="BV1094" s="3"/>
      <c r="BW1094" s="3"/>
      <c r="BX1094" s="3"/>
      <c r="BY1094" s="3"/>
      <c r="BZ1094" s="223"/>
    </row>
    <row r="1095" spans="1:78" ht="15" customHeight="1">
      <c r="A1095" s="3"/>
      <c r="B1095" s="26"/>
      <c r="C1095" s="8"/>
      <c r="D1095" s="25"/>
      <c r="E1095" s="9"/>
      <c r="F1095" s="8"/>
      <c r="G1095" s="8"/>
      <c r="H1095" s="7"/>
      <c r="I1095" s="26"/>
      <c r="J1095" s="160"/>
      <c r="K1095" s="27"/>
      <c r="L1095" s="8"/>
      <c r="M1095" s="28"/>
      <c r="N1095" s="29"/>
      <c r="O1095" s="15"/>
      <c r="P1095" s="15"/>
      <c r="Q1095" s="8"/>
      <c r="R1095" s="8"/>
      <c r="S1095" s="8"/>
      <c r="T1095" s="8"/>
      <c r="U1095" s="8"/>
      <c r="V1095" s="30"/>
      <c r="W1095" s="8"/>
      <c r="X1095" s="21"/>
      <c r="Y1095" s="21"/>
      <c r="Z1095" s="21"/>
      <c r="AA1095" s="21"/>
      <c r="AB1095" s="15"/>
      <c r="AC1095" s="17"/>
      <c r="AD1095" s="17"/>
      <c r="AE1095" s="17"/>
      <c r="AF1095" s="16"/>
      <c r="AG1095" s="16"/>
      <c r="AH1095" s="17"/>
      <c r="AI1095" s="15"/>
      <c r="AJ1095" s="21"/>
      <c r="AK1095" s="21"/>
      <c r="AL1095" s="21"/>
      <c r="AM1095" s="21"/>
      <c r="AN1095" s="15"/>
      <c r="AO1095" s="21"/>
      <c r="AP1095" s="21"/>
      <c r="AQ1095" s="15"/>
      <c r="AR1095" s="21"/>
      <c r="AS1095" s="11"/>
      <c r="AT1095" s="21"/>
      <c r="AU1095" s="21"/>
      <c r="AV1095" s="11"/>
      <c r="AW1095" s="11"/>
      <c r="AX1095" s="31"/>
      <c r="AY1095" s="11"/>
      <c r="AZ1095" s="11"/>
      <c r="BA1095" s="21"/>
      <c r="BB1095" s="21"/>
      <c r="BC1095" s="11"/>
      <c r="BD1095" s="11"/>
      <c r="BE1095" s="21"/>
      <c r="BF1095" s="21"/>
      <c r="BG1095" s="11"/>
      <c r="BH1095" s="11"/>
      <c r="BI1095" s="21"/>
      <c r="BJ1095" s="21"/>
      <c r="BK1095" s="8"/>
      <c r="BL1095" s="12"/>
      <c r="BM1095" s="12"/>
      <c r="BN1095" s="12"/>
      <c r="BO1095" s="12"/>
      <c r="BP1095" s="12"/>
      <c r="BQ1095" s="3"/>
      <c r="BR1095" s="3"/>
      <c r="BS1095" s="12"/>
      <c r="BT1095" s="3"/>
      <c r="BU1095" s="3"/>
      <c r="BV1095" s="3"/>
      <c r="BW1095" s="3"/>
      <c r="BX1095" s="3"/>
      <c r="BY1095" s="3"/>
      <c r="BZ1095" s="223"/>
    </row>
    <row r="1096" spans="1:78" ht="15" customHeight="1">
      <c r="A1096" s="3"/>
      <c r="B1096" s="26"/>
      <c r="C1096" s="8"/>
      <c r="D1096" s="25"/>
      <c r="E1096" s="9"/>
      <c r="F1096" s="8"/>
      <c r="G1096" s="8"/>
      <c r="H1096" s="7"/>
      <c r="I1096" s="26"/>
      <c r="J1096" s="160"/>
      <c r="K1096" s="27"/>
      <c r="L1096" s="8"/>
      <c r="M1096" s="28"/>
      <c r="N1096" s="29"/>
      <c r="O1096" s="15"/>
      <c r="P1096" s="15"/>
      <c r="Q1096" s="8"/>
      <c r="R1096" s="8"/>
      <c r="S1096" s="8"/>
      <c r="T1096" s="8"/>
      <c r="U1096" s="8"/>
      <c r="V1096" s="30"/>
      <c r="W1096" s="8"/>
      <c r="X1096" s="21"/>
      <c r="Y1096" s="21"/>
      <c r="Z1096" s="21"/>
      <c r="AA1096" s="21"/>
      <c r="AB1096" s="15"/>
      <c r="AC1096" s="17"/>
      <c r="AD1096" s="17"/>
      <c r="AE1096" s="17"/>
      <c r="AF1096" s="16"/>
      <c r="AG1096" s="16"/>
      <c r="AH1096" s="17"/>
      <c r="AI1096" s="15"/>
      <c r="AJ1096" s="21"/>
      <c r="AK1096" s="21"/>
      <c r="AL1096" s="21"/>
      <c r="AM1096" s="21"/>
      <c r="AN1096" s="15"/>
      <c r="AO1096" s="21"/>
      <c r="AP1096" s="21"/>
      <c r="AQ1096" s="15"/>
      <c r="AR1096" s="21"/>
      <c r="AS1096" s="11"/>
      <c r="AT1096" s="21"/>
      <c r="AU1096" s="21"/>
      <c r="AV1096" s="11"/>
      <c r="AW1096" s="11"/>
      <c r="AX1096" s="31"/>
      <c r="AY1096" s="11"/>
      <c r="AZ1096" s="11"/>
      <c r="BA1096" s="21"/>
      <c r="BB1096" s="21"/>
      <c r="BC1096" s="11"/>
      <c r="BD1096" s="11"/>
      <c r="BE1096" s="21"/>
      <c r="BF1096" s="21"/>
      <c r="BG1096" s="11"/>
      <c r="BH1096" s="11"/>
      <c r="BI1096" s="21"/>
      <c r="BJ1096" s="21"/>
      <c r="BK1096" s="8"/>
      <c r="BL1096" s="12"/>
      <c r="BM1096" s="12"/>
      <c r="BN1096" s="12"/>
      <c r="BO1096" s="12"/>
      <c r="BP1096" s="12"/>
      <c r="BQ1096" s="3"/>
      <c r="BR1096" s="3"/>
      <c r="BS1096" s="12"/>
      <c r="BT1096" s="3"/>
      <c r="BU1096" s="3"/>
      <c r="BV1096" s="3"/>
      <c r="BW1096" s="3"/>
      <c r="BX1096" s="3"/>
      <c r="BY1096" s="3"/>
      <c r="BZ1096" s="223"/>
    </row>
    <row r="1097" spans="1:78" ht="15" customHeight="1">
      <c r="A1097" s="3"/>
      <c r="B1097" s="26"/>
      <c r="C1097" s="8"/>
      <c r="D1097" s="25"/>
      <c r="E1097" s="9"/>
      <c r="F1097" s="8"/>
      <c r="G1097" s="8"/>
      <c r="H1097" s="7"/>
      <c r="I1097" s="26"/>
      <c r="J1097" s="160"/>
      <c r="K1097" s="27"/>
      <c r="L1097" s="8"/>
      <c r="M1097" s="28"/>
      <c r="N1097" s="29"/>
      <c r="O1097" s="15"/>
      <c r="P1097" s="15"/>
      <c r="Q1097" s="8"/>
      <c r="R1097" s="8"/>
      <c r="S1097" s="8"/>
      <c r="T1097" s="8"/>
      <c r="U1097" s="8"/>
      <c r="V1097" s="30"/>
      <c r="W1097" s="8"/>
      <c r="X1097" s="21"/>
      <c r="Y1097" s="21"/>
      <c r="Z1097" s="21"/>
      <c r="AA1097" s="21"/>
      <c r="AB1097" s="15"/>
      <c r="AC1097" s="17"/>
      <c r="AD1097" s="17"/>
      <c r="AE1097" s="17"/>
      <c r="AF1097" s="16"/>
      <c r="AG1097" s="16"/>
      <c r="AH1097" s="17"/>
      <c r="AI1097" s="15"/>
      <c r="AJ1097" s="21"/>
      <c r="AK1097" s="21"/>
      <c r="AL1097" s="21"/>
      <c r="AM1097" s="21"/>
      <c r="AN1097" s="15"/>
      <c r="AO1097" s="21"/>
      <c r="AP1097" s="21"/>
      <c r="AQ1097" s="15"/>
      <c r="AR1097" s="21"/>
      <c r="AS1097" s="11"/>
      <c r="AT1097" s="21"/>
      <c r="AU1097" s="21"/>
      <c r="AV1097" s="11"/>
      <c r="AW1097" s="11"/>
      <c r="AX1097" s="31"/>
      <c r="AY1097" s="11"/>
      <c r="AZ1097" s="11"/>
      <c r="BA1097" s="21"/>
      <c r="BB1097" s="21"/>
      <c r="BC1097" s="11"/>
      <c r="BD1097" s="11"/>
      <c r="BE1097" s="21"/>
      <c r="BF1097" s="21"/>
      <c r="BG1097" s="11"/>
      <c r="BH1097" s="11"/>
      <c r="BI1097" s="21"/>
      <c r="BJ1097" s="21"/>
      <c r="BK1097" s="8"/>
      <c r="BL1097" s="12"/>
      <c r="BM1097" s="12"/>
      <c r="BN1097" s="12"/>
      <c r="BO1097" s="12"/>
      <c r="BP1097" s="12"/>
      <c r="BQ1097" s="3"/>
      <c r="BR1097" s="3"/>
      <c r="BS1097" s="12"/>
      <c r="BT1097" s="3"/>
      <c r="BU1097" s="3"/>
      <c r="BV1097" s="3"/>
      <c r="BW1097" s="3"/>
      <c r="BX1097" s="3"/>
      <c r="BY1097" s="3"/>
      <c r="BZ1097" s="223"/>
    </row>
    <row r="1098" spans="1:78" ht="15" customHeight="1">
      <c r="A1098" s="3"/>
      <c r="B1098" s="26"/>
      <c r="C1098" s="8"/>
      <c r="D1098" s="25"/>
      <c r="E1098" s="9"/>
      <c r="F1098" s="8"/>
      <c r="G1098" s="8"/>
      <c r="H1098" s="7"/>
      <c r="I1098" s="26"/>
      <c r="J1098" s="160"/>
      <c r="K1098" s="27"/>
      <c r="L1098" s="8"/>
      <c r="M1098" s="28"/>
      <c r="N1098" s="29"/>
      <c r="O1098" s="15"/>
      <c r="P1098" s="15"/>
      <c r="Q1098" s="8"/>
      <c r="R1098" s="8"/>
      <c r="S1098" s="8"/>
      <c r="T1098" s="8"/>
      <c r="U1098" s="8"/>
      <c r="V1098" s="30"/>
      <c r="W1098" s="8"/>
      <c r="X1098" s="21"/>
      <c r="Y1098" s="21"/>
      <c r="Z1098" s="21"/>
      <c r="AA1098" s="21"/>
      <c r="AB1098" s="15"/>
      <c r="AC1098" s="17"/>
      <c r="AD1098" s="17"/>
      <c r="AE1098" s="17"/>
      <c r="AF1098" s="16"/>
      <c r="AG1098" s="16"/>
      <c r="AH1098" s="17"/>
      <c r="AI1098" s="15"/>
      <c r="AJ1098" s="21"/>
      <c r="AK1098" s="21"/>
      <c r="AL1098" s="21"/>
      <c r="AM1098" s="21"/>
      <c r="AN1098" s="15"/>
      <c r="AO1098" s="21"/>
      <c r="AP1098" s="21"/>
      <c r="AQ1098" s="15"/>
      <c r="AR1098" s="21"/>
      <c r="AS1098" s="11"/>
      <c r="AT1098" s="21"/>
      <c r="AU1098" s="21"/>
      <c r="AV1098" s="11"/>
      <c r="AW1098" s="11"/>
      <c r="AX1098" s="31"/>
      <c r="AY1098" s="11"/>
      <c r="AZ1098" s="11"/>
      <c r="BA1098" s="21"/>
      <c r="BB1098" s="21"/>
      <c r="BC1098" s="11"/>
      <c r="BD1098" s="11"/>
      <c r="BE1098" s="21"/>
      <c r="BF1098" s="21"/>
      <c r="BG1098" s="11"/>
      <c r="BH1098" s="11"/>
      <c r="BI1098" s="21"/>
      <c r="BJ1098" s="21"/>
      <c r="BK1098" s="8"/>
      <c r="BL1098" s="12"/>
      <c r="BM1098" s="12"/>
      <c r="BN1098" s="12"/>
      <c r="BO1098" s="12"/>
      <c r="BP1098" s="12"/>
      <c r="BQ1098" s="3"/>
      <c r="BR1098" s="3"/>
      <c r="BS1098" s="12"/>
      <c r="BT1098" s="3"/>
      <c r="BU1098" s="3"/>
      <c r="BV1098" s="3"/>
      <c r="BW1098" s="3"/>
      <c r="BX1098" s="3"/>
      <c r="BY1098" s="3"/>
      <c r="BZ1098" s="223"/>
    </row>
    <row r="1099" spans="1:78" ht="15" customHeight="1">
      <c r="A1099" s="3"/>
      <c r="B1099" s="26"/>
      <c r="C1099" s="8"/>
      <c r="D1099" s="25"/>
      <c r="E1099" s="9"/>
      <c r="F1099" s="8"/>
      <c r="G1099" s="8"/>
      <c r="H1099" s="7"/>
      <c r="I1099" s="26"/>
      <c r="J1099" s="160"/>
      <c r="K1099" s="27"/>
      <c r="L1099" s="8"/>
      <c r="M1099" s="28"/>
      <c r="N1099" s="29"/>
      <c r="O1099" s="15"/>
      <c r="P1099" s="15"/>
      <c r="Q1099" s="8"/>
      <c r="R1099" s="8"/>
      <c r="S1099" s="8"/>
      <c r="T1099" s="8"/>
      <c r="U1099" s="8"/>
      <c r="V1099" s="30"/>
      <c r="W1099" s="8"/>
      <c r="X1099" s="21"/>
      <c r="Y1099" s="21"/>
      <c r="Z1099" s="21"/>
      <c r="AA1099" s="21"/>
      <c r="AB1099" s="15"/>
      <c r="AC1099" s="17"/>
      <c r="AD1099" s="17"/>
      <c r="AE1099" s="17"/>
      <c r="AF1099" s="16"/>
      <c r="AG1099" s="16"/>
      <c r="AH1099" s="17"/>
      <c r="AI1099" s="15"/>
      <c r="AJ1099" s="21"/>
      <c r="AK1099" s="21"/>
      <c r="AL1099" s="21"/>
      <c r="AM1099" s="21"/>
      <c r="AN1099" s="15"/>
      <c r="AO1099" s="21"/>
      <c r="AP1099" s="21"/>
      <c r="AQ1099" s="15"/>
      <c r="AR1099" s="21"/>
      <c r="AS1099" s="11"/>
      <c r="AT1099" s="21"/>
      <c r="AU1099" s="21"/>
      <c r="AV1099" s="11"/>
      <c r="AW1099" s="11"/>
      <c r="AX1099" s="31"/>
      <c r="AY1099" s="11"/>
      <c r="AZ1099" s="11"/>
      <c r="BA1099" s="21"/>
      <c r="BB1099" s="21"/>
      <c r="BC1099" s="11"/>
      <c r="BD1099" s="11"/>
      <c r="BE1099" s="21"/>
      <c r="BF1099" s="21"/>
      <c r="BG1099" s="11"/>
      <c r="BH1099" s="11"/>
      <c r="BI1099" s="21"/>
      <c r="BJ1099" s="21"/>
      <c r="BK1099" s="8"/>
      <c r="BL1099" s="12"/>
      <c r="BM1099" s="12"/>
      <c r="BN1099" s="12"/>
      <c r="BO1099" s="12"/>
      <c r="BP1099" s="12"/>
      <c r="BQ1099" s="3"/>
      <c r="BR1099" s="3"/>
      <c r="BS1099" s="12"/>
      <c r="BT1099" s="3"/>
      <c r="BU1099" s="3"/>
      <c r="BV1099" s="3"/>
      <c r="BW1099" s="3"/>
      <c r="BX1099" s="3"/>
      <c r="BY1099" s="3"/>
      <c r="BZ1099" s="223"/>
    </row>
    <row r="1100" spans="1:78" ht="15" customHeight="1">
      <c r="A1100" s="3"/>
      <c r="B1100" s="26"/>
      <c r="C1100" s="8"/>
      <c r="D1100" s="25"/>
      <c r="E1100" s="9"/>
      <c r="F1100" s="8"/>
      <c r="G1100" s="8"/>
      <c r="H1100" s="7"/>
      <c r="I1100" s="26"/>
      <c r="J1100" s="160"/>
      <c r="K1100" s="27"/>
      <c r="L1100" s="8"/>
      <c r="M1100" s="28"/>
      <c r="N1100" s="29"/>
      <c r="O1100" s="15"/>
      <c r="P1100" s="15"/>
      <c r="Q1100" s="8"/>
      <c r="R1100" s="8"/>
      <c r="S1100" s="8"/>
      <c r="T1100" s="8"/>
      <c r="U1100" s="8"/>
      <c r="V1100" s="30"/>
      <c r="W1100" s="8"/>
      <c r="X1100" s="21"/>
      <c r="Y1100" s="21"/>
      <c r="Z1100" s="21"/>
      <c r="AA1100" s="21"/>
      <c r="AB1100" s="15"/>
      <c r="AC1100" s="17"/>
      <c r="AD1100" s="17"/>
      <c r="AE1100" s="17"/>
      <c r="AF1100" s="16"/>
      <c r="AG1100" s="16"/>
      <c r="AH1100" s="17"/>
      <c r="AI1100" s="15"/>
      <c r="AJ1100" s="21"/>
      <c r="AK1100" s="21"/>
      <c r="AL1100" s="21"/>
      <c r="AM1100" s="21"/>
      <c r="AN1100" s="15"/>
      <c r="AO1100" s="21"/>
      <c r="AP1100" s="21"/>
      <c r="AQ1100" s="15"/>
      <c r="AR1100" s="21"/>
      <c r="AS1100" s="11"/>
      <c r="AT1100" s="21"/>
      <c r="AU1100" s="21"/>
      <c r="AV1100" s="11"/>
      <c r="AW1100" s="11"/>
      <c r="AX1100" s="31"/>
      <c r="AY1100" s="11"/>
      <c r="AZ1100" s="11"/>
      <c r="BA1100" s="21"/>
      <c r="BB1100" s="21"/>
      <c r="BC1100" s="11"/>
      <c r="BD1100" s="11"/>
      <c r="BE1100" s="21"/>
      <c r="BF1100" s="21"/>
      <c r="BG1100" s="11"/>
      <c r="BH1100" s="11"/>
      <c r="BI1100" s="21"/>
      <c r="BJ1100" s="21"/>
      <c r="BK1100" s="8"/>
      <c r="BL1100" s="12"/>
      <c r="BM1100" s="12"/>
      <c r="BN1100" s="12"/>
      <c r="BO1100" s="12"/>
      <c r="BP1100" s="12"/>
      <c r="BQ1100" s="3"/>
      <c r="BR1100" s="3"/>
      <c r="BS1100" s="12"/>
      <c r="BT1100" s="3"/>
      <c r="BU1100" s="3"/>
      <c r="BV1100" s="3"/>
      <c r="BW1100" s="3"/>
      <c r="BX1100" s="3"/>
      <c r="BY1100" s="3"/>
      <c r="BZ1100" s="223"/>
    </row>
    <row r="1101" spans="1:78" ht="15" customHeight="1">
      <c r="A1101" s="3"/>
      <c r="B1101" s="26"/>
      <c r="C1101" s="8"/>
      <c r="D1101" s="25"/>
      <c r="E1101" s="9"/>
      <c r="F1101" s="8"/>
      <c r="G1101" s="8"/>
      <c r="H1101" s="7"/>
      <c r="I1101" s="26"/>
      <c r="J1101" s="160"/>
      <c r="K1101" s="27"/>
      <c r="L1101" s="8"/>
      <c r="M1101" s="28"/>
      <c r="N1101" s="29"/>
      <c r="O1101" s="15"/>
      <c r="P1101" s="15"/>
      <c r="Q1101" s="8"/>
      <c r="R1101" s="8"/>
      <c r="S1101" s="8"/>
      <c r="T1101" s="8"/>
      <c r="U1101" s="8"/>
      <c r="V1101" s="30"/>
      <c r="W1101" s="8"/>
      <c r="X1101" s="21"/>
      <c r="Y1101" s="21"/>
      <c r="Z1101" s="21"/>
      <c r="AA1101" s="21"/>
      <c r="AB1101" s="15"/>
      <c r="AC1101" s="17"/>
      <c r="AD1101" s="17"/>
      <c r="AE1101" s="17"/>
      <c r="AF1101" s="16"/>
      <c r="AG1101" s="16"/>
      <c r="AH1101" s="17"/>
      <c r="AI1101" s="15"/>
      <c r="AJ1101" s="21"/>
      <c r="AK1101" s="21"/>
      <c r="AL1101" s="21"/>
      <c r="AM1101" s="21"/>
      <c r="AN1101" s="15"/>
      <c r="AO1101" s="21"/>
      <c r="AP1101" s="21"/>
      <c r="AQ1101" s="15"/>
      <c r="AR1101" s="21"/>
      <c r="AS1101" s="11"/>
      <c r="AT1101" s="21"/>
      <c r="AU1101" s="21"/>
      <c r="AV1101" s="11"/>
      <c r="AW1101" s="11"/>
      <c r="AX1101" s="31"/>
      <c r="AY1101" s="11"/>
      <c r="AZ1101" s="11"/>
      <c r="BA1101" s="21"/>
      <c r="BB1101" s="21"/>
      <c r="BC1101" s="11"/>
      <c r="BD1101" s="11"/>
      <c r="BE1101" s="21"/>
      <c r="BF1101" s="21"/>
      <c r="BG1101" s="11"/>
      <c r="BH1101" s="11"/>
      <c r="BI1101" s="21"/>
      <c r="BJ1101" s="21"/>
      <c r="BK1101" s="8"/>
      <c r="BL1101" s="12"/>
      <c r="BM1101" s="12"/>
      <c r="BN1101" s="12"/>
      <c r="BO1101" s="12"/>
      <c r="BP1101" s="12"/>
      <c r="BQ1101" s="3"/>
      <c r="BR1101" s="3"/>
      <c r="BS1101" s="12"/>
      <c r="BT1101" s="3"/>
      <c r="BU1101" s="3"/>
      <c r="BV1101" s="3"/>
      <c r="BW1101" s="3"/>
      <c r="BX1101" s="3"/>
      <c r="BY1101" s="3"/>
      <c r="BZ1101" s="223"/>
    </row>
    <row r="1102" spans="1:78" ht="15" customHeight="1">
      <c r="A1102" s="3"/>
      <c r="B1102" s="26"/>
      <c r="C1102" s="8"/>
      <c r="D1102" s="25"/>
      <c r="E1102" s="9"/>
      <c r="F1102" s="8"/>
      <c r="G1102" s="8"/>
      <c r="H1102" s="7"/>
      <c r="I1102" s="26"/>
      <c r="J1102" s="160"/>
      <c r="K1102" s="27"/>
      <c r="L1102" s="8"/>
      <c r="M1102" s="28"/>
      <c r="N1102" s="29"/>
      <c r="O1102" s="15"/>
      <c r="P1102" s="15"/>
      <c r="Q1102" s="8"/>
      <c r="R1102" s="8"/>
      <c r="S1102" s="8"/>
      <c r="T1102" s="8"/>
      <c r="U1102" s="8"/>
      <c r="V1102" s="30"/>
      <c r="W1102" s="8"/>
      <c r="X1102" s="21"/>
      <c r="Y1102" s="21"/>
      <c r="Z1102" s="21"/>
      <c r="AA1102" s="21"/>
      <c r="AB1102" s="15"/>
      <c r="AC1102" s="17"/>
      <c r="AD1102" s="17"/>
      <c r="AE1102" s="17"/>
      <c r="AF1102" s="16"/>
      <c r="AG1102" s="16"/>
      <c r="AH1102" s="17"/>
      <c r="AI1102" s="15"/>
      <c r="AJ1102" s="21"/>
      <c r="AK1102" s="21"/>
      <c r="AL1102" s="21"/>
      <c r="AM1102" s="21"/>
      <c r="AN1102" s="15"/>
      <c r="AO1102" s="21"/>
      <c r="AP1102" s="21"/>
      <c r="AQ1102" s="15"/>
      <c r="AR1102" s="21"/>
      <c r="AS1102" s="11"/>
      <c r="AT1102" s="21"/>
      <c r="AU1102" s="21"/>
      <c r="AV1102" s="11"/>
      <c r="AW1102" s="11"/>
      <c r="AX1102" s="31"/>
      <c r="AY1102" s="11"/>
      <c r="AZ1102" s="11"/>
      <c r="BA1102" s="21"/>
      <c r="BB1102" s="21"/>
      <c r="BC1102" s="11"/>
      <c r="BD1102" s="11"/>
      <c r="BE1102" s="21"/>
      <c r="BF1102" s="21"/>
      <c r="BG1102" s="11"/>
      <c r="BH1102" s="11"/>
      <c r="BI1102" s="21"/>
      <c r="BJ1102" s="21"/>
      <c r="BK1102" s="8"/>
      <c r="BL1102" s="12"/>
      <c r="BM1102" s="12"/>
      <c r="BN1102" s="12"/>
      <c r="BO1102" s="12"/>
      <c r="BP1102" s="12"/>
      <c r="BQ1102" s="3"/>
      <c r="BR1102" s="3"/>
      <c r="BS1102" s="12"/>
      <c r="BT1102" s="3"/>
      <c r="BU1102" s="3"/>
      <c r="BV1102" s="3"/>
      <c r="BW1102" s="3"/>
      <c r="BX1102" s="3"/>
      <c r="BY1102" s="3"/>
      <c r="BZ1102" s="223"/>
    </row>
    <row r="1103" spans="1:78" ht="15" customHeight="1">
      <c r="A1103" s="3"/>
      <c r="B1103" s="26"/>
      <c r="C1103" s="8"/>
      <c r="D1103" s="25"/>
      <c r="E1103" s="9"/>
      <c r="F1103" s="8"/>
      <c r="G1103" s="8"/>
      <c r="H1103" s="7"/>
      <c r="I1103" s="26"/>
      <c r="J1103" s="160"/>
      <c r="K1103" s="27"/>
      <c r="L1103" s="8"/>
      <c r="M1103" s="28"/>
      <c r="N1103" s="29"/>
      <c r="O1103" s="15"/>
      <c r="P1103" s="15"/>
      <c r="Q1103" s="8"/>
      <c r="R1103" s="8"/>
      <c r="S1103" s="8"/>
      <c r="T1103" s="8"/>
      <c r="U1103" s="8"/>
      <c r="V1103" s="30"/>
      <c r="W1103" s="8"/>
      <c r="X1103" s="21"/>
      <c r="Y1103" s="21"/>
      <c r="Z1103" s="21"/>
      <c r="AA1103" s="21"/>
      <c r="AB1103" s="15"/>
      <c r="AC1103" s="17"/>
      <c r="AD1103" s="17"/>
      <c r="AE1103" s="17"/>
      <c r="AF1103" s="16"/>
      <c r="AG1103" s="16"/>
      <c r="AH1103" s="17"/>
      <c r="AI1103" s="15"/>
      <c r="AJ1103" s="21"/>
      <c r="AK1103" s="21"/>
      <c r="AL1103" s="21"/>
      <c r="AM1103" s="21"/>
      <c r="AN1103" s="15"/>
      <c r="AO1103" s="21"/>
      <c r="AP1103" s="21"/>
      <c r="AQ1103" s="15"/>
      <c r="AR1103" s="21"/>
      <c r="AS1103" s="11"/>
      <c r="AT1103" s="21"/>
      <c r="AU1103" s="21"/>
      <c r="AV1103" s="11"/>
      <c r="AW1103" s="11"/>
      <c r="AX1103" s="31"/>
      <c r="AY1103" s="11"/>
      <c r="AZ1103" s="11"/>
      <c r="BA1103" s="21"/>
      <c r="BB1103" s="21"/>
      <c r="BC1103" s="11"/>
      <c r="BD1103" s="11"/>
      <c r="BE1103" s="21"/>
      <c r="BF1103" s="21"/>
      <c r="BG1103" s="11"/>
      <c r="BH1103" s="11"/>
      <c r="BI1103" s="21"/>
      <c r="BJ1103" s="21"/>
      <c r="BK1103" s="8"/>
      <c r="BL1103" s="12"/>
      <c r="BM1103" s="12"/>
      <c r="BN1103" s="12"/>
      <c r="BO1103" s="12"/>
      <c r="BP1103" s="12"/>
      <c r="BQ1103" s="3"/>
      <c r="BR1103" s="3"/>
      <c r="BS1103" s="12"/>
      <c r="BT1103" s="3"/>
      <c r="BU1103" s="3"/>
      <c r="BV1103" s="3"/>
      <c r="BW1103" s="3"/>
      <c r="BX1103" s="3"/>
      <c r="BY1103" s="3"/>
      <c r="BZ1103" s="223"/>
    </row>
    <row r="1104" spans="1:78" ht="15" customHeight="1">
      <c r="A1104" s="3"/>
      <c r="B1104" s="26"/>
      <c r="C1104" s="8"/>
      <c r="D1104" s="25"/>
      <c r="E1104" s="9"/>
      <c r="F1104" s="8"/>
      <c r="G1104" s="8"/>
      <c r="H1104" s="7"/>
      <c r="I1104" s="26"/>
      <c r="J1104" s="160"/>
      <c r="K1104" s="27"/>
      <c r="L1104" s="8"/>
      <c r="M1104" s="28"/>
      <c r="N1104" s="29"/>
      <c r="O1104" s="15"/>
      <c r="P1104" s="15"/>
      <c r="Q1104" s="8"/>
      <c r="R1104" s="8"/>
      <c r="S1104" s="8"/>
      <c r="T1104" s="8"/>
      <c r="U1104" s="8"/>
      <c r="V1104" s="30"/>
      <c r="W1104" s="8"/>
      <c r="X1104" s="21"/>
      <c r="Y1104" s="21"/>
      <c r="Z1104" s="21"/>
      <c r="AA1104" s="21"/>
      <c r="AB1104" s="15"/>
      <c r="AC1104" s="17"/>
      <c r="AD1104" s="17"/>
      <c r="AE1104" s="17"/>
      <c r="AF1104" s="16"/>
      <c r="AG1104" s="16"/>
      <c r="AH1104" s="17"/>
      <c r="AI1104" s="15"/>
      <c r="AJ1104" s="21"/>
      <c r="AK1104" s="21"/>
      <c r="AL1104" s="21"/>
      <c r="AM1104" s="21"/>
      <c r="AN1104" s="15"/>
      <c r="AO1104" s="21"/>
      <c r="AP1104" s="21"/>
      <c r="AQ1104" s="15"/>
      <c r="AR1104" s="21"/>
      <c r="AS1104" s="11"/>
      <c r="AT1104" s="21"/>
      <c r="AU1104" s="21"/>
      <c r="AV1104" s="11"/>
      <c r="AW1104" s="11"/>
      <c r="AX1104" s="31"/>
      <c r="AY1104" s="11"/>
      <c r="AZ1104" s="11"/>
      <c r="BA1104" s="21"/>
      <c r="BB1104" s="21"/>
      <c r="BC1104" s="11"/>
      <c r="BD1104" s="11"/>
      <c r="BE1104" s="21"/>
      <c r="BF1104" s="21"/>
      <c r="BG1104" s="11"/>
      <c r="BH1104" s="11"/>
      <c r="BI1104" s="21"/>
      <c r="BJ1104" s="21"/>
      <c r="BK1104" s="8"/>
      <c r="BL1104" s="12"/>
      <c r="BM1104" s="12"/>
      <c r="BN1104" s="12"/>
      <c r="BO1104" s="12"/>
      <c r="BP1104" s="12"/>
      <c r="BQ1104" s="3"/>
      <c r="BR1104" s="3"/>
      <c r="BS1104" s="12"/>
      <c r="BT1104" s="3"/>
      <c r="BU1104" s="3"/>
      <c r="BV1104" s="3"/>
      <c r="BW1104" s="3"/>
      <c r="BX1104" s="3"/>
      <c r="BY1104" s="3"/>
      <c r="BZ1104" s="223"/>
    </row>
    <row r="1105" spans="1:78" ht="15" customHeight="1">
      <c r="A1105" s="3"/>
      <c r="B1105" s="26"/>
      <c r="C1105" s="8"/>
      <c r="D1105" s="25"/>
      <c r="E1105" s="9"/>
      <c r="F1105" s="8"/>
      <c r="G1105" s="8"/>
      <c r="H1105" s="7"/>
      <c r="I1105" s="26"/>
      <c r="J1105" s="160"/>
      <c r="K1105" s="27"/>
      <c r="L1105" s="8"/>
      <c r="M1105" s="28"/>
      <c r="N1105" s="29"/>
      <c r="O1105" s="15"/>
      <c r="P1105" s="15"/>
      <c r="Q1105" s="8"/>
      <c r="R1105" s="8"/>
      <c r="S1105" s="8"/>
      <c r="T1105" s="8"/>
      <c r="U1105" s="8"/>
      <c r="V1105" s="30"/>
      <c r="W1105" s="8"/>
      <c r="X1105" s="21"/>
      <c r="Y1105" s="21"/>
      <c r="Z1105" s="21"/>
      <c r="AA1105" s="21"/>
      <c r="AB1105" s="15"/>
      <c r="AC1105" s="17"/>
      <c r="AD1105" s="17"/>
      <c r="AE1105" s="17"/>
      <c r="AF1105" s="16"/>
      <c r="AG1105" s="16"/>
      <c r="AH1105" s="17"/>
      <c r="AI1105" s="15"/>
      <c r="AJ1105" s="21"/>
      <c r="AK1105" s="21"/>
      <c r="AL1105" s="21"/>
      <c r="AM1105" s="21"/>
      <c r="AN1105" s="15"/>
      <c r="AO1105" s="21"/>
      <c r="AP1105" s="21"/>
      <c r="AQ1105" s="15"/>
      <c r="AR1105" s="21"/>
      <c r="AS1105" s="11"/>
      <c r="AT1105" s="21"/>
      <c r="AU1105" s="21"/>
      <c r="AV1105" s="11"/>
      <c r="AW1105" s="11"/>
      <c r="AX1105" s="31"/>
      <c r="AY1105" s="11"/>
      <c r="AZ1105" s="11"/>
      <c r="BA1105" s="21"/>
      <c r="BB1105" s="21"/>
      <c r="BC1105" s="11"/>
      <c r="BD1105" s="11"/>
      <c r="BE1105" s="21"/>
      <c r="BF1105" s="21"/>
      <c r="BG1105" s="11"/>
      <c r="BH1105" s="11"/>
      <c r="BI1105" s="21"/>
      <c r="BJ1105" s="21"/>
      <c r="BK1105" s="8"/>
      <c r="BL1105" s="12"/>
      <c r="BM1105" s="12"/>
      <c r="BN1105" s="12"/>
      <c r="BO1105" s="12"/>
      <c r="BP1105" s="12"/>
      <c r="BQ1105" s="3"/>
      <c r="BR1105" s="3"/>
      <c r="BS1105" s="12"/>
      <c r="BT1105" s="3"/>
      <c r="BU1105" s="3"/>
      <c r="BV1105" s="3"/>
      <c r="BW1105" s="3"/>
      <c r="BX1105" s="3"/>
      <c r="BY1105" s="3"/>
      <c r="BZ1105" s="223"/>
    </row>
    <row r="1106" spans="1:78" ht="15" customHeight="1">
      <c r="A1106" s="3"/>
      <c r="B1106" s="26"/>
      <c r="C1106" s="8"/>
      <c r="D1106" s="25"/>
      <c r="E1106" s="9"/>
      <c r="F1106" s="8"/>
      <c r="G1106" s="8"/>
      <c r="H1106" s="7"/>
      <c r="I1106" s="26"/>
      <c r="J1106" s="160"/>
      <c r="K1106" s="27"/>
      <c r="L1106" s="8"/>
      <c r="M1106" s="28"/>
      <c r="N1106" s="29"/>
      <c r="O1106" s="15"/>
      <c r="P1106" s="15"/>
      <c r="Q1106" s="8"/>
      <c r="R1106" s="8"/>
      <c r="S1106" s="8"/>
      <c r="T1106" s="8"/>
      <c r="U1106" s="8"/>
      <c r="V1106" s="30"/>
      <c r="W1106" s="8"/>
      <c r="X1106" s="21"/>
      <c r="Y1106" s="21"/>
      <c r="Z1106" s="21"/>
      <c r="AA1106" s="21"/>
      <c r="AB1106" s="15"/>
      <c r="AC1106" s="17"/>
      <c r="AD1106" s="17"/>
      <c r="AE1106" s="17"/>
      <c r="AF1106" s="16"/>
      <c r="AG1106" s="16"/>
      <c r="AH1106" s="17"/>
      <c r="AI1106" s="15"/>
      <c r="AJ1106" s="21"/>
      <c r="AK1106" s="21"/>
      <c r="AL1106" s="21"/>
      <c r="AM1106" s="21"/>
      <c r="AN1106" s="15"/>
      <c r="AO1106" s="21"/>
      <c r="AP1106" s="21"/>
      <c r="AQ1106" s="15"/>
      <c r="AR1106" s="21"/>
      <c r="AS1106" s="11"/>
      <c r="AT1106" s="21"/>
      <c r="AU1106" s="21"/>
      <c r="AV1106" s="11"/>
      <c r="AW1106" s="11"/>
      <c r="AX1106" s="31"/>
      <c r="AY1106" s="11"/>
      <c r="AZ1106" s="11"/>
      <c r="BA1106" s="21"/>
      <c r="BB1106" s="21"/>
      <c r="BC1106" s="11"/>
      <c r="BD1106" s="11"/>
      <c r="BE1106" s="21"/>
      <c r="BF1106" s="21"/>
      <c r="BG1106" s="11"/>
      <c r="BH1106" s="11"/>
      <c r="BI1106" s="21"/>
      <c r="BJ1106" s="21"/>
      <c r="BK1106" s="8"/>
      <c r="BL1106" s="12"/>
      <c r="BM1106" s="12"/>
      <c r="BN1106" s="12"/>
      <c r="BO1106" s="12"/>
      <c r="BP1106" s="12"/>
      <c r="BQ1106" s="3"/>
      <c r="BR1106" s="3"/>
      <c r="BS1106" s="12"/>
      <c r="BT1106" s="3"/>
      <c r="BU1106" s="3"/>
      <c r="BV1106" s="3"/>
      <c r="BW1106" s="3"/>
      <c r="BX1106" s="3"/>
      <c r="BY1106" s="3"/>
      <c r="BZ1106" s="223"/>
    </row>
    <row r="1107" spans="1:78" ht="15" customHeight="1">
      <c r="A1107" s="3"/>
      <c r="B1107" s="26"/>
      <c r="C1107" s="8"/>
      <c r="D1107" s="25"/>
      <c r="E1107" s="9"/>
      <c r="F1107" s="8"/>
      <c r="G1107" s="8"/>
      <c r="H1107" s="7"/>
      <c r="I1107" s="26"/>
      <c r="J1107" s="160"/>
      <c r="K1107" s="27"/>
      <c r="L1107" s="8"/>
      <c r="M1107" s="28"/>
      <c r="N1107" s="29"/>
      <c r="O1107" s="15"/>
      <c r="P1107" s="15"/>
      <c r="Q1107" s="8"/>
      <c r="R1107" s="8"/>
      <c r="S1107" s="8"/>
      <c r="T1107" s="8"/>
      <c r="U1107" s="8"/>
      <c r="V1107" s="30"/>
      <c r="W1107" s="8"/>
      <c r="X1107" s="21"/>
      <c r="Y1107" s="21"/>
      <c r="Z1107" s="21"/>
      <c r="AA1107" s="21"/>
      <c r="AB1107" s="15"/>
      <c r="AC1107" s="17"/>
      <c r="AD1107" s="17"/>
      <c r="AE1107" s="17"/>
      <c r="AF1107" s="16"/>
      <c r="AG1107" s="16"/>
      <c r="AH1107" s="17"/>
      <c r="AI1107" s="15"/>
      <c r="AJ1107" s="21"/>
      <c r="AK1107" s="21"/>
      <c r="AL1107" s="21"/>
      <c r="AM1107" s="21"/>
      <c r="AN1107" s="15"/>
      <c r="AO1107" s="21"/>
      <c r="AP1107" s="21"/>
      <c r="AQ1107" s="15"/>
      <c r="AR1107" s="21"/>
      <c r="AS1107" s="11"/>
      <c r="AT1107" s="21"/>
      <c r="AU1107" s="21"/>
      <c r="AV1107" s="11"/>
      <c r="AW1107" s="11"/>
      <c r="AX1107" s="31"/>
      <c r="AY1107" s="11"/>
      <c r="AZ1107" s="11"/>
      <c r="BA1107" s="21"/>
      <c r="BB1107" s="21"/>
      <c r="BC1107" s="11"/>
      <c r="BD1107" s="11"/>
      <c r="BE1107" s="21"/>
      <c r="BF1107" s="21"/>
      <c r="BG1107" s="11"/>
      <c r="BH1107" s="11"/>
      <c r="BI1107" s="21"/>
      <c r="BJ1107" s="21"/>
      <c r="BK1107" s="8"/>
      <c r="BL1107" s="12"/>
      <c r="BM1107" s="12"/>
      <c r="BN1107" s="12"/>
      <c r="BO1107" s="12"/>
      <c r="BP1107" s="12"/>
      <c r="BQ1107" s="3"/>
      <c r="BR1107" s="3"/>
      <c r="BS1107" s="12"/>
      <c r="BT1107" s="3"/>
      <c r="BU1107" s="3"/>
      <c r="BV1107" s="3"/>
      <c r="BW1107" s="3"/>
      <c r="BX1107" s="3"/>
      <c r="BY1107" s="3"/>
      <c r="BZ1107" s="223"/>
    </row>
    <row r="1108" spans="1:78" ht="15" customHeight="1">
      <c r="A1108" s="3"/>
      <c r="B1108" s="26"/>
      <c r="C1108" s="8"/>
      <c r="D1108" s="25"/>
      <c r="E1108" s="9"/>
      <c r="F1108" s="8"/>
      <c r="G1108" s="8"/>
      <c r="H1108" s="7"/>
      <c r="I1108" s="26"/>
      <c r="J1108" s="160"/>
      <c r="K1108" s="27"/>
      <c r="L1108" s="8"/>
      <c r="M1108" s="28"/>
      <c r="N1108" s="29"/>
      <c r="O1108" s="15"/>
      <c r="P1108" s="15"/>
      <c r="Q1108" s="8"/>
      <c r="R1108" s="8"/>
      <c r="S1108" s="8"/>
      <c r="T1108" s="8"/>
      <c r="U1108" s="8"/>
      <c r="V1108" s="30"/>
      <c r="W1108" s="8"/>
      <c r="X1108" s="21"/>
      <c r="Y1108" s="21"/>
      <c r="Z1108" s="21"/>
      <c r="AA1108" s="21"/>
      <c r="AB1108" s="15"/>
      <c r="AC1108" s="17"/>
      <c r="AD1108" s="17"/>
      <c r="AE1108" s="17"/>
      <c r="AF1108" s="16"/>
      <c r="AG1108" s="16"/>
      <c r="AH1108" s="17"/>
      <c r="AI1108" s="15"/>
      <c r="AJ1108" s="21"/>
      <c r="AK1108" s="21"/>
      <c r="AL1108" s="21"/>
      <c r="AM1108" s="21"/>
      <c r="AN1108" s="15"/>
      <c r="AO1108" s="21"/>
      <c r="AP1108" s="21"/>
      <c r="AQ1108" s="15"/>
      <c r="AR1108" s="21"/>
      <c r="AS1108" s="11"/>
      <c r="AT1108" s="21"/>
      <c r="AU1108" s="21"/>
      <c r="AV1108" s="11"/>
      <c r="AW1108" s="11"/>
      <c r="AX1108" s="31"/>
      <c r="AY1108" s="11"/>
      <c r="AZ1108" s="11"/>
      <c r="BA1108" s="21"/>
      <c r="BB1108" s="21"/>
      <c r="BC1108" s="11"/>
      <c r="BD1108" s="11"/>
      <c r="BE1108" s="21"/>
      <c r="BF1108" s="21"/>
      <c r="BG1108" s="11"/>
      <c r="BH1108" s="11"/>
      <c r="BI1108" s="21"/>
      <c r="BJ1108" s="21"/>
      <c r="BK1108" s="8"/>
      <c r="BL1108" s="12"/>
      <c r="BM1108" s="12"/>
      <c r="BN1108" s="12"/>
      <c r="BO1108" s="12"/>
      <c r="BP1108" s="12"/>
      <c r="BQ1108" s="3"/>
      <c r="BR1108" s="3"/>
      <c r="BS1108" s="12"/>
      <c r="BT1108" s="3"/>
      <c r="BU1108" s="3"/>
      <c r="BV1108" s="3"/>
      <c r="BW1108" s="3"/>
      <c r="BX1108" s="3"/>
      <c r="BY1108" s="3"/>
      <c r="BZ1108" s="223"/>
    </row>
    <row r="1109" spans="1:78" ht="15" customHeight="1">
      <c r="A1109" s="3"/>
      <c r="B1109" s="26"/>
      <c r="C1109" s="8"/>
      <c r="D1109" s="25"/>
      <c r="E1109" s="9"/>
      <c r="F1109" s="8"/>
      <c r="G1109" s="8"/>
      <c r="H1109" s="7"/>
      <c r="I1109" s="26"/>
      <c r="J1109" s="160"/>
      <c r="K1109" s="27"/>
      <c r="L1109" s="8"/>
      <c r="M1109" s="28"/>
      <c r="N1109" s="29"/>
      <c r="O1109" s="15"/>
      <c r="P1109" s="15"/>
      <c r="Q1109" s="8"/>
      <c r="R1109" s="8"/>
      <c r="S1109" s="8"/>
      <c r="T1109" s="8"/>
      <c r="U1109" s="8"/>
      <c r="V1109" s="30"/>
      <c r="W1109" s="8"/>
      <c r="X1109" s="21"/>
      <c r="Y1109" s="21"/>
      <c r="Z1109" s="21"/>
      <c r="AA1109" s="21"/>
      <c r="AB1109" s="15"/>
      <c r="AC1109" s="17"/>
      <c r="AD1109" s="17"/>
      <c r="AE1109" s="17"/>
      <c r="AF1109" s="16"/>
      <c r="AG1109" s="16"/>
      <c r="AH1109" s="17"/>
      <c r="AI1109" s="15"/>
      <c r="AJ1109" s="21"/>
      <c r="AK1109" s="21"/>
      <c r="AL1109" s="21"/>
      <c r="AM1109" s="21"/>
      <c r="AN1109" s="15"/>
      <c r="AO1109" s="21"/>
      <c r="AP1109" s="21"/>
      <c r="AQ1109" s="15"/>
      <c r="AR1109" s="21"/>
      <c r="AS1109" s="11"/>
      <c r="AT1109" s="21"/>
      <c r="AU1109" s="21"/>
      <c r="AV1109" s="11"/>
      <c r="AW1109" s="11"/>
      <c r="AX1109" s="31"/>
      <c r="AY1109" s="11"/>
      <c r="AZ1109" s="11"/>
      <c r="BA1109" s="21"/>
      <c r="BB1109" s="21"/>
      <c r="BC1109" s="11"/>
      <c r="BD1109" s="11"/>
      <c r="BE1109" s="21"/>
      <c r="BF1109" s="21"/>
      <c r="BG1109" s="11"/>
      <c r="BH1109" s="11"/>
      <c r="BI1109" s="21"/>
      <c r="BJ1109" s="21"/>
      <c r="BK1109" s="8"/>
      <c r="BL1109" s="12"/>
      <c r="BM1109" s="12"/>
      <c r="BN1109" s="12"/>
      <c r="BO1109" s="12"/>
      <c r="BP1109" s="12"/>
      <c r="BQ1109" s="3"/>
      <c r="BR1109" s="3"/>
      <c r="BS1109" s="12"/>
      <c r="BT1109" s="3"/>
      <c r="BU1109" s="3"/>
      <c r="BV1109" s="3"/>
      <c r="BW1109" s="3"/>
      <c r="BX1109" s="3"/>
      <c r="BY1109" s="3"/>
      <c r="BZ1109" s="223"/>
    </row>
    <row r="1110" spans="1:78" ht="15" customHeight="1">
      <c r="A1110" s="3"/>
      <c r="B1110" s="26"/>
      <c r="C1110" s="8"/>
      <c r="D1110" s="25"/>
      <c r="E1110" s="9"/>
      <c r="F1110" s="8"/>
      <c r="G1110" s="8"/>
      <c r="H1110" s="7"/>
      <c r="I1110" s="26"/>
      <c r="J1110" s="160"/>
      <c r="K1110" s="27"/>
      <c r="L1110" s="8"/>
      <c r="M1110" s="28"/>
      <c r="N1110" s="29"/>
      <c r="O1110" s="15"/>
      <c r="P1110" s="15"/>
      <c r="Q1110" s="8"/>
      <c r="R1110" s="8"/>
      <c r="S1110" s="8"/>
      <c r="T1110" s="8"/>
      <c r="U1110" s="8"/>
      <c r="V1110" s="30"/>
      <c r="W1110" s="8"/>
      <c r="X1110" s="21"/>
      <c r="Y1110" s="21"/>
      <c r="Z1110" s="21"/>
      <c r="AA1110" s="21"/>
      <c r="AB1110" s="15"/>
      <c r="AC1110" s="17"/>
      <c r="AD1110" s="17"/>
      <c r="AE1110" s="17"/>
      <c r="AF1110" s="16"/>
      <c r="AG1110" s="16"/>
      <c r="AH1110" s="17"/>
      <c r="AI1110" s="15"/>
      <c r="AJ1110" s="21"/>
      <c r="AK1110" s="21"/>
      <c r="AL1110" s="21"/>
      <c r="AM1110" s="21"/>
      <c r="AN1110" s="15"/>
      <c r="AO1110" s="21"/>
      <c r="AP1110" s="21"/>
      <c r="AQ1110" s="15"/>
      <c r="AR1110" s="21"/>
      <c r="AS1110" s="11"/>
      <c r="AT1110" s="21"/>
      <c r="AU1110" s="21"/>
      <c r="AV1110" s="11"/>
      <c r="AW1110" s="11"/>
      <c r="AX1110" s="31"/>
      <c r="AY1110" s="11"/>
      <c r="AZ1110" s="11"/>
      <c r="BA1110" s="21"/>
      <c r="BB1110" s="21"/>
      <c r="BC1110" s="11"/>
      <c r="BD1110" s="11"/>
      <c r="BE1110" s="21"/>
      <c r="BF1110" s="21"/>
      <c r="BG1110" s="11"/>
      <c r="BH1110" s="11"/>
      <c r="BI1110" s="21"/>
      <c r="BJ1110" s="21"/>
      <c r="BK1110" s="8"/>
      <c r="BL1110" s="12"/>
      <c r="BM1110" s="12"/>
      <c r="BN1110" s="12"/>
      <c r="BO1110" s="12"/>
      <c r="BP1110" s="12"/>
      <c r="BQ1110" s="3"/>
      <c r="BR1110" s="3"/>
      <c r="BS1110" s="12"/>
      <c r="BT1110" s="3"/>
      <c r="BU1110" s="3"/>
      <c r="BV1110" s="3"/>
      <c r="BW1110" s="3"/>
      <c r="BX1110" s="3"/>
      <c r="BY1110" s="3"/>
      <c r="BZ1110" s="223"/>
    </row>
    <row r="1111" spans="1:78" ht="15" customHeight="1">
      <c r="A1111" s="3"/>
      <c r="B1111" s="26"/>
      <c r="C1111" s="8"/>
      <c r="D1111" s="25"/>
      <c r="E1111" s="9"/>
      <c r="F1111" s="8"/>
      <c r="G1111" s="8"/>
      <c r="H1111" s="7"/>
      <c r="I1111" s="26"/>
      <c r="J1111" s="160"/>
      <c r="K1111" s="27"/>
      <c r="L1111" s="8"/>
      <c r="M1111" s="28"/>
      <c r="N1111" s="29"/>
      <c r="O1111" s="15"/>
      <c r="P1111" s="15"/>
      <c r="Q1111" s="8"/>
      <c r="R1111" s="8"/>
      <c r="S1111" s="8"/>
      <c r="T1111" s="8"/>
      <c r="U1111" s="8"/>
      <c r="V1111" s="30"/>
      <c r="W1111" s="8"/>
      <c r="X1111" s="21"/>
      <c r="Y1111" s="21"/>
      <c r="Z1111" s="21"/>
      <c r="AA1111" s="21"/>
      <c r="AB1111" s="15"/>
      <c r="AC1111" s="17"/>
      <c r="AD1111" s="17"/>
      <c r="AE1111" s="17"/>
      <c r="AF1111" s="16"/>
      <c r="AG1111" s="16"/>
      <c r="AH1111" s="17"/>
      <c r="AI1111" s="15"/>
      <c r="AJ1111" s="21"/>
      <c r="AK1111" s="21"/>
      <c r="AL1111" s="21"/>
      <c r="AM1111" s="21"/>
      <c r="AN1111" s="15"/>
      <c r="AO1111" s="21"/>
      <c r="AP1111" s="21"/>
      <c r="AQ1111" s="15"/>
      <c r="AR1111" s="21"/>
      <c r="AS1111" s="11"/>
      <c r="AT1111" s="21"/>
      <c r="AU1111" s="21"/>
      <c r="AV1111" s="11"/>
      <c r="AW1111" s="11"/>
      <c r="AX1111" s="31"/>
      <c r="AY1111" s="11"/>
      <c r="AZ1111" s="11"/>
      <c r="BA1111" s="21"/>
      <c r="BB1111" s="21"/>
      <c r="BC1111" s="11"/>
      <c r="BD1111" s="11"/>
      <c r="BE1111" s="21"/>
      <c r="BF1111" s="21"/>
      <c r="BG1111" s="11"/>
      <c r="BH1111" s="11"/>
      <c r="BI1111" s="21"/>
      <c r="BJ1111" s="21"/>
      <c r="BK1111" s="8"/>
      <c r="BL1111" s="12"/>
      <c r="BM1111" s="12"/>
      <c r="BN1111" s="12"/>
      <c r="BO1111" s="12"/>
      <c r="BP1111" s="12"/>
      <c r="BQ1111" s="3"/>
      <c r="BR1111" s="3"/>
      <c r="BS1111" s="12"/>
      <c r="BT1111" s="3"/>
      <c r="BU1111" s="3"/>
      <c r="BV1111" s="3"/>
      <c r="BW1111" s="3"/>
      <c r="BX1111" s="3"/>
      <c r="BY1111" s="3"/>
      <c r="BZ1111" s="223"/>
    </row>
    <row r="1112" spans="1:78" ht="15" customHeight="1">
      <c r="A1112" s="3"/>
      <c r="B1112" s="26"/>
      <c r="C1112" s="8"/>
      <c r="D1112" s="25"/>
      <c r="E1112" s="9"/>
      <c r="F1112" s="8"/>
      <c r="G1112" s="8"/>
      <c r="H1112" s="7"/>
      <c r="I1112" s="26"/>
      <c r="J1112" s="160"/>
      <c r="K1112" s="27"/>
      <c r="L1112" s="8"/>
      <c r="M1112" s="28"/>
      <c r="N1112" s="29"/>
      <c r="O1112" s="15"/>
      <c r="P1112" s="15"/>
      <c r="Q1112" s="8"/>
      <c r="R1112" s="8"/>
      <c r="S1112" s="8"/>
      <c r="T1112" s="8"/>
      <c r="U1112" s="8"/>
      <c r="V1112" s="30"/>
      <c r="W1112" s="8"/>
      <c r="X1112" s="21"/>
      <c r="Y1112" s="21"/>
      <c r="Z1112" s="21"/>
      <c r="AA1112" s="21"/>
      <c r="AB1112" s="15"/>
      <c r="AC1112" s="17"/>
      <c r="AD1112" s="17"/>
      <c r="AE1112" s="17"/>
      <c r="AF1112" s="16"/>
      <c r="AG1112" s="16"/>
      <c r="AH1112" s="17"/>
      <c r="AI1112" s="15"/>
      <c r="AJ1112" s="21"/>
      <c r="AK1112" s="21"/>
      <c r="AL1112" s="21"/>
      <c r="AM1112" s="21"/>
      <c r="AN1112" s="15"/>
      <c r="AO1112" s="21"/>
      <c r="AP1112" s="21"/>
      <c r="AQ1112" s="15"/>
      <c r="AR1112" s="21"/>
      <c r="AS1112" s="11"/>
      <c r="AT1112" s="21"/>
      <c r="AU1112" s="21"/>
      <c r="AV1112" s="11"/>
      <c r="AW1112" s="11"/>
      <c r="AX1112" s="31"/>
      <c r="AY1112" s="11"/>
      <c r="AZ1112" s="11"/>
      <c r="BA1112" s="21"/>
      <c r="BB1112" s="21"/>
      <c r="BC1112" s="11"/>
      <c r="BD1112" s="11"/>
      <c r="BE1112" s="21"/>
      <c r="BF1112" s="21"/>
      <c r="BG1112" s="11"/>
      <c r="BH1112" s="11"/>
      <c r="BI1112" s="21"/>
      <c r="BJ1112" s="21"/>
      <c r="BK1112" s="8"/>
      <c r="BL1112" s="12"/>
      <c r="BM1112" s="12"/>
      <c r="BN1112" s="12"/>
      <c r="BO1112" s="12"/>
      <c r="BP1112" s="12"/>
      <c r="BQ1112" s="3"/>
      <c r="BR1112" s="3"/>
      <c r="BS1112" s="12"/>
      <c r="BT1112" s="3"/>
      <c r="BU1112" s="3"/>
      <c r="BV1112" s="3"/>
      <c r="BW1112" s="3"/>
      <c r="BX1112" s="3"/>
      <c r="BY1112" s="3"/>
      <c r="BZ1112" s="223"/>
    </row>
    <row r="1113" spans="1:78" ht="15" customHeight="1">
      <c r="A1113" s="3"/>
      <c r="B1113" s="26"/>
      <c r="C1113" s="8"/>
      <c r="D1113" s="25"/>
      <c r="E1113" s="9"/>
      <c r="F1113" s="8"/>
      <c r="G1113" s="8"/>
      <c r="H1113" s="7"/>
      <c r="I1113" s="26"/>
      <c r="J1113" s="160"/>
      <c r="K1113" s="27"/>
      <c r="L1113" s="8"/>
      <c r="M1113" s="28"/>
      <c r="N1113" s="29"/>
      <c r="O1113" s="15"/>
      <c r="P1113" s="15"/>
      <c r="Q1113" s="8"/>
      <c r="R1113" s="8"/>
      <c r="S1113" s="8"/>
      <c r="T1113" s="8"/>
      <c r="U1113" s="8"/>
      <c r="V1113" s="30"/>
      <c r="W1113" s="8"/>
      <c r="X1113" s="21"/>
      <c r="Y1113" s="21"/>
      <c r="Z1113" s="21"/>
      <c r="AA1113" s="21"/>
      <c r="AB1113" s="15"/>
      <c r="AC1113" s="17"/>
      <c r="AD1113" s="17"/>
      <c r="AE1113" s="17"/>
      <c r="AF1113" s="16"/>
      <c r="AG1113" s="16"/>
      <c r="AH1113" s="17"/>
      <c r="AI1113" s="15"/>
      <c r="AJ1113" s="21"/>
      <c r="AK1113" s="21"/>
      <c r="AL1113" s="21"/>
      <c r="AM1113" s="21"/>
      <c r="AN1113" s="15"/>
      <c r="AO1113" s="21"/>
      <c r="AP1113" s="21"/>
      <c r="AQ1113" s="15"/>
      <c r="AR1113" s="21"/>
      <c r="AS1113" s="11"/>
      <c r="AT1113" s="21"/>
      <c r="AU1113" s="21"/>
      <c r="AV1113" s="11"/>
      <c r="AW1113" s="11"/>
      <c r="AX1113" s="31"/>
      <c r="AY1113" s="11"/>
      <c r="AZ1113" s="11"/>
      <c r="BA1113" s="21"/>
      <c r="BB1113" s="21"/>
      <c r="BC1113" s="11"/>
      <c r="BD1113" s="11"/>
      <c r="BE1113" s="21"/>
      <c r="BF1113" s="21"/>
      <c r="BG1113" s="11"/>
      <c r="BH1113" s="11"/>
      <c r="BI1113" s="21"/>
      <c r="BJ1113" s="21"/>
      <c r="BK1113" s="8"/>
      <c r="BL1113" s="12"/>
      <c r="BM1113" s="12"/>
      <c r="BN1113" s="12"/>
      <c r="BO1113" s="12"/>
      <c r="BP1113" s="12"/>
      <c r="BQ1113" s="3"/>
      <c r="BR1113" s="3"/>
      <c r="BS1113" s="12"/>
      <c r="BT1113" s="3"/>
      <c r="BU1113" s="3"/>
      <c r="BV1113" s="3"/>
      <c r="BW1113" s="3"/>
      <c r="BX1113" s="3"/>
      <c r="BY1113" s="3"/>
      <c r="BZ1113" s="223"/>
    </row>
    <row r="1114" spans="1:78" ht="15" customHeight="1">
      <c r="A1114" s="3"/>
      <c r="B1114" s="26"/>
      <c r="C1114" s="8"/>
      <c r="D1114" s="25"/>
      <c r="E1114" s="9"/>
      <c r="F1114" s="8"/>
      <c r="G1114" s="8"/>
      <c r="H1114" s="7"/>
      <c r="I1114" s="26"/>
      <c r="J1114" s="160"/>
      <c r="K1114" s="27"/>
      <c r="L1114" s="8"/>
      <c r="M1114" s="28"/>
      <c r="N1114" s="29"/>
      <c r="O1114" s="15"/>
      <c r="P1114" s="15"/>
      <c r="Q1114" s="8"/>
      <c r="R1114" s="8"/>
      <c r="S1114" s="8"/>
      <c r="T1114" s="8"/>
      <c r="U1114" s="8"/>
      <c r="V1114" s="30"/>
      <c r="W1114" s="8"/>
      <c r="X1114" s="21"/>
      <c r="Y1114" s="21"/>
      <c r="Z1114" s="21"/>
      <c r="AA1114" s="21"/>
      <c r="AB1114" s="15"/>
      <c r="AC1114" s="17"/>
      <c r="AD1114" s="17"/>
      <c r="AE1114" s="17"/>
      <c r="AF1114" s="16"/>
      <c r="AG1114" s="16"/>
      <c r="AH1114" s="17"/>
      <c r="AI1114" s="15"/>
      <c r="AJ1114" s="21"/>
      <c r="AK1114" s="21"/>
      <c r="AL1114" s="21"/>
      <c r="AM1114" s="21"/>
      <c r="AN1114" s="15"/>
      <c r="AO1114" s="21"/>
      <c r="AP1114" s="21"/>
      <c r="AQ1114" s="15"/>
      <c r="AR1114" s="21"/>
      <c r="AS1114" s="11"/>
      <c r="AT1114" s="21"/>
      <c r="AU1114" s="21"/>
      <c r="AV1114" s="11"/>
      <c r="AW1114" s="11"/>
      <c r="AX1114" s="31"/>
      <c r="AY1114" s="11"/>
      <c r="AZ1114" s="11"/>
      <c r="BA1114" s="21"/>
      <c r="BB1114" s="21"/>
      <c r="BC1114" s="11"/>
      <c r="BD1114" s="11"/>
      <c r="BE1114" s="21"/>
      <c r="BF1114" s="21"/>
      <c r="BG1114" s="11"/>
      <c r="BH1114" s="11"/>
      <c r="BI1114" s="21"/>
      <c r="BJ1114" s="21"/>
      <c r="BK1114" s="8"/>
      <c r="BL1114" s="12"/>
      <c r="BM1114" s="12"/>
      <c r="BN1114" s="12"/>
      <c r="BO1114" s="12"/>
      <c r="BP1114" s="12"/>
      <c r="BQ1114" s="3"/>
      <c r="BR1114" s="3"/>
      <c r="BS1114" s="12"/>
      <c r="BT1114" s="3"/>
      <c r="BU1114" s="3"/>
      <c r="BV1114" s="3"/>
      <c r="BW1114" s="3"/>
      <c r="BX1114" s="3"/>
      <c r="BY1114" s="3"/>
      <c r="BZ1114" s="223"/>
    </row>
    <row r="1115" spans="1:78" ht="15" customHeight="1">
      <c r="A1115" s="3"/>
      <c r="B1115" s="26"/>
      <c r="C1115" s="8"/>
      <c r="D1115" s="25"/>
      <c r="E1115" s="9"/>
      <c r="F1115" s="8"/>
      <c r="G1115" s="8"/>
      <c r="H1115" s="7"/>
      <c r="I1115" s="26"/>
      <c r="J1115" s="160"/>
      <c r="K1115" s="27"/>
      <c r="L1115" s="8"/>
      <c r="M1115" s="28"/>
      <c r="N1115" s="29"/>
      <c r="O1115" s="15"/>
      <c r="P1115" s="15"/>
      <c r="Q1115" s="8"/>
      <c r="R1115" s="8"/>
      <c r="S1115" s="8"/>
      <c r="T1115" s="8"/>
      <c r="U1115" s="8"/>
      <c r="V1115" s="30"/>
      <c r="W1115" s="8"/>
      <c r="X1115" s="21"/>
      <c r="Y1115" s="21"/>
      <c r="Z1115" s="21"/>
      <c r="AA1115" s="21"/>
      <c r="AB1115" s="15"/>
      <c r="AC1115" s="17"/>
      <c r="AD1115" s="17"/>
      <c r="AE1115" s="17"/>
      <c r="AF1115" s="16"/>
      <c r="AG1115" s="16"/>
      <c r="AH1115" s="17"/>
      <c r="AI1115" s="15"/>
      <c r="AJ1115" s="21"/>
      <c r="AK1115" s="21"/>
      <c r="AL1115" s="21"/>
      <c r="AM1115" s="21"/>
      <c r="AN1115" s="15"/>
      <c r="AO1115" s="21"/>
      <c r="AP1115" s="21"/>
      <c r="AQ1115" s="15"/>
      <c r="AR1115" s="21"/>
      <c r="AS1115" s="11"/>
      <c r="AT1115" s="21"/>
      <c r="AU1115" s="21"/>
      <c r="AV1115" s="11"/>
      <c r="AW1115" s="11"/>
      <c r="AX1115" s="31"/>
      <c r="AY1115" s="11"/>
      <c r="AZ1115" s="11"/>
      <c r="BA1115" s="21"/>
      <c r="BB1115" s="21"/>
      <c r="BC1115" s="11"/>
      <c r="BD1115" s="11"/>
      <c r="BE1115" s="21"/>
      <c r="BF1115" s="21"/>
      <c r="BG1115" s="11"/>
      <c r="BH1115" s="11"/>
      <c r="BI1115" s="21"/>
      <c r="BJ1115" s="21"/>
      <c r="BK1115" s="8"/>
      <c r="BL1115" s="12"/>
      <c r="BM1115" s="12"/>
      <c r="BN1115" s="12"/>
      <c r="BO1115" s="12"/>
      <c r="BP1115" s="12"/>
      <c r="BQ1115" s="3"/>
      <c r="BR1115" s="3"/>
      <c r="BS1115" s="12"/>
      <c r="BT1115" s="3"/>
      <c r="BU1115" s="3"/>
      <c r="BV1115" s="3"/>
      <c r="BW1115" s="3"/>
      <c r="BX1115" s="3"/>
      <c r="BY1115" s="3"/>
      <c r="BZ1115" s="223"/>
    </row>
    <row r="1116" spans="1:78" ht="15" customHeight="1">
      <c r="A1116" s="3"/>
      <c r="B1116" s="26"/>
      <c r="C1116" s="8"/>
      <c r="D1116" s="25"/>
      <c r="E1116" s="9"/>
      <c r="F1116" s="8"/>
      <c r="G1116" s="8"/>
      <c r="H1116" s="7"/>
      <c r="I1116" s="26"/>
      <c r="J1116" s="160"/>
      <c r="K1116" s="27"/>
      <c r="L1116" s="8"/>
      <c r="M1116" s="28"/>
      <c r="N1116" s="29"/>
      <c r="O1116" s="15"/>
      <c r="P1116" s="15"/>
      <c r="Q1116" s="8"/>
      <c r="R1116" s="8"/>
      <c r="S1116" s="8"/>
      <c r="T1116" s="8"/>
      <c r="U1116" s="8"/>
      <c r="V1116" s="30"/>
      <c r="W1116" s="8"/>
      <c r="X1116" s="21"/>
      <c r="Y1116" s="21"/>
      <c r="Z1116" s="21"/>
      <c r="AA1116" s="21"/>
      <c r="AB1116" s="15"/>
      <c r="AC1116" s="17"/>
      <c r="AD1116" s="17"/>
      <c r="AE1116" s="17"/>
      <c r="AF1116" s="16"/>
      <c r="AG1116" s="16"/>
      <c r="AH1116" s="17"/>
      <c r="AI1116" s="15"/>
      <c r="AJ1116" s="21"/>
      <c r="AK1116" s="21"/>
      <c r="AL1116" s="21"/>
      <c r="AM1116" s="21"/>
      <c r="AN1116" s="15"/>
      <c r="AO1116" s="21"/>
      <c r="AP1116" s="21"/>
      <c r="AQ1116" s="15"/>
      <c r="AR1116" s="21"/>
      <c r="AS1116" s="11"/>
      <c r="AT1116" s="21"/>
      <c r="AU1116" s="21"/>
      <c r="AV1116" s="11"/>
      <c r="AW1116" s="11"/>
      <c r="AX1116" s="31"/>
      <c r="AY1116" s="11"/>
      <c r="AZ1116" s="11"/>
      <c r="BA1116" s="21"/>
      <c r="BB1116" s="21"/>
      <c r="BC1116" s="11"/>
      <c r="BD1116" s="11"/>
      <c r="BE1116" s="21"/>
      <c r="BF1116" s="21"/>
      <c r="BG1116" s="11"/>
      <c r="BH1116" s="11"/>
      <c r="BI1116" s="21"/>
      <c r="BJ1116" s="21"/>
      <c r="BK1116" s="8"/>
      <c r="BL1116" s="12"/>
      <c r="BM1116" s="12"/>
      <c r="BN1116" s="12"/>
      <c r="BO1116" s="12"/>
      <c r="BP1116" s="12"/>
      <c r="BQ1116" s="3"/>
      <c r="BR1116" s="3"/>
      <c r="BS1116" s="12"/>
      <c r="BT1116" s="3"/>
      <c r="BU1116" s="3"/>
      <c r="BV1116" s="3"/>
      <c r="BW1116" s="3"/>
      <c r="BX1116" s="3"/>
      <c r="BY1116" s="3"/>
      <c r="BZ1116" s="223"/>
    </row>
    <row r="1117" spans="1:78" ht="15" customHeight="1">
      <c r="A1117" s="3"/>
      <c r="B1117" s="26"/>
      <c r="C1117" s="8"/>
      <c r="D1117" s="25"/>
      <c r="E1117" s="9"/>
      <c r="F1117" s="8"/>
      <c r="G1117" s="8"/>
      <c r="H1117" s="7"/>
      <c r="I1117" s="26"/>
      <c r="J1117" s="160"/>
      <c r="K1117" s="27"/>
      <c r="L1117" s="8"/>
      <c r="M1117" s="28"/>
      <c r="N1117" s="29"/>
      <c r="O1117" s="15"/>
      <c r="P1117" s="15"/>
      <c r="Q1117" s="8"/>
      <c r="R1117" s="8"/>
      <c r="S1117" s="8"/>
      <c r="T1117" s="8"/>
      <c r="U1117" s="8"/>
      <c r="V1117" s="30"/>
      <c r="W1117" s="8"/>
      <c r="X1117" s="21"/>
      <c r="Y1117" s="21"/>
      <c r="Z1117" s="21"/>
      <c r="AA1117" s="21"/>
      <c r="AB1117" s="15"/>
      <c r="AC1117" s="17"/>
      <c r="AD1117" s="17"/>
      <c r="AE1117" s="17"/>
      <c r="AF1117" s="16"/>
      <c r="AG1117" s="16"/>
      <c r="AH1117" s="17"/>
      <c r="AI1117" s="15"/>
      <c r="AJ1117" s="21"/>
      <c r="AK1117" s="21"/>
      <c r="AL1117" s="21"/>
      <c r="AM1117" s="21"/>
      <c r="AN1117" s="15"/>
      <c r="AO1117" s="21"/>
      <c r="AP1117" s="21"/>
      <c r="AQ1117" s="15"/>
      <c r="AR1117" s="21"/>
      <c r="AS1117" s="11"/>
      <c r="AT1117" s="21"/>
      <c r="AU1117" s="21"/>
      <c r="AV1117" s="11"/>
      <c r="AW1117" s="11"/>
      <c r="AX1117" s="31"/>
      <c r="AY1117" s="11"/>
      <c r="AZ1117" s="11"/>
      <c r="BA1117" s="21"/>
      <c r="BB1117" s="21"/>
      <c r="BC1117" s="11"/>
      <c r="BD1117" s="11"/>
      <c r="BE1117" s="21"/>
      <c r="BF1117" s="21"/>
      <c r="BG1117" s="11"/>
      <c r="BH1117" s="11"/>
      <c r="BI1117" s="21"/>
      <c r="BJ1117" s="21"/>
      <c r="BK1117" s="8"/>
      <c r="BL1117" s="12"/>
      <c r="BM1117" s="12"/>
      <c r="BN1117" s="12"/>
      <c r="BO1117" s="12"/>
      <c r="BP1117" s="12"/>
      <c r="BQ1117" s="3"/>
      <c r="BR1117" s="3"/>
      <c r="BS1117" s="12"/>
      <c r="BT1117" s="3"/>
      <c r="BU1117" s="3"/>
      <c r="BV1117" s="3"/>
      <c r="BW1117" s="3"/>
      <c r="BX1117" s="3"/>
      <c r="BY1117" s="3"/>
      <c r="BZ1117" s="223"/>
    </row>
    <row r="1118" spans="1:78" ht="15" customHeight="1">
      <c r="A1118" s="3"/>
      <c r="B1118" s="26"/>
      <c r="C1118" s="8"/>
      <c r="D1118" s="25"/>
      <c r="E1118" s="9"/>
      <c r="F1118" s="8"/>
      <c r="G1118" s="8"/>
      <c r="H1118" s="7"/>
      <c r="I1118" s="26"/>
      <c r="J1118" s="160"/>
      <c r="K1118" s="27"/>
      <c r="L1118" s="8"/>
      <c r="M1118" s="28"/>
      <c r="N1118" s="29"/>
      <c r="O1118" s="15"/>
      <c r="P1118" s="15"/>
      <c r="Q1118" s="8"/>
      <c r="R1118" s="8"/>
      <c r="S1118" s="8"/>
      <c r="T1118" s="8"/>
      <c r="U1118" s="8"/>
      <c r="V1118" s="30"/>
      <c r="W1118" s="8"/>
      <c r="X1118" s="21"/>
      <c r="Y1118" s="21"/>
      <c r="Z1118" s="21"/>
      <c r="AA1118" s="21"/>
      <c r="AB1118" s="15"/>
      <c r="AC1118" s="17"/>
      <c r="AD1118" s="17"/>
      <c r="AE1118" s="17"/>
      <c r="AF1118" s="16"/>
      <c r="AG1118" s="16"/>
      <c r="AH1118" s="17"/>
      <c r="AI1118" s="15"/>
      <c r="AJ1118" s="21"/>
      <c r="AK1118" s="21"/>
      <c r="AL1118" s="21"/>
      <c r="AM1118" s="21"/>
      <c r="AN1118" s="15"/>
      <c r="AO1118" s="21"/>
      <c r="AP1118" s="21"/>
      <c r="AQ1118" s="15"/>
      <c r="AR1118" s="21"/>
      <c r="AS1118" s="11"/>
      <c r="AT1118" s="21"/>
      <c r="AU1118" s="21"/>
      <c r="AV1118" s="11"/>
      <c r="AW1118" s="11"/>
      <c r="AX1118" s="31"/>
      <c r="AY1118" s="11"/>
      <c r="AZ1118" s="11"/>
      <c r="BA1118" s="21"/>
      <c r="BB1118" s="21"/>
      <c r="BC1118" s="11"/>
      <c r="BD1118" s="11"/>
      <c r="BE1118" s="21"/>
      <c r="BF1118" s="21"/>
      <c r="BG1118" s="11"/>
      <c r="BH1118" s="11"/>
      <c r="BI1118" s="21"/>
      <c r="BJ1118" s="21"/>
      <c r="BK1118" s="8"/>
      <c r="BL1118" s="12"/>
      <c r="BM1118" s="12"/>
      <c r="BN1118" s="12"/>
      <c r="BO1118" s="12"/>
      <c r="BP1118" s="12"/>
      <c r="BQ1118" s="3"/>
      <c r="BR1118" s="3"/>
      <c r="BS1118" s="12"/>
      <c r="BT1118" s="3"/>
      <c r="BU1118" s="3"/>
      <c r="BV1118" s="3"/>
      <c r="BW1118" s="3"/>
      <c r="BX1118" s="3"/>
      <c r="BY1118" s="3"/>
      <c r="BZ1118" s="223"/>
    </row>
    <row r="1119" spans="1:78" ht="15" customHeight="1">
      <c r="A1119" s="3"/>
      <c r="B1119" s="26"/>
      <c r="C1119" s="8"/>
      <c r="D1119" s="25"/>
      <c r="E1119" s="9"/>
      <c r="F1119" s="8"/>
      <c r="G1119" s="8"/>
      <c r="H1119" s="7"/>
      <c r="I1119" s="26"/>
      <c r="J1119" s="160"/>
      <c r="K1119" s="27"/>
      <c r="L1119" s="8"/>
      <c r="M1119" s="28"/>
      <c r="N1119" s="29"/>
      <c r="O1119" s="15"/>
      <c r="P1119" s="15"/>
      <c r="Q1119" s="8"/>
      <c r="R1119" s="8"/>
      <c r="S1119" s="8"/>
      <c r="T1119" s="8"/>
      <c r="U1119" s="8"/>
      <c r="V1119" s="30"/>
      <c r="W1119" s="8"/>
      <c r="X1119" s="21"/>
      <c r="Y1119" s="21"/>
      <c r="Z1119" s="21"/>
      <c r="AA1119" s="21"/>
      <c r="AB1119" s="15"/>
      <c r="AC1119" s="17"/>
      <c r="AD1119" s="17"/>
      <c r="AE1119" s="17"/>
      <c r="AF1119" s="16"/>
      <c r="AG1119" s="16"/>
      <c r="AH1119" s="17"/>
      <c r="AI1119" s="15"/>
      <c r="AJ1119" s="21"/>
      <c r="AK1119" s="21"/>
      <c r="AL1119" s="21"/>
      <c r="AM1119" s="21"/>
      <c r="AN1119" s="15"/>
      <c r="AO1119" s="21"/>
      <c r="AP1119" s="21"/>
      <c r="AQ1119" s="15"/>
      <c r="AR1119" s="21"/>
      <c r="AS1119" s="11"/>
      <c r="AT1119" s="21"/>
      <c r="AU1119" s="21"/>
      <c r="AV1119" s="11"/>
      <c r="AW1119" s="11"/>
      <c r="AX1119" s="31"/>
      <c r="AY1119" s="11"/>
      <c r="AZ1119" s="11"/>
      <c r="BA1119" s="21"/>
      <c r="BB1119" s="21"/>
      <c r="BC1119" s="11"/>
      <c r="BD1119" s="11"/>
      <c r="BE1119" s="21"/>
      <c r="BF1119" s="21"/>
      <c r="BG1119" s="11"/>
      <c r="BH1119" s="11"/>
      <c r="BI1119" s="21"/>
      <c r="BJ1119" s="21"/>
      <c r="BK1119" s="8"/>
      <c r="BL1119" s="12"/>
      <c r="BM1119" s="12"/>
      <c r="BN1119" s="12"/>
      <c r="BO1119" s="12"/>
      <c r="BP1119" s="12"/>
      <c r="BQ1119" s="3"/>
      <c r="BR1119" s="3"/>
      <c r="BS1119" s="12"/>
      <c r="BT1119" s="3"/>
      <c r="BU1119" s="3"/>
      <c r="BV1119" s="3"/>
      <c r="BW1119" s="3"/>
      <c r="BX1119" s="3"/>
      <c r="BY1119" s="3"/>
      <c r="BZ1119" s="223"/>
    </row>
    <row r="1120" spans="1:78" ht="15" customHeight="1">
      <c r="A1120" s="3"/>
      <c r="B1120" s="26"/>
      <c r="C1120" s="8"/>
      <c r="D1120" s="25"/>
      <c r="E1120" s="9"/>
      <c r="F1120" s="8"/>
      <c r="G1120" s="8"/>
      <c r="H1120" s="7"/>
      <c r="I1120" s="26"/>
      <c r="J1120" s="160"/>
      <c r="K1120" s="27"/>
      <c r="L1120" s="8"/>
      <c r="M1120" s="28"/>
      <c r="N1120" s="29"/>
      <c r="O1120" s="15"/>
      <c r="P1120" s="15"/>
      <c r="Q1120" s="8"/>
      <c r="R1120" s="8"/>
      <c r="S1120" s="8"/>
      <c r="T1120" s="8"/>
      <c r="U1120" s="8"/>
      <c r="V1120" s="30"/>
      <c r="W1120" s="8"/>
      <c r="X1120" s="21"/>
      <c r="Y1120" s="21"/>
      <c r="Z1120" s="21"/>
      <c r="AA1120" s="21"/>
      <c r="AB1120" s="15"/>
      <c r="AC1120" s="17"/>
      <c r="AD1120" s="17"/>
      <c r="AE1120" s="17"/>
      <c r="AF1120" s="16"/>
      <c r="AG1120" s="16"/>
      <c r="AH1120" s="17"/>
      <c r="AI1120" s="15"/>
      <c r="AJ1120" s="21"/>
      <c r="AK1120" s="21"/>
      <c r="AL1120" s="21"/>
      <c r="AM1120" s="21"/>
      <c r="AN1120" s="15"/>
      <c r="AO1120" s="21"/>
      <c r="AP1120" s="21"/>
      <c r="AQ1120" s="15"/>
      <c r="AR1120" s="21"/>
      <c r="AS1120" s="11"/>
      <c r="AT1120" s="21"/>
      <c r="AU1120" s="21"/>
      <c r="AV1120" s="11"/>
      <c r="AW1120" s="11"/>
      <c r="AX1120" s="31"/>
      <c r="AY1120" s="11"/>
      <c r="AZ1120" s="11"/>
      <c r="BA1120" s="21"/>
      <c r="BB1120" s="21"/>
      <c r="BC1120" s="11"/>
      <c r="BD1120" s="11"/>
      <c r="BE1120" s="21"/>
      <c r="BF1120" s="21"/>
      <c r="BG1120" s="11"/>
      <c r="BH1120" s="11"/>
      <c r="BI1120" s="21"/>
      <c r="BJ1120" s="21"/>
      <c r="BK1120" s="8"/>
      <c r="BL1120" s="12"/>
      <c r="BM1120" s="12"/>
      <c r="BN1120" s="12"/>
      <c r="BO1120" s="12"/>
      <c r="BP1120" s="12"/>
      <c r="BQ1120" s="3"/>
      <c r="BR1120" s="3"/>
      <c r="BS1120" s="12"/>
      <c r="BT1120" s="3"/>
      <c r="BU1120" s="3"/>
      <c r="BV1120" s="3"/>
      <c r="BW1120" s="3"/>
      <c r="BX1120" s="3"/>
      <c r="BY1120" s="3"/>
      <c r="BZ1120" s="223"/>
    </row>
    <row r="1121" spans="1:78" ht="15" customHeight="1">
      <c r="A1121" s="3"/>
      <c r="B1121" s="26"/>
      <c r="C1121" s="8"/>
      <c r="D1121" s="25"/>
      <c r="E1121" s="9"/>
      <c r="F1121" s="8"/>
      <c r="G1121" s="8"/>
      <c r="H1121" s="7"/>
      <c r="I1121" s="26"/>
      <c r="J1121" s="160"/>
      <c r="K1121" s="27"/>
      <c r="L1121" s="8"/>
      <c r="M1121" s="28"/>
      <c r="N1121" s="29"/>
      <c r="O1121" s="15"/>
      <c r="P1121" s="15"/>
      <c r="Q1121" s="8"/>
      <c r="R1121" s="8"/>
      <c r="S1121" s="8"/>
      <c r="T1121" s="8"/>
      <c r="U1121" s="8"/>
      <c r="V1121" s="30"/>
      <c r="W1121" s="8"/>
      <c r="X1121" s="21"/>
      <c r="Y1121" s="21"/>
      <c r="Z1121" s="21"/>
      <c r="AA1121" s="21"/>
      <c r="AB1121" s="15"/>
      <c r="AC1121" s="17"/>
      <c r="AD1121" s="17"/>
      <c r="AE1121" s="17"/>
      <c r="AF1121" s="16"/>
      <c r="AG1121" s="16"/>
      <c r="AH1121" s="17"/>
      <c r="AI1121" s="15"/>
      <c r="AJ1121" s="21"/>
      <c r="AK1121" s="21"/>
      <c r="AL1121" s="21"/>
      <c r="AM1121" s="21"/>
      <c r="AN1121" s="15"/>
      <c r="AO1121" s="21"/>
      <c r="AP1121" s="21"/>
      <c r="AQ1121" s="15"/>
      <c r="AR1121" s="21"/>
      <c r="AS1121" s="11"/>
      <c r="AT1121" s="21"/>
      <c r="AU1121" s="21"/>
      <c r="AV1121" s="11"/>
      <c r="AW1121" s="11"/>
      <c r="AX1121" s="31"/>
      <c r="AY1121" s="11"/>
      <c r="AZ1121" s="11"/>
      <c r="BA1121" s="21"/>
      <c r="BB1121" s="21"/>
      <c r="BC1121" s="11"/>
      <c r="BD1121" s="11"/>
      <c r="BE1121" s="21"/>
      <c r="BF1121" s="21"/>
      <c r="BG1121" s="11"/>
      <c r="BH1121" s="11"/>
      <c r="BI1121" s="21"/>
      <c r="BJ1121" s="21"/>
      <c r="BK1121" s="8"/>
      <c r="BL1121" s="12"/>
      <c r="BM1121" s="12"/>
      <c r="BN1121" s="12"/>
      <c r="BO1121" s="12"/>
      <c r="BP1121" s="12"/>
      <c r="BQ1121" s="3"/>
      <c r="BR1121" s="3"/>
      <c r="BS1121" s="12"/>
      <c r="BT1121" s="3"/>
      <c r="BU1121" s="3"/>
      <c r="BV1121" s="3"/>
      <c r="BW1121" s="3"/>
      <c r="BX1121" s="3"/>
      <c r="BY1121" s="3"/>
      <c r="BZ1121" s="223"/>
    </row>
    <row r="1122" spans="1:78" ht="15" customHeight="1">
      <c r="A1122" s="3"/>
      <c r="B1122" s="26"/>
      <c r="C1122" s="8"/>
      <c r="D1122" s="25"/>
      <c r="E1122" s="9"/>
      <c r="F1122" s="8"/>
      <c r="G1122" s="8"/>
      <c r="H1122" s="7"/>
      <c r="I1122" s="26"/>
      <c r="J1122" s="160"/>
      <c r="K1122" s="27"/>
      <c r="L1122" s="8"/>
      <c r="M1122" s="28"/>
      <c r="N1122" s="29"/>
      <c r="O1122" s="15"/>
      <c r="P1122" s="15"/>
      <c r="Q1122" s="8"/>
      <c r="R1122" s="8"/>
      <c r="S1122" s="8"/>
      <c r="T1122" s="8"/>
      <c r="U1122" s="8"/>
      <c r="V1122" s="30"/>
      <c r="W1122" s="8"/>
      <c r="X1122" s="21"/>
      <c r="Y1122" s="21"/>
      <c r="Z1122" s="21"/>
      <c r="AA1122" s="21"/>
      <c r="AB1122" s="15"/>
      <c r="AC1122" s="17"/>
      <c r="AD1122" s="17"/>
      <c r="AE1122" s="17"/>
      <c r="AF1122" s="16"/>
      <c r="AG1122" s="16"/>
      <c r="AH1122" s="17"/>
      <c r="AI1122" s="15"/>
      <c r="AJ1122" s="21"/>
      <c r="AK1122" s="21"/>
      <c r="AL1122" s="21"/>
      <c r="AM1122" s="21"/>
      <c r="AN1122" s="15"/>
      <c r="AO1122" s="21"/>
      <c r="AP1122" s="21"/>
      <c r="AQ1122" s="15"/>
      <c r="AR1122" s="21"/>
      <c r="AS1122" s="11"/>
      <c r="AT1122" s="21"/>
      <c r="AU1122" s="21"/>
      <c r="AV1122" s="11"/>
      <c r="AW1122" s="11"/>
      <c r="AX1122" s="31"/>
      <c r="AY1122" s="11"/>
      <c r="AZ1122" s="11"/>
      <c r="BA1122" s="21"/>
      <c r="BB1122" s="21"/>
      <c r="BC1122" s="11"/>
      <c r="BD1122" s="11"/>
      <c r="BE1122" s="21"/>
      <c r="BF1122" s="21"/>
      <c r="BG1122" s="11"/>
      <c r="BH1122" s="11"/>
      <c r="BI1122" s="21"/>
      <c r="BJ1122" s="21"/>
      <c r="BK1122" s="8"/>
      <c r="BL1122" s="12"/>
      <c r="BM1122" s="12"/>
      <c r="BN1122" s="12"/>
      <c r="BO1122" s="12"/>
      <c r="BP1122" s="12"/>
      <c r="BQ1122" s="3"/>
      <c r="BR1122" s="3"/>
      <c r="BS1122" s="12"/>
      <c r="BT1122" s="3"/>
      <c r="BU1122" s="3"/>
      <c r="BV1122" s="3"/>
      <c r="BW1122" s="3"/>
      <c r="BX1122" s="3"/>
      <c r="BY1122" s="3"/>
      <c r="BZ1122" s="223"/>
    </row>
    <row r="1123" spans="1:78" ht="15" customHeight="1">
      <c r="A1123" s="3"/>
      <c r="B1123" s="26"/>
      <c r="C1123" s="8"/>
      <c r="D1123" s="25"/>
      <c r="E1123" s="9"/>
      <c r="F1123" s="8"/>
      <c r="G1123" s="8"/>
      <c r="H1123" s="7"/>
      <c r="I1123" s="26"/>
      <c r="J1123" s="160"/>
      <c r="K1123" s="27"/>
      <c r="L1123" s="8"/>
      <c r="M1123" s="28"/>
      <c r="N1123" s="29"/>
      <c r="O1123" s="15"/>
      <c r="P1123" s="15"/>
      <c r="Q1123" s="8"/>
      <c r="R1123" s="8"/>
      <c r="S1123" s="8"/>
      <c r="T1123" s="8"/>
      <c r="U1123" s="8"/>
      <c r="V1123" s="30"/>
      <c r="W1123" s="8"/>
      <c r="X1123" s="21"/>
      <c r="Y1123" s="21"/>
      <c r="Z1123" s="21"/>
      <c r="AA1123" s="21"/>
      <c r="AB1123" s="15"/>
      <c r="AC1123" s="17"/>
      <c r="AD1123" s="17"/>
      <c r="AE1123" s="17"/>
      <c r="AF1123" s="16"/>
      <c r="AG1123" s="16"/>
      <c r="AH1123" s="17"/>
      <c r="AI1123" s="15"/>
      <c r="AJ1123" s="21"/>
      <c r="AK1123" s="21"/>
      <c r="AL1123" s="21"/>
      <c r="AM1123" s="21"/>
      <c r="AN1123" s="15"/>
      <c r="AO1123" s="21"/>
      <c r="AP1123" s="21"/>
      <c r="AQ1123" s="15"/>
      <c r="AR1123" s="21"/>
      <c r="AS1123" s="11"/>
      <c r="AT1123" s="21"/>
      <c r="AU1123" s="21"/>
      <c r="AV1123" s="11"/>
      <c r="AW1123" s="11"/>
      <c r="AX1123" s="31"/>
      <c r="AY1123" s="11"/>
      <c r="AZ1123" s="11"/>
      <c r="BA1123" s="21"/>
      <c r="BB1123" s="21"/>
      <c r="BC1123" s="11"/>
      <c r="BD1123" s="11"/>
      <c r="BE1123" s="21"/>
      <c r="BF1123" s="21"/>
      <c r="BG1123" s="11"/>
      <c r="BH1123" s="11"/>
      <c r="BI1123" s="21"/>
      <c r="BJ1123" s="21"/>
      <c r="BK1123" s="8"/>
      <c r="BL1123" s="12"/>
      <c r="BM1123" s="12"/>
      <c r="BN1123" s="12"/>
      <c r="BO1123" s="12"/>
      <c r="BP1123" s="12"/>
      <c r="BQ1123" s="3"/>
      <c r="BR1123" s="3"/>
      <c r="BS1123" s="12"/>
      <c r="BT1123" s="3"/>
      <c r="BU1123" s="3"/>
      <c r="BV1123" s="3"/>
      <c r="BW1123" s="3"/>
      <c r="BX1123" s="3"/>
      <c r="BY1123" s="3"/>
      <c r="BZ1123" s="223"/>
    </row>
    <row r="1124" spans="1:78" ht="15" customHeight="1">
      <c r="A1124" s="3"/>
      <c r="B1124" s="26"/>
      <c r="C1124" s="8"/>
      <c r="D1124" s="25"/>
      <c r="E1124" s="9"/>
      <c r="F1124" s="8"/>
      <c r="G1124" s="8"/>
      <c r="H1124" s="7"/>
      <c r="I1124" s="26"/>
      <c r="J1124" s="160"/>
      <c r="K1124" s="27"/>
      <c r="L1124" s="8"/>
      <c r="M1124" s="28"/>
      <c r="N1124" s="29"/>
      <c r="O1124" s="15"/>
      <c r="P1124" s="15"/>
      <c r="Q1124" s="8"/>
      <c r="R1124" s="8"/>
      <c r="S1124" s="8"/>
      <c r="T1124" s="8"/>
      <c r="U1124" s="8"/>
      <c r="V1124" s="30"/>
      <c r="W1124" s="8"/>
      <c r="X1124" s="21"/>
      <c r="Y1124" s="21"/>
      <c r="Z1124" s="21"/>
      <c r="AA1124" s="21"/>
      <c r="AB1124" s="15"/>
      <c r="AC1124" s="17"/>
      <c r="AD1124" s="17"/>
      <c r="AE1124" s="17"/>
      <c r="AF1124" s="16"/>
      <c r="AG1124" s="16"/>
      <c r="AH1124" s="17"/>
      <c r="AI1124" s="15"/>
      <c r="AJ1124" s="21"/>
      <c r="AK1124" s="21"/>
      <c r="AL1124" s="21"/>
      <c r="AM1124" s="21"/>
      <c r="AN1124" s="15"/>
      <c r="AO1124" s="21"/>
      <c r="AP1124" s="21"/>
      <c r="AQ1124" s="15"/>
      <c r="AR1124" s="21"/>
      <c r="AS1124" s="11"/>
      <c r="AT1124" s="21"/>
      <c r="AU1124" s="21"/>
      <c r="AV1124" s="11"/>
      <c r="AW1124" s="11"/>
      <c r="AX1124" s="31"/>
      <c r="AY1124" s="11"/>
      <c r="AZ1124" s="11"/>
      <c r="BA1124" s="21"/>
      <c r="BB1124" s="21"/>
      <c r="BC1124" s="11"/>
      <c r="BD1124" s="11"/>
      <c r="BE1124" s="21"/>
      <c r="BF1124" s="21"/>
      <c r="BG1124" s="11"/>
      <c r="BH1124" s="11"/>
      <c r="BI1124" s="21"/>
      <c r="BJ1124" s="21"/>
      <c r="BK1124" s="8"/>
      <c r="BL1124" s="12"/>
      <c r="BM1124" s="12"/>
      <c r="BN1124" s="12"/>
      <c r="BO1124" s="12"/>
      <c r="BP1124" s="12"/>
      <c r="BQ1124" s="3"/>
      <c r="BR1124" s="3"/>
      <c r="BS1124" s="12"/>
      <c r="BT1124" s="3"/>
      <c r="BU1124" s="3"/>
      <c r="BV1124" s="3"/>
      <c r="BW1124" s="3"/>
      <c r="BX1124" s="3"/>
      <c r="BY1124" s="3"/>
      <c r="BZ1124" s="223"/>
    </row>
    <row r="1125" spans="1:78" ht="15" customHeight="1">
      <c r="A1125" s="3"/>
      <c r="B1125" s="26"/>
      <c r="C1125" s="8"/>
      <c r="D1125" s="25"/>
      <c r="E1125" s="9"/>
      <c r="F1125" s="8"/>
      <c r="G1125" s="8"/>
      <c r="H1125" s="7"/>
      <c r="I1125" s="26"/>
      <c r="J1125" s="160"/>
      <c r="K1125" s="27"/>
      <c r="L1125" s="8"/>
      <c r="M1125" s="28"/>
      <c r="N1125" s="29"/>
      <c r="O1125" s="15"/>
      <c r="P1125" s="15"/>
      <c r="Q1125" s="8"/>
      <c r="R1125" s="8"/>
      <c r="S1125" s="8"/>
      <c r="T1125" s="8"/>
      <c r="U1125" s="8"/>
      <c r="V1125" s="30"/>
      <c r="W1125" s="8"/>
      <c r="X1125" s="21"/>
      <c r="Y1125" s="21"/>
      <c r="Z1125" s="21"/>
      <c r="AA1125" s="21"/>
      <c r="AB1125" s="15"/>
      <c r="AC1125" s="17"/>
      <c r="AD1125" s="17"/>
      <c r="AE1125" s="17"/>
      <c r="AF1125" s="16"/>
      <c r="AG1125" s="16"/>
      <c r="AH1125" s="17"/>
      <c r="AI1125" s="15"/>
      <c r="AJ1125" s="21"/>
      <c r="AK1125" s="21"/>
      <c r="AL1125" s="21"/>
      <c r="AM1125" s="21"/>
      <c r="AN1125" s="15"/>
      <c r="AO1125" s="21"/>
      <c r="AP1125" s="21"/>
      <c r="AQ1125" s="15"/>
      <c r="AR1125" s="21"/>
      <c r="AS1125" s="11"/>
      <c r="AT1125" s="21"/>
      <c r="AU1125" s="21"/>
      <c r="AV1125" s="11"/>
      <c r="AW1125" s="11"/>
      <c r="AX1125" s="31"/>
      <c r="AY1125" s="11"/>
      <c r="AZ1125" s="11"/>
      <c r="BA1125" s="21"/>
      <c r="BB1125" s="21"/>
      <c r="BC1125" s="11"/>
      <c r="BD1125" s="11"/>
      <c r="BE1125" s="21"/>
      <c r="BF1125" s="21"/>
      <c r="BG1125" s="11"/>
      <c r="BH1125" s="11"/>
      <c r="BI1125" s="21"/>
      <c r="BJ1125" s="21"/>
      <c r="BK1125" s="8"/>
      <c r="BL1125" s="12"/>
      <c r="BM1125" s="12"/>
      <c r="BN1125" s="12"/>
      <c r="BO1125" s="12"/>
      <c r="BP1125" s="12"/>
      <c r="BQ1125" s="3"/>
      <c r="BR1125" s="3"/>
      <c r="BS1125" s="12"/>
      <c r="BT1125" s="3"/>
      <c r="BU1125" s="3"/>
      <c r="BV1125" s="3"/>
      <c r="BW1125" s="3"/>
      <c r="BX1125" s="3"/>
      <c r="BY1125" s="3"/>
      <c r="BZ1125" s="223"/>
    </row>
    <row r="1126" spans="1:78" ht="15" customHeight="1">
      <c r="A1126" s="3"/>
      <c r="B1126" s="26"/>
      <c r="C1126" s="8"/>
      <c r="D1126" s="25"/>
      <c r="E1126" s="9"/>
      <c r="F1126" s="8"/>
      <c r="G1126" s="8"/>
      <c r="H1126" s="7"/>
      <c r="I1126" s="26"/>
      <c r="J1126" s="160"/>
      <c r="K1126" s="27"/>
      <c r="L1126" s="8"/>
      <c r="M1126" s="28"/>
      <c r="N1126" s="29"/>
      <c r="O1126" s="15"/>
      <c r="P1126" s="15"/>
      <c r="Q1126" s="8"/>
      <c r="R1126" s="8"/>
      <c r="S1126" s="8"/>
      <c r="T1126" s="8"/>
      <c r="U1126" s="8"/>
      <c r="V1126" s="30"/>
      <c r="W1126" s="8"/>
      <c r="X1126" s="21"/>
      <c r="Y1126" s="21"/>
      <c r="Z1126" s="21"/>
      <c r="AA1126" s="21"/>
      <c r="AB1126" s="15"/>
      <c r="AC1126" s="17"/>
      <c r="AD1126" s="17"/>
      <c r="AE1126" s="17"/>
      <c r="AF1126" s="16"/>
      <c r="AG1126" s="16"/>
      <c r="AH1126" s="17"/>
      <c r="AI1126" s="15"/>
      <c r="AJ1126" s="21"/>
      <c r="AK1126" s="21"/>
      <c r="AL1126" s="21"/>
      <c r="AM1126" s="21"/>
      <c r="AN1126" s="15"/>
      <c r="AO1126" s="21"/>
      <c r="AP1126" s="21"/>
      <c r="AQ1126" s="15"/>
      <c r="AR1126" s="21"/>
      <c r="AS1126" s="11"/>
      <c r="AT1126" s="21"/>
      <c r="AU1126" s="21"/>
      <c r="AV1126" s="11"/>
      <c r="AW1126" s="11"/>
      <c r="AX1126" s="31"/>
      <c r="AY1126" s="11"/>
      <c r="AZ1126" s="11"/>
      <c r="BA1126" s="21"/>
      <c r="BB1126" s="21"/>
      <c r="BC1126" s="11"/>
      <c r="BD1126" s="11"/>
      <c r="BE1126" s="21"/>
      <c r="BF1126" s="21"/>
      <c r="BG1126" s="11"/>
      <c r="BH1126" s="11"/>
      <c r="BI1126" s="21"/>
      <c r="BJ1126" s="21"/>
      <c r="BK1126" s="8"/>
      <c r="BL1126" s="12"/>
      <c r="BM1126" s="12"/>
      <c r="BN1126" s="12"/>
      <c r="BO1126" s="12"/>
      <c r="BP1126" s="12"/>
      <c r="BQ1126" s="3"/>
      <c r="BR1126" s="3"/>
      <c r="BS1126" s="12"/>
      <c r="BT1126" s="3"/>
      <c r="BU1126" s="3"/>
      <c r="BV1126" s="3"/>
      <c r="BW1126" s="3"/>
      <c r="BX1126" s="3"/>
      <c r="BY1126" s="3"/>
      <c r="BZ1126" s="223"/>
    </row>
    <row r="1127" spans="1:78" ht="15" customHeight="1">
      <c r="A1127" s="3"/>
      <c r="B1127" s="26"/>
      <c r="C1127" s="8"/>
      <c r="D1127" s="25"/>
      <c r="E1127" s="9"/>
      <c r="F1127" s="8"/>
      <c r="G1127" s="8"/>
      <c r="H1127" s="7"/>
      <c r="I1127" s="26"/>
      <c r="J1127" s="160"/>
      <c r="K1127" s="27"/>
      <c r="L1127" s="8"/>
      <c r="M1127" s="28"/>
      <c r="N1127" s="29"/>
      <c r="O1127" s="15"/>
      <c r="P1127" s="15"/>
      <c r="Q1127" s="8"/>
      <c r="R1127" s="8"/>
      <c r="S1127" s="8"/>
      <c r="T1127" s="8"/>
      <c r="U1127" s="8"/>
      <c r="V1127" s="30"/>
      <c r="W1127" s="8"/>
      <c r="X1127" s="21"/>
      <c r="Y1127" s="21"/>
      <c r="Z1127" s="21"/>
      <c r="AA1127" s="21"/>
      <c r="AB1127" s="15"/>
      <c r="AC1127" s="17"/>
      <c r="AD1127" s="17"/>
      <c r="AE1127" s="17"/>
      <c r="AF1127" s="16"/>
      <c r="AG1127" s="16"/>
      <c r="AH1127" s="17"/>
      <c r="AI1127" s="15"/>
      <c r="AJ1127" s="21"/>
      <c r="AK1127" s="21"/>
      <c r="AL1127" s="21"/>
      <c r="AM1127" s="21"/>
      <c r="AN1127" s="15"/>
      <c r="AO1127" s="21"/>
      <c r="AP1127" s="21"/>
      <c r="AQ1127" s="15"/>
      <c r="AR1127" s="21"/>
      <c r="AS1127" s="11"/>
      <c r="AT1127" s="21"/>
      <c r="AU1127" s="21"/>
      <c r="AV1127" s="11"/>
      <c r="AW1127" s="11"/>
      <c r="AX1127" s="31"/>
      <c r="AY1127" s="11"/>
      <c r="AZ1127" s="11"/>
      <c r="BA1127" s="21"/>
      <c r="BB1127" s="21"/>
      <c r="BC1127" s="11"/>
      <c r="BD1127" s="11"/>
      <c r="BE1127" s="21"/>
      <c r="BF1127" s="21"/>
      <c r="BG1127" s="11"/>
      <c r="BH1127" s="11"/>
      <c r="BI1127" s="21"/>
      <c r="BJ1127" s="21"/>
      <c r="BK1127" s="8"/>
      <c r="BL1127" s="12"/>
      <c r="BM1127" s="12"/>
      <c r="BN1127" s="12"/>
      <c r="BO1127" s="12"/>
      <c r="BP1127" s="12"/>
      <c r="BQ1127" s="3"/>
      <c r="BR1127" s="3"/>
      <c r="BS1127" s="12"/>
      <c r="BT1127" s="3"/>
      <c r="BU1127" s="3"/>
      <c r="BV1127" s="3"/>
      <c r="BW1127" s="3"/>
      <c r="BX1127" s="3"/>
      <c r="BY1127" s="3"/>
      <c r="BZ1127" s="223"/>
    </row>
    <row r="1128" spans="1:78" ht="15" customHeight="1">
      <c r="A1128" s="3"/>
      <c r="B1128" s="26"/>
      <c r="C1128" s="8"/>
      <c r="D1128" s="25"/>
      <c r="E1128" s="9"/>
      <c r="F1128" s="8"/>
      <c r="G1128" s="8"/>
      <c r="H1128" s="7"/>
      <c r="I1128" s="26"/>
      <c r="J1128" s="160"/>
      <c r="K1128" s="27"/>
      <c r="L1128" s="8"/>
      <c r="M1128" s="28"/>
      <c r="N1128" s="29"/>
      <c r="O1128" s="15"/>
      <c r="P1128" s="15"/>
      <c r="Q1128" s="8"/>
      <c r="R1128" s="8"/>
      <c r="S1128" s="8"/>
      <c r="T1128" s="8"/>
      <c r="U1128" s="8"/>
      <c r="V1128" s="30"/>
      <c r="W1128" s="8"/>
      <c r="X1128" s="21"/>
      <c r="Y1128" s="21"/>
      <c r="Z1128" s="21"/>
      <c r="AA1128" s="21"/>
      <c r="AB1128" s="15"/>
      <c r="AC1128" s="17"/>
      <c r="AD1128" s="17"/>
      <c r="AE1128" s="17"/>
      <c r="AF1128" s="16"/>
      <c r="AG1128" s="16"/>
      <c r="AH1128" s="17"/>
      <c r="AI1128" s="15"/>
      <c r="AJ1128" s="21"/>
      <c r="AK1128" s="21"/>
      <c r="AL1128" s="21"/>
      <c r="AM1128" s="21"/>
      <c r="AN1128" s="15"/>
      <c r="AO1128" s="21"/>
      <c r="AP1128" s="21"/>
      <c r="AQ1128" s="15"/>
      <c r="AR1128" s="21"/>
      <c r="AS1128" s="11"/>
      <c r="AT1128" s="21"/>
      <c r="AU1128" s="21"/>
      <c r="AV1128" s="11"/>
      <c r="AW1128" s="11"/>
      <c r="AX1128" s="31"/>
      <c r="AY1128" s="11"/>
      <c r="AZ1128" s="11"/>
      <c r="BA1128" s="21"/>
      <c r="BB1128" s="21"/>
      <c r="BC1128" s="11"/>
      <c r="BD1128" s="11"/>
      <c r="BE1128" s="21"/>
      <c r="BF1128" s="21"/>
      <c r="BG1128" s="11"/>
      <c r="BH1128" s="11"/>
      <c r="BI1128" s="21"/>
      <c r="BJ1128" s="21"/>
      <c r="BK1128" s="8"/>
      <c r="BL1128" s="12"/>
      <c r="BM1128" s="12"/>
      <c r="BN1128" s="12"/>
      <c r="BO1128" s="12"/>
      <c r="BP1128" s="12"/>
      <c r="BQ1128" s="3"/>
      <c r="BR1128" s="3"/>
      <c r="BS1128" s="12"/>
      <c r="BT1128" s="3"/>
      <c r="BU1128" s="3"/>
      <c r="BV1128" s="3"/>
      <c r="BW1128" s="3"/>
      <c r="BX1128" s="3"/>
      <c r="BY1128" s="3"/>
      <c r="BZ1128" s="223"/>
    </row>
    <row r="1129" spans="1:78" ht="15" customHeight="1">
      <c r="A1129" s="3"/>
      <c r="B1129" s="26"/>
      <c r="C1129" s="8"/>
      <c r="D1129" s="25"/>
      <c r="E1129" s="9"/>
      <c r="F1129" s="8"/>
      <c r="G1129" s="8"/>
      <c r="H1129" s="7"/>
      <c r="I1129" s="26"/>
      <c r="J1129" s="160"/>
      <c r="K1129" s="27"/>
      <c r="L1129" s="8"/>
      <c r="M1129" s="28"/>
      <c r="N1129" s="29"/>
      <c r="O1129" s="15"/>
      <c r="P1129" s="15"/>
      <c r="Q1129" s="8"/>
      <c r="R1129" s="8"/>
      <c r="S1129" s="8"/>
      <c r="T1129" s="8"/>
      <c r="U1129" s="8"/>
      <c r="V1129" s="30"/>
      <c r="W1129" s="8"/>
      <c r="X1129" s="21"/>
      <c r="Y1129" s="21"/>
      <c r="Z1129" s="21"/>
      <c r="AA1129" s="21"/>
      <c r="AB1129" s="15"/>
      <c r="AC1129" s="17"/>
      <c r="AD1129" s="17"/>
      <c r="AE1129" s="17"/>
      <c r="AF1129" s="16"/>
      <c r="AG1129" s="16"/>
      <c r="AH1129" s="17"/>
      <c r="AI1129" s="15"/>
      <c r="AJ1129" s="21"/>
      <c r="AK1129" s="21"/>
      <c r="AL1129" s="21"/>
      <c r="AM1129" s="21"/>
      <c r="AN1129" s="15"/>
      <c r="AO1129" s="21"/>
      <c r="AP1129" s="21"/>
      <c r="AQ1129" s="15"/>
      <c r="AR1129" s="21"/>
      <c r="AS1129" s="11"/>
      <c r="AT1129" s="21"/>
      <c r="AU1129" s="21"/>
      <c r="AV1129" s="11"/>
      <c r="AW1129" s="11"/>
      <c r="AX1129" s="31"/>
      <c r="AY1129" s="11"/>
      <c r="AZ1129" s="11"/>
      <c r="BA1129" s="21"/>
      <c r="BB1129" s="21"/>
      <c r="BC1129" s="11"/>
      <c r="BD1129" s="11"/>
      <c r="BE1129" s="21"/>
      <c r="BF1129" s="21"/>
      <c r="BG1129" s="11"/>
      <c r="BH1129" s="11"/>
      <c r="BI1129" s="21"/>
      <c r="BJ1129" s="21"/>
      <c r="BK1129" s="8"/>
      <c r="BL1129" s="12"/>
      <c r="BM1129" s="12"/>
      <c r="BN1129" s="12"/>
      <c r="BO1129" s="12"/>
      <c r="BP1129" s="12"/>
      <c r="BQ1129" s="3"/>
      <c r="BR1129" s="3"/>
      <c r="BS1129" s="12"/>
      <c r="BT1129" s="3"/>
      <c r="BU1129" s="3"/>
      <c r="BV1129" s="3"/>
      <c r="BW1129" s="3"/>
      <c r="BX1129" s="3"/>
      <c r="BY1129" s="3"/>
      <c r="BZ1129" s="223"/>
    </row>
    <row r="1130" spans="1:78" ht="15" customHeight="1">
      <c r="A1130" s="3"/>
      <c r="B1130" s="26"/>
      <c r="C1130" s="8"/>
      <c r="D1130" s="25"/>
      <c r="E1130" s="9"/>
      <c r="F1130" s="8"/>
      <c r="G1130" s="8"/>
      <c r="H1130" s="7"/>
      <c r="I1130" s="26"/>
      <c r="J1130" s="160"/>
      <c r="K1130" s="27"/>
      <c r="L1130" s="8"/>
      <c r="M1130" s="28"/>
      <c r="N1130" s="29"/>
      <c r="O1130" s="15"/>
      <c r="P1130" s="15"/>
      <c r="Q1130" s="8"/>
      <c r="R1130" s="8"/>
      <c r="S1130" s="8"/>
      <c r="T1130" s="8"/>
      <c r="U1130" s="8"/>
      <c r="V1130" s="30"/>
      <c r="W1130" s="8"/>
      <c r="X1130" s="21"/>
      <c r="Y1130" s="21"/>
      <c r="Z1130" s="21"/>
      <c r="AA1130" s="21"/>
      <c r="AB1130" s="15"/>
      <c r="AC1130" s="17"/>
      <c r="AD1130" s="17"/>
      <c r="AE1130" s="17"/>
      <c r="AF1130" s="16"/>
      <c r="AG1130" s="16"/>
      <c r="AH1130" s="17"/>
      <c r="AI1130" s="15"/>
      <c r="AJ1130" s="21"/>
      <c r="AK1130" s="21"/>
      <c r="AL1130" s="21"/>
      <c r="AM1130" s="21"/>
      <c r="AN1130" s="15"/>
      <c r="AO1130" s="21"/>
      <c r="AP1130" s="21"/>
      <c r="AQ1130" s="15"/>
      <c r="AR1130" s="21"/>
      <c r="AS1130" s="11"/>
      <c r="AT1130" s="21"/>
      <c r="AU1130" s="21"/>
      <c r="AV1130" s="11"/>
      <c r="AW1130" s="11"/>
      <c r="AX1130" s="31"/>
      <c r="AY1130" s="11"/>
      <c r="AZ1130" s="11"/>
      <c r="BA1130" s="21"/>
      <c r="BB1130" s="21"/>
      <c r="BC1130" s="11"/>
      <c r="BD1130" s="11"/>
      <c r="BE1130" s="21"/>
      <c r="BF1130" s="21"/>
      <c r="BG1130" s="11"/>
      <c r="BH1130" s="11"/>
      <c r="BI1130" s="21"/>
      <c r="BJ1130" s="21"/>
      <c r="BK1130" s="8"/>
      <c r="BL1130" s="12"/>
      <c r="BM1130" s="12"/>
      <c r="BN1130" s="12"/>
      <c r="BO1130" s="12"/>
      <c r="BP1130" s="12"/>
      <c r="BQ1130" s="3"/>
      <c r="BR1130" s="3"/>
      <c r="BS1130" s="12"/>
      <c r="BT1130" s="3"/>
      <c r="BU1130" s="3"/>
      <c r="BV1130" s="3"/>
      <c r="BW1130" s="3"/>
      <c r="BX1130" s="3"/>
      <c r="BY1130" s="3"/>
      <c r="BZ1130" s="223"/>
    </row>
    <row r="1131" spans="1:78" ht="15" customHeight="1">
      <c r="A1131" s="3"/>
      <c r="B1131" s="26"/>
      <c r="C1131" s="8"/>
      <c r="D1131" s="25"/>
      <c r="E1131" s="9"/>
      <c r="F1131" s="8"/>
      <c r="G1131" s="8"/>
      <c r="H1131" s="7"/>
      <c r="I1131" s="26"/>
      <c r="J1131" s="160"/>
      <c r="K1131" s="27"/>
      <c r="L1131" s="8"/>
      <c r="M1131" s="28"/>
      <c r="N1131" s="29"/>
      <c r="O1131" s="15"/>
      <c r="P1131" s="15"/>
      <c r="Q1131" s="8"/>
      <c r="R1131" s="8"/>
      <c r="S1131" s="8"/>
      <c r="T1131" s="8"/>
      <c r="U1131" s="8"/>
      <c r="V1131" s="30"/>
      <c r="W1131" s="8"/>
      <c r="X1131" s="21"/>
      <c r="Y1131" s="21"/>
      <c r="Z1131" s="21"/>
      <c r="AA1131" s="21"/>
      <c r="AB1131" s="15"/>
      <c r="AC1131" s="17"/>
      <c r="AD1131" s="17"/>
      <c r="AE1131" s="17"/>
      <c r="AF1131" s="16"/>
      <c r="AG1131" s="16"/>
      <c r="AH1131" s="17"/>
      <c r="AI1131" s="15"/>
      <c r="AJ1131" s="21"/>
      <c r="AK1131" s="21"/>
      <c r="AL1131" s="21"/>
      <c r="AM1131" s="21"/>
      <c r="AN1131" s="15"/>
      <c r="AO1131" s="21"/>
      <c r="AP1131" s="21"/>
      <c r="AQ1131" s="15"/>
      <c r="AR1131" s="21"/>
      <c r="AS1131" s="11"/>
      <c r="AT1131" s="21"/>
      <c r="AU1131" s="21"/>
      <c r="AV1131" s="11"/>
      <c r="AW1131" s="11"/>
      <c r="AX1131" s="31"/>
      <c r="AY1131" s="11"/>
      <c r="AZ1131" s="11"/>
      <c r="BA1131" s="21"/>
      <c r="BB1131" s="21"/>
      <c r="BC1131" s="11"/>
      <c r="BD1131" s="11"/>
      <c r="BE1131" s="21"/>
      <c r="BF1131" s="21"/>
      <c r="BG1131" s="11"/>
      <c r="BH1131" s="11"/>
      <c r="BI1131" s="21"/>
      <c r="BJ1131" s="21"/>
      <c r="BK1131" s="8"/>
      <c r="BL1131" s="12"/>
      <c r="BM1131" s="12"/>
      <c r="BN1131" s="12"/>
      <c r="BO1131" s="12"/>
      <c r="BP1131" s="12"/>
      <c r="BQ1131" s="3"/>
      <c r="BR1131" s="3"/>
      <c r="BS1131" s="12"/>
      <c r="BT1131" s="3"/>
      <c r="BU1131" s="3"/>
      <c r="BV1131" s="3"/>
      <c r="BW1131" s="3"/>
      <c r="BX1131" s="3"/>
      <c r="BY1131" s="3"/>
      <c r="BZ1131" s="223"/>
    </row>
    <row r="1132" spans="1:78" ht="15" customHeight="1">
      <c r="A1132" s="3"/>
      <c r="B1132" s="26"/>
      <c r="C1132" s="8"/>
      <c r="D1132" s="25"/>
      <c r="E1132" s="9"/>
      <c r="F1132" s="8"/>
      <c r="G1132" s="8"/>
      <c r="H1132" s="7"/>
      <c r="I1132" s="26"/>
      <c r="J1132" s="160"/>
      <c r="K1132" s="27"/>
      <c r="L1132" s="8"/>
      <c r="M1132" s="28"/>
      <c r="N1132" s="29"/>
      <c r="O1132" s="15"/>
      <c r="P1132" s="15"/>
      <c r="Q1132" s="8"/>
      <c r="R1132" s="8"/>
      <c r="S1132" s="8"/>
      <c r="T1132" s="8"/>
      <c r="U1132" s="8"/>
      <c r="V1132" s="30"/>
      <c r="W1132" s="8"/>
      <c r="X1132" s="21"/>
      <c r="Y1132" s="21"/>
      <c r="Z1132" s="21"/>
      <c r="AA1132" s="21"/>
      <c r="AB1132" s="15"/>
      <c r="AC1132" s="17"/>
      <c r="AD1132" s="17"/>
      <c r="AE1132" s="17"/>
      <c r="AF1132" s="16"/>
      <c r="AG1132" s="16"/>
      <c r="AH1132" s="17"/>
      <c r="AI1132" s="15"/>
      <c r="AJ1132" s="21"/>
      <c r="AK1132" s="21"/>
      <c r="AL1132" s="21"/>
      <c r="AM1132" s="21"/>
      <c r="AN1132" s="15"/>
      <c r="AO1132" s="21"/>
      <c r="AP1132" s="21"/>
      <c r="AQ1132" s="15"/>
      <c r="AR1132" s="21"/>
      <c r="AS1132" s="11"/>
      <c r="AT1132" s="21"/>
      <c r="AU1132" s="21"/>
      <c r="AV1132" s="11"/>
      <c r="AW1132" s="11"/>
      <c r="AX1132" s="31"/>
      <c r="AY1132" s="11"/>
      <c r="AZ1132" s="11"/>
      <c r="BA1132" s="21"/>
      <c r="BB1132" s="21"/>
      <c r="BC1132" s="11"/>
      <c r="BD1132" s="11"/>
      <c r="BE1132" s="21"/>
      <c r="BF1132" s="21"/>
      <c r="BG1132" s="11"/>
      <c r="BH1132" s="11"/>
      <c r="BI1132" s="21"/>
      <c r="BJ1132" s="21"/>
      <c r="BK1132" s="8"/>
      <c r="BL1132" s="12"/>
      <c r="BM1132" s="12"/>
      <c r="BN1132" s="12"/>
      <c r="BO1132" s="12"/>
      <c r="BP1132" s="12"/>
      <c r="BQ1132" s="3"/>
      <c r="BR1132" s="3"/>
      <c r="BS1132" s="12"/>
      <c r="BT1132" s="3"/>
      <c r="BU1132" s="3"/>
      <c r="BV1132" s="3"/>
      <c r="BW1132" s="3"/>
      <c r="BX1132" s="3"/>
      <c r="BY1132" s="3"/>
      <c r="BZ1132" s="223"/>
    </row>
    <row r="1133" spans="1:78" ht="15" customHeight="1">
      <c r="A1133" s="3"/>
      <c r="B1133" s="26"/>
      <c r="C1133" s="8"/>
      <c r="D1133" s="25"/>
      <c r="E1133" s="9"/>
      <c r="F1133" s="8"/>
      <c r="G1133" s="8"/>
      <c r="H1133" s="7"/>
      <c r="I1133" s="26"/>
      <c r="J1133" s="160"/>
      <c r="K1133" s="27"/>
      <c r="L1133" s="8"/>
      <c r="M1133" s="28"/>
      <c r="N1133" s="29"/>
      <c r="O1133" s="15"/>
      <c r="P1133" s="15"/>
      <c r="Q1133" s="8"/>
      <c r="R1133" s="8"/>
      <c r="S1133" s="8"/>
      <c r="T1133" s="8"/>
      <c r="U1133" s="8"/>
      <c r="V1133" s="30"/>
      <c r="W1133" s="8"/>
      <c r="X1133" s="21"/>
      <c r="Y1133" s="21"/>
      <c r="Z1133" s="21"/>
      <c r="AA1133" s="21"/>
      <c r="AB1133" s="15"/>
      <c r="AC1133" s="17"/>
      <c r="AD1133" s="17"/>
      <c r="AE1133" s="17"/>
      <c r="AF1133" s="16"/>
      <c r="AG1133" s="16"/>
      <c r="AH1133" s="17"/>
      <c r="AI1133" s="15"/>
      <c r="AJ1133" s="21"/>
      <c r="AK1133" s="21"/>
      <c r="AL1133" s="21"/>
      <c r="AM1133" s="21"/>
      <c r="AN1133" s="15"/>
      <c r="AO1133" s="21"/>
      <c r="AP1133" s="21"/>
      <c r="AQ1133" s="15"/>
      <c r="AR1133" s="21"/>
      <c r="AS1133" s="11"/>
      <c r="AT1133" s="21"/>
      <c r="AU1133" s="21"/>
      <c r="AV1133" s="11"/>
      <c r="AW1133" s="11"/>
      <c r="AX1133" s="31"/>
      <c r="AY1133" s="11"/>
      <c r="AZ1133" s="11"/>
      <c r="BA1133" s="21"/>
      <c r="BB1133" s="21"/>
      <c r="BC1133" s="11"/>
      <c r="BD1133" s="11"/>
      <c r="BE1133" s="21"/>
      <c r="BF1133" s="21"/>
      <c r="BG1133" s="11"/>
      <c r="BH1133" s="11"/>
      <c r="BI1133" s="21"/>
      <c r="BJ1133" s="21"/>
      <c r="BK1133" s="8"/>
      <c r="BL1133" s="12"/>
      <c r="BM1133" s="12"/>
      <c r="BN1133" s="12"/>
      <c r="BO1133" s="12"/>
      <c r="BP1133" s="12"/>
      <c r="BQ1133" s="3"/>
      <c r="BR1133" s="3"/>
      <c r="BS1133" s="12"/>
      <c r="BT1133" s="3"/>
      <c r="BU1133" s="3"/>
      <c r="BV1133" s="3"/>
      <c r="BW1133" s="3"/>
      <c r="BX1133" s="3"/>
      <c r="BY1133" s="3"/>
      <c r="BZ1133" s="223"/>
    </row>
    <row r="1134" spans="1:78" ht="15" customHeight="1">
      <c r="A1134" s="3"/>
      <c r="B1134" s="26"/>
      <c r="C1134" s="8"/>
      <c r="D1134" s="25"/>
      <c r="E1134" s="9"/>
      <c r="F1134" s="8"/>
      <c r="G1134" s="8"/>
      <c r="H1134" s="7"/>
      <c r="I1134" s="26"/>
      <c r="J1134" s="160"/>
      <c r="K1134" s="27"/>
      <c r="L1134" s="8"/>
      <c r="M1134" s="28"/>
      <c r="N1134" s="29"/>
      <c r="O1134" s="15"/>
      <c r="P1134" s="15"/>
      <c r="Q1134" s="8"/>
      <c r="R1134" s="8"/>
      <c r="S1134" s="8"/>
      <c r="T1134" s="8"/>
      <c r="U1134" s="8"/>
      <c r="V1134" s="30"/>
      <c r="W1134" s="8"/>
      <c r="X1134" s="21"/>
      <c r="Y1134" s="21"/>
      <c r="Z1134" s="21"/>
      <c r="AA1134" s="21"/>
      <c r="AB1134" s="15"/>
      <c r="AC1134" s="17"/>
      <c r="AD1134" s="17"/>
      <c r="AE1134" s="17"/>
      <c r="AF1134" s="16"/>
      <c r="AG1134" s="16"/>
      <c r="AH1134" s="17"/>
      <c r="AI1134" s="15"/>
      <c r="AJ1134" s="21"/>
      <c r="AK1134" s="21"/>
      <c r="AL1134" s="21"/>
      <c r="AM1134" s="21"/>
      <c r="AN1134" s="15"/>
      <c r="AO1134" s="21"/>
      <c r="AP1134" s="21"/>
      <c r="AQ1134" s="15"/>
      <c r="AR1134" s="21"/>
      <c r="AS1134" s="11"/>
      <c r="AT1134" s="21"/>
      <c r="AU1134" s="21"/>
      <c r="AV1134" s="11"/>
      <c r="AW1134" s="11"/>
      <c r="AX1134" s="31"/>
      <c r="AY1134" s="11"/>
      <c r="AZ1134" s="11"/>
      <c r="BA1134" s="21"/>
      <c r="BB1134" s="21"/>
      <c r="BC1134" s="11"/>
      <c r="BD1134" s="11"/>
      <c r="BE1134" s="21"/>
      <c r="BF1134" s="21"/>
      <c r="BG1134" s="11"/>
      <c r="BH1134" s="11"/>
      <c r="BI1134" s="21"/>
      <c r="BJ1134" s="21"/>
      <c r="BK1134" s="8"/>
      <c r="BL1134" s="12"/>
      <c r="BM1134" s="12"/>
      <c r="BN1134" s="12"/>
      <c r="BO1134" s="12"/>
      <c r="BP1134" s="12"/>
      <c r="BQ1134" s="3"/>
      <c r="BR1134" s="3"/>
      <c r="BS1134" s="12"/>
      <c r="BT1134" s="3"/>
      <c r="BU1134" s="3"/>
      <c r="BV1134" s="3"/>
      <c r="BW1134" s="3"/>
      <c r="BX1134" s="3"/>
      <c r="BY1134" s="3"/>
      <c r="BZ1134" s="223"/>
    </row>
    <row r="1135" spans="1:78" ht="15" customHeight="1">
      <c r="A1135" s="3"/>
      <c r="B1135" s="26"/>
      <c r="C1135" s="8"/>
      <c r="D1135" s="25"/>
      <c r="E1135" s="9"/>
      <c r="F1135" s="8"/>
      <c r="G1135" s="8"/>
      <c r="H1135" s="7"/>
      <c r="I1135" s="26"/>
      <c r="J1135" s="160"/>
      <c r="K1135" s="27"/>
      <c r="L1135" s="8"/>
      <c r="M1135" s="28"/>
      <c r="N1135" s="29"/>
      <c r="O1135" s="15"/>
      <c r="P1135" s="15"/>
      <c r="Q1135" s="8"/>
      <c r="R1135" s="8"/>
      <c r="S1135" s="8"/>
      <c r="T1135" s="8"/>
      <c r="U1135" s="8"/>
      <c r="V1135" s="30"/>
      <c r="W1135" s="8"/>
      <c r="X1135" s="21"/>
      <c r="Y1135" s="21"/>
      <c r="Z1135" s="21"/>
      <c r="AA1135" s="21"/>
      <c r="AB1135" s="15"/>
      <c r="AC1135" s="17"/>
      <c r="AD1135" s="17"/>
      <c r="AE1135" s="17"/>
      <c r="AF1135" s="16"/>
      <c r="AG1135" s="16"/>
      <c r="AH1135" s="17"/>
      <c r="AI1135" s="15"/>
      <c r="AJ1135" s="21"/>
      <c r="AK1135" s="21"/>
      <c r="AL1135" s="21"/>
      <c r="AM1135" s="21"/>
      <c r="AN1135" s="15"/>
      <c r="AO1135" s="21"/>
      <c r="AP1135" s="21"/>
      <c r="AQ1135" s="15"/>
      <c r="AR1135" s="21"/>
      <c r="AS1135" s="11"/>
      <c r="AT1135" s="21"/>
      <c r="AU1135" s="21"/>
      <c r="AV1135" s="11"/>
      <c r="AW1135" s="11"/>
      <c r="AX1135" s="31"/>
      <c r="AY1135" s="11"/>
      <c r="AZ1135" s="11"/>
      <c r="BA1135" s="21"/>
      <c r="BB1135" s="21"/>
      <c r="BC1135" s="11"/>
      <c r="BD1135" s="11"/>
      <c r="BE1135" s="21"/>
      <c r="BF1135" s="21"/>
      <c r="BG1135" s="11"/>
      <c r="BH1135" s="11"/>
      <c r="BI1135" s="21"/>
      <c r="BJ1135" s="21"/>
      <c r="BK1135" s="8"/>
      <c r="BL1135" s="12"/>
      <c r="BM1135" s="12"/>
      <c r="BN1135" s="12"/>
      <c r="BO1135" s="12"/>
      <c r="BP1135" s="12"/>
      <c r="BQ1135" s="3"/>
      <c r="BR1135" s="3"/>
      <c r="BS1135" s="12"/>
      <c r="BT1135" s="3"/>
      <c r="BU1135" s="3"/>
      <c r="BV1135" s="3"/>
      <c r="BW1135" s="3"/>
      <c r="BX1135" s="3"/>
      <c r="BY1135" s="3"/>
      <c r="BZ1135" s="223"/>
    </row>
    <row r="1136" spans="1:78" ht="15" customHeight="1">
      <c r="A1136" s="3"/>
      <c r="B1136" s="26"/>
      <c r="C1136" s="8"/>
      <c r="D1136" s="25"/>
      <c r="E1136" s="9"/>
      <c r="F1136" s="8"/>
      <c r="G1136" s="8"/>
      <c r="H1136" s="7"/>
      <c r="I1136" s="26"/>
      <c r="J1136" s="160"/>
      <c r="K1136" s="27"/>
      <c r="L1136" s="8"/>
      <c r="M1136" s="28"/>
      <c r="N1136" s="29"/>
      <c r="O1136" s="15"/>
      <c r="P1136" s="15"/>
      <c r="Q1136" s="8"/>
      <c r="R1136" s="8"/>
      <c r="S1136" s="8"/>
      <c r="T1136" s="8"/>
      <c r="U1136" s="8"/>
      <c r="V1136" s="30"/>
      <c r="W1136" s="8"/>
      <c r="X1136" s="21"/>
      <c r="Y1136" s="21"/>
      <c r="Z1136" s="21"/>
      <c r="AA1136" s="21"/>
      <c r="AB1136" s="15"/>
      <c r="AC1136" s="17"/>
      <c r="AD1136" s="17"/>
      <c r="AE1136" s="17"/>
      <c r="AF1136" s="16"/>
      <c r="AG1136" s="16"/>
      <c r="AH1136" s="17"/>
      <c r="AI1136" s="15"/>
      <c r="AJ1136" s="21"/>
      <c r="AK1136" s="21"/>
      <c r="AL1136" s="21"/>
      <c r="AM1136" s="21"/>
      <c r="AN1136" s="15"/>
      <c r="AO1136" s="21"/>
      <c r="AP1136" s="21"/>
      <c r="AQ1136" s="15"/>
      <c r="AR1136" s="21"/>
      <c r="AS1136" s="11"/>
      <c r="AT1136" s="21"/>
      <c r="AU1136" s="21"/>
      <c r="AV1136" s="11"/>
      <c r="AW1136" s="11"/>
      <c r="AX1136" s="31"/>
      <c r="AY1136" s="11"/>
      <c r="AZ1136" s="11"/>
      <c r="BA1136" s="21"/>
      <c r="BB1136" s="21"/>
      <c r="BC1136" s="11"/>
      <c r="BD1136" s="11"/>
      <c r="BE1136" s="21"/>
      <c r="BF1136" s="21"/>
      <c r="BG1136" s="11"/>
      <c r="BH1136" s="11"/>
      <c r="BI1136" s="21"/>
      <c r="BJ1136" s="21"/>
      <c r="BK1136" s="8"/>
      <c r="BL1136" s="12"/>
      <c r="BM1136" s="12"/>
      <c r="BN1136" s="12"/>
      <c r="BO1136" s="12"/>
      <c r="BP1136" s="12"/>
      <c r="BQ1136" s="3"/>
      <c r="BR1136" s="3"/>
      <c r="BS1136" s="12"/>
      <c r="BT1136" s="3"/>
      <c r="BU1136" s="3"/>
      <c r="BV1136" s="3"/>
      <c r="BW1136" s="3"/>
      <c r="BX1136" s="3"/>
      <c r="BY1136" s="3"/>
      <c r="BZ1136" s="223"/>
    </row>
    <row r="1137" spans="1:78" ht="15" customHeight="1">
      <c r="A1137" s="3"/>
      <c r="B1137" s="26"/>
      <c r="C1137" s="8"/>
      <c r="D1137" s="25"/>
      <c r="E1137" s="9"/>
      <c r="F1137" s="8"/>
      <c r="G1137" s="8"/>
      <c r="H1137" s="7"/>
      <c r="I1137" s="26"/>
      <c r="J1137" s="160"/>
      <c r="K1137" s="27"/>
      <c r="L1137" s="8"/>
      <c r="M1137" s="28"/>
      <c r="N1137" s="29"/>
      <c r="O1137" s="15"/>
      <c r="P1137" s="15"/>
      <c r="Q1137" s="8"/>
      <c r="R1137" s="8"/>
      <c r="S1137" s="8"/>
      <c r="T1137" s="8"/>
      <c r="U1137" s="8"/>
      <c r="V1137" s="30"/>
      <c r="W1137" s="8"/>
      <c r="X1137" s="21"/>
      <c r="Y1137" s="21"/>
      <c r="Z1137" s="21"/>
      <c r="AA1137" s="21"/>
      <c r="AB1137" s="15"/>
      <c r="AC1137" s="17"/>
      <c r="AD1137" s="17"/>
      <c r="AE1137" s="17"/>
      <c r="AF1137" s="16"/>
      <c r="AG1137" s="16"/>
      <c r="AH1137" s="17"/>
      <c r="AI1137" s="15"/>
      <c r="AJ1137" s="21"/>
      <c r="AK1137" s="21"/>
      <c r="AL1137" s="21"/>
      <c r="AM1137" s="21"/>
      <c r="AN1137" s="15"/>
      <c r="AO1137" s="21"/>
      <c r="AP1137" s="21"/>
      <c r="AQ1137" s="15"/>
      <c r="AR1137" s="21"/>
      <c r="AS1137" s="11"/>
      <c r="AT1137" s="21"/>
      <c r="AU1137" s="21"/>
      <c r="AV1137" s="11"/>
      <c r="AW1137" s="11"/>
      <c r="AX1137" s="31"/>
      <c r="AY1137" s="11"/>
      <c r="AZ1137" s="11"/>
      <c r="BA1137" s="21"/>
      <c r="BB1137" s="21"/>
      <c r="BC1137" s="11"/>
      <c r="BD1137" s="11"/>
      <c r="BE1137" s="21"/>
      <c r="BF1137" s="21"/>
      <c r="BG1137" s="11"/>
      <c r="BH1137" s="11"/>
      <c r="BI1137" s="21"/>
      <c r="BJ1137" s="21"/>
      <c r="BK1137" s="8"/>
      <c r="BL1137" s="12"/>
      <c r="BM1137" s="12"/>
      <c r="BN1137" s="12"/>
      <c r="BO1137" s="12"/>
      <c r="BP1137" s="12"/>
      <c r="BQ1137" s="3"/>
      <c r="BR1137" s="3"/>
      <c r="BS1137" s="12"/>
      <c r="BT1137" s="3"/>
      <c r="BU1137" s="3"/>
      <c r="BV1137" s="3"/>
      <c r="BW1137" s="3"/>
      <c r="BX1137" s="3"/>
      <c r="BY1137" s="3"/>
      <c r="BZ1137" s="223"/>
    </row>
    <row r="1138" spans="1:78" ht="15" customHeight="1">
      <c r="A1138" s="3"/>
      <c r="B1138" s="26"/>
      <c r="C1138" s="8"/>
      <c r="D1138" s="25"/>
      <c r="E1138" s="9"/>
      <c r="F1138" s="8"/>
      <c r="G1138" s="8"/>
      <c r="H1138" s="7"/>
      <c r="I1138" s="26"/>
      <c r="J1138" s="160"/>
      <c r="K1138" s="27"/>
      <c r="L1138" s="8"/>
      <c r="M1138" s="28"/>
      <c r="N1138" s="29"/>
      <c r="O1138" s="15"/>
      <c r="P1138" s="15"/>
      <c r="Q1138" s="8"/>
      <c r="R1138" s="8"/>
      <c r="S1138" s="8"/>
      <c r="T1138" s="8"/>
      <c r="U1138" s="8"/>
      <c r="V1138" s="30"/>
      <c r="W1138" s="8"/>
      <c r="X1138" s="21"/>
      <c r="Y1138" s="21"/>
      <c r="Z1138" s="21"/>
      <c r="AA1138" s="21"/>
      <c r="AB1138" s="15"/>
      <c r="AC1138" s="17"/>
      <c r="AD1138" s="17"/>
      <c r="AE1138" s="17"/>
      <c r="AF1138" s="16"/>
      <c r="AG1138" s="16"/>
      <c r="AH1138" s="17"/>
      <c r="AI1138" s="15"/>
      <c r="AJ1138" s="21"/>
      <c r="AK1138" s="21"/>
      <c r="AL1138" s="21"/>
      <c r="AM1138" s="21"/>
      <c r="AN1138" s="15"/>
      <c r="AO1138" s="21"/>
      <c r="AP1138" s="21"/>
      <c r="AQ1138" s="15"/>
      <c r="AR1138" s="21"/>
      <c r="AS1138" s="11"/>
      <c r="AT1138" s="21"/>
      <c r="AU1138" s="21"/>
      <c r="AV1138" s="11"/>
      <c r="AW1138" s="11"/>
      <c r="AX1138" s="31"/>
      <c r="AY1138" s="11"/>
      <c r="AZ1138" s="11"/>
      <c r="BA1138" s="21"/>
      <c r="BB1138" s="21"/>
      <c r="BC1138" s="11"/>
      <c r="BD1138" s="11"/>
      <c r="BE1138" s="21"/>
      <c r="BF1138" s="21"/>
      <c r="BG1138" s="11"/>
      <c r="BH1138" s="11"/>
      <c r="BI1138" s="21"/>
      <c r="BJ1138" s="21"/>
      <c r="BK1138" s="8"/>
      <c r="BL1138" s="12"/>
      <c r="BM1138" s="12"/>
      <c r="BN1138" s="12"/>
      <c r="BO1138" s="12"/>
      <c r="BP1138" s="12"/>
      <c r="BQ1138" s="3"/>
      <c r="BR1138" s="3"/>
      <c r="BS1138" s="12"/>
      <c r="BT1138" s="3"/>
      <c r="BU1138" s="3"/>
      <c r="BV1138" s="3"/>
      <c r="BW1138" s="3"/>
      <c r="BX1138" s="3"/>
      <c r="BY1138" s="3"/>
      <c r="BZ1138" s="223"/>
    </row>
    <row r="1139" spans="1:78" ht="15" customHeight="1">
      <c r="A1139" s="3"/>
      <c r="B1139" s="26"/>
      <c r="C1139" s="8"/>
      <c r="D1139" s="25"/>
      <c r="E1139" s="9"/>
      <c r="F1139" s="8"/>
      <c r="G1139" s="8"/>
      <c r="H1139" s="7"/>
      <c r="I1139" s="26"/>
      <c r="J1139" s="160"/>
      <c r="K1139" s="27"/>
      <c r="L1139" s="8"/>
      <c r="M1139" s="28"/>
      <c r="N1139" s="29"/>
      <c r="O1139" s="15"/>
      <c r="P1139" s="15"/>
      <c r="Q1139" s="8"/>
      <c r="R1139" s="8"/>
      <c r="S1139" s="8"/>
      <c r="T1139" s="8"/>
      <c r="U1139" s="8"/>
      <c r="V1139" s="30"/>
      <c r="W1139" s="8"/>
      <c r="X1139" s="21"/>
      <c r="Y1139" s="21"/>
      <c r="Z1139" s="21"/>
      <c r="AA1139" s="21"/>
      <c r="AB1139" s="15"/>
      <c r="AC1139" s="17"/>
      <c r="AD1139" s="17"/>
      <c r="AE1139" s="17"/>
      <c r="AF1139" s="16"/>
      <c r="AG1139" s="16"/>
      <c r="AH1139" s="17"/>
      <c r="AI1139" s="15"/>
      <c r="AJ1139" s="21"/>
      <c r="AK1139" s="21"/>
      <c r="AL1139" s="21"/>
      <c r="AM1139" s="21"/>
      <c r="AN1139" s="15"/>
      <c r="AO1139" s="21"/>
      <c r="AP1139" s="21"/>
      <c r="AQ1139" s="15"/>
      <c r="AR1139" s="21"/>
      <c r="AS1139" s="11"/>
      <c r="AT1139" s="21"/>
      <c r="AU1139" s="21"/>
      <c r="AV1139" s="11"/>
      <c r="AW1139" s="11"/>
      <c r="AX1139" s="31"/>
      <c r="AY1139" s="11"/>
      <c r="AZ1139" s="11"/>
      <c r="BA1139" s="21"/>
      <c r="BB1139" s="21"/>
      <c r="BC1139" s="11"/>
      <c r="BD1139" s="11"/>
      <c r="BE1139" s="21"/>
      <c r="BF1139" s="21"/>
      <c r="BG1139" s="11"/>
      <c r="BH1139" s="11"/>
      <c r="BI1139" s="21"/>
      <c r="BJ1139" s="21"/>
      <c r="BK1139" s="8"/>
      <c r="BL1139" s="12"/>
      <c r="BM1139" s="12"/>
      <c r="BN1139" s="12"/>
      <c r="BO1139" s="12"/>
      <c r="BP1139" s="12"/>
      <c r="BQ1139" s="3"/>
      <c r="BR1139" s="3"/>
      <c r="BS1139" s="12"/>
      <c r="BT1139" s="3"/>
      <c r="BU1139" s="3"/>
      <c r="BV1139" s="3"/>
      <c r="BW1139" s="3"/>
      <c r="BX1139" s="3"/>
      <c r="BY1139" s="3"/>
      <c r="BZ1139" s="223"/>
    </row>
    <row r="1140" spans="1:78" ht="15" customHeight="1">
      <c r="A1140" s="3"/>
      <c r="B1140" s="26"/>
      <c r="C1140" s="8"/>
      <c r="D1140" s="25"/>
      <c r="E1140" s="9"/>
      <c r="F1140" s="8"/>
      <c r="G1140" s="8"/>
      <c r="H1140" s="7"/>
      <c r="I1140" s="26"/>
      <c r="J1140" s="160"/>
      <c r="K1140" s="27"/>
      <c r="L1140" s="8"/>
      <c r="M1140" s="28"/>
      <c r="N1140" s="29"/>
      <c r="O1140" s="15"/>
      <c r="P1140" s="15"/>
      <c r="Q1140" s="8"/>
      <c r="R1140" s="8"/>
      <c r="S1140" s="8"/>
      <c r="T1140" s="8"/>
      <c r="U1140" s="8"/>
      <c r="V1140" s="30"/>
      <c r="W1140" s="8"/>
      <c r="X1140" s="21"/>
      <c r="Y1140" s="21"/>
      <c r="Z1140" s="21"/>
      <c r="AA1140" s="21"/>
      <c r="AB1140" s="15"/>
      <c r="AC1140" s="17"/>
      <c r="AD1140" s="17"/>
      <c r="AE1140" s="17"/>
      <c r="AF1140" s="16"/>
      <c r="AG1140" s="16"/>
      <c r="AH1140" s="17"/>
      <c r="AI1140" s="15"/>
      <c r="AJ1140" s="21"/>
      <c r="AK1140" s="21"/>
      <c r="AL1140" s="21"/>
      <c r="AM1140" s="21"/>
      <c r="AN1140" s="15"/>
      <c r="AO1140" s="21"/>
      <c r="AP1140" s="21"/>
      <c r="AQ1140" s="15"/>
      <c r="AR1140" s="21"/>
      <c r="AS1140" s="11"/>
      <c r="AT1140" s="21"/>
      <c r="AU1140" s="21"/>
      <c r="AV1140" s="11"/>
      <c r="AW1140" s="11"/>
      <c r="AX1140" s="31"/>
      <c r="AY1140" s="11"/>
      <c r="AZ1140" s="11"/>
      <c r="BA1140" s="21"/>
      <c r="BB1140" s="21"/>
      <c r="BC1140" s="11"/>
      <c r="BD1140" s="11"/>
      <c r="BE1140" s="21"/>
      <c r="BF1140" s="21"/>
      <c r="BG1140" s="11"/>
      <c r="BH1140" s="11"/>
      <c r="BI1140" s="21"/>
      <c r="BJ1140" s="21"/>
      <c r="BK1140" s="8"/>
      <c r="BL1140" s="12"/>
      <c r="BM1140" s="12"/>
      <c r="BN1140" s="12"/>
      <c r="BO1140" s="12"/>
      <c r="BP1140" s="12"/>
      <c r="BQ1140" s="3"/>
      <c r="BR1140" s="3"/>
      <c r="BS1140" s="12"/>
      <c r="BT1140" s="3"/>
      <c r="BU1140" s="3"/>
      <c r="BV1140" s="3"/>
      <c r="BW1140" s="3"/>
      <c r="BX1140" s="3"/>
      <c r="BY1140" s="3"/>
      <c r="BZ1140" s="223"/>
    </row>
    <row r="1141" spans="1:78" ht="15" customHeight="1">
      <c r="A1141" s="3"/>
      <c r="B1141" s="26"/>
      <c r="C1141" s="8"/>
      <c r="D1141" s="25"/>
      <c r="E1141" s="9"/>
      <c r="F1141" s="8"/>
      <c r="G1141" s="8"/>
      <c r="H1141" s="7"/>
      <c r="I1141" s="26"/>
      <c r="J1141" s="160"/>
      <c r="K1141" s="27"/>
      <c r="L1141" s="8"/>
      <c r="M1141" s="28"/>
      <c r="N1141" s="29"/>
      <c r="O1141" s="15"/>
      <c r="P1141" s="15"/>
      <c r="Q1141" s="8"/>
      <c r="R1141" s="8"/>
      <c r="S1141" s="8"/>
      <c r="T1141" s="8"/>
      <c r="U1141" s="8"/>
      <c r="V1141" s="30"/>
      <c r="W1141" s="8"/>
      <c r="X1141" s="21"/>
      <c r="Y1141" s="21"/>
      <c r="Z1141" s="21"/>
      <c r="AA1141" s="21"/>
      <c r="AB1141" s="15"/>
      <c r="AC1141" s="17"/>
      <c r="AD1141" s="17"/>
      <c r="AE1141" s="17"/>
      <c r="AF1141" s="16"/>
      <c r="AG1141" s="16"/>
      <c r="AH1141" s="17"/>
      <c r="AI1141" s="15"/>
      <c r="AJ1141" s="21"/>
      <c r="AK1141" s="21"/>
      <c r="AL1141" s="21"/>
      <c r="AM1141" s="21"/>
      <c r="AN1141" s="15"/>
      <c r="AO1141" s="21"/>
      <c r="AP1141" s="21"/>
      <c r="AQ1141" s="15"/>
      <c r="AR1141" s="21"/>
      <c r="AS1141" s="11"/>
      <c r="AT1141" s="21"/>
      <c r="AU1141" s="21"/>
      <c r="AV1141" s="11"/>
      <c r="AW1141" s="11"/>
      <c r="AX1141" s="31"/>
      <c r="AY1141" s="11"/>
      <c r="AZ1141" s="11"/>
      <c r="BA1141" s="21"/>
      <c r="BB1141" s="21"/>
      <c r="BC1141" s="11"/>
      <c r="BD1141" s="11"/>
      <c r="BE1141" s="21"/>
      <c r="BF1141" s="21"/>
      <c r="BG1141" s="11"/>
      <c r="BH1141" s="11"/>
      <c r="BI1141" s="21"/>
      <c r="BJ1141" s="21"/>
      <c r="BK1141" s="8"/>
      <c r="BL1141" s="12"/>
      <c r="BM1141" s="12"/>
      <c r="BN1141" s="12"/>
      <c r="BO1141" s="12"/>
      <c r="BP1141" s="12"/>
      <c r="BQ1141" s="3"/>
      <c r="BR1141" s="3"/>
      <c r="BS1141" s="12"/>
      <c r="BT1141" s="3"/>
      <c r="BU1141" s="3"/>
      <c r="BV1141" s="3"/>
      <c r="BW1141" s="3"/>
      <c r="BX1141" s="3"/>
      <c r="BY1141" s="3"/>
      <c r="BZ1141" s="223"/>
    </row>
    <row r="1142" spans="1:78" ht="15" customHeight="1">
      <c r="A1142" s="3"/>
      <c r="B1142" s="26"/>
      <c r="C1142" s="8"/>
      <c r="D1142" s="25"/>
      <c r="E1142" s="9"/>
      <c r="F1142" s="8"/>
      <c r="G1142" s="8"/>
      <c r="H1142" s="7"/>
      <c r="I1142" s="26"/>
      <c r="J1142" s="160"/>
      <c r="K1142" s="27"/>
      <c r="L1142" s="8"/>
      <c r="M1142" s="28"/>
      <c r="N1142" s="29"/>
      <c r="O1142" s="15"/>
      <c r="P1142" s="15"/>
      <c r="Q1142" s="8"/>
      <c r="R1142" s="8"/>
      <c r="S1142" s="8"/>
      <c r="T1142" s="8"/>
      <c r="U1142" s="8"/>
      <c r="V1142" s="30"/>
      <c r="W1142" s="8"/>
      <c r="X1142" s="21"/>
      <c r="Y1142" s="21"/>
      <c r="Z1142" s="21"/>
      <c r="AA1142" s="21"/>
      <c r="AB1142" s="15"/>
      <c r="AC1142" s="17"/>
      <c r="AD1142" s="17"/>
      <c r="AE1142" s="17"/>
      <c r="AF1142" s="16"/>
      <c r="AG1142" s="16"/>
      <c r="AH1142" s="17"/>
      <c r="AI1142" s="15"/>
      <c r="AJ1142" s="21"/>
      <c r="AK1142" s="21"/>
      <c r="AL1142" s="21"/>
      <c r="AM1142" s="21"/>
      <c r="AN1142" s="15"/>
      <c r="AO1142" s="21"/>
      <c r="AP1142" s="21"/>
      <c r="AQ1142" s="15"/>
      <c r="AR1142" s="21"/>
      <c r="AS1142" s="11"/>
      <c r="AT1142" s="21"/>
      <c r="AU1142" s="21"/>
      <c r="AV1142" s="11"/>
      <c r="AW1142" s="11"/>
      <c r="AX1142" s="31"/>
      <c r="AY1142" s="11"/>
      <c r="AZ1142" s="11"/>
      <c r="BA1142" s="21"/>
      <c r="BB1142" s="21"/>
      <c r="BC1142" s="11"/>
      <c r="BD1142" s="11"/>
      <c r="BE1142" s="21"/>
      <c r="BF1142" s="21"/>
      <c r="BG1142" s="11"/>
      <c r="BH1142" s="11"/>
      <c r="BI1142" s="21"/>
      <c r="BJ1142" s="21"/>
      <c r="BK1142" s="8"/>
      <c r="BL1142" s="12"/>
      <c r="BM1142" s="12"/>
      <c r="BN1142" s="12"/>
      <c r="BO1142" s="12"/>
      <c r="BP1142" s="12"/>
      <c r="BQ1142" s="3"/>
      <c r="BR1142" s="3"/>
      <c r="BS1142" s="12"/>
      <c r="BT1142" s="3"/>
      <c r="BU1142" s="3"/>
      <c r="BV1142" s="3"/>
      <c r="BW1142" s="3"/>
      <c r="BX1142" s="3"/>
      <c r="BY1142" s="3"/>
      <c r="BZ1142" s="223"/>
    </row>
    <row r="1143" spans="1:78" ht="15" customHeight="1">
      <c r="A1143" s="3"/>
      <c r="B1143" s="26"/>
      <c r="C1143" s="8"/>
      <c r="D1143" s="25"/>
      <c r="E1143" s="9"/>
      <c r="F1143" s="8"/>
      <c r="G1143" s="8"/>
      <c r="H1143" s="7"/>
      <c r="I1143" s="26"/>
      <c r="J1143" s="160"/>
      <c r="K1143" s="27"/>
      <c r="L1143" s="8"/>
      <c r="M1143" s="28"/>
      <c r="N1143" s="29"/>
      <c r="O1143" s="15"/>
      <c r="P1143" s="15"/>
      <c r="Q1143" s="8"/>
      <c r="R1143" s="8"/>
      <c r="S1143" s="8"/>
      <c r="T1143" s="8"/>
      <c r="U1143" s="8"/>
      <c r="V1143" s="30"/>
      <c r="W1143" s="8"/>
      <c r="X1143" s="21"/>
      <c r="Y1143" s="21"/>
      <c r="Z1143" s="21"/>
      <c r="AA1143" s="21"/>
      <c r="AB1143" s="15"/>
      <c r="AC1143" s="17"/>
      <c r="AD1143" s="17"/>
      <c r="AE1143" s="17"/>
      <c r="AF1143" s="16"/>
      <c r="AG1143" s="16"/>
      <c r="AH1143" s="17"/>
      <c r="AI1143" s="15"/>
      <c r="AJ1143" s="21"/>
      <c r="AK1143" s="21"/>
      <c r="AL1143" s="21"/>
      <c r="AM1143" s="21"/>
      <c r="AN1143" s="15"/>
      <c r="AO1143" s="21"/>
      <c r="AP1143" s="21"/>
      <c r="AQ1143" s="15"/>
      <c r="AR1143" s="21"/>
      <c r="AS1143" s="11"/>
      <c r="AT1143" s="21"/>
      <c r="AU1143" s="21"/>
      <c r="AV1143" s="11"/>
      <c r="AW1143" s="11"/>
      <c r="AX1143" s="31"/>
      <c r="AY1143" s="11"/>
      <c r="AZ1143" s="11"/>
      <c r="BA1143" s="21"/>
      <c r="BB1143" s="21"/>
      <c r="BC1143" s="11"/>
      <c r="BD1143" s="11"/>
      <c r="BE1143" s="21"/>
      <c r="BF1143" s="21"/>
      <c r="BG1143" s="11"/>
      <c r="BH1143" s="11"/>
      <c r="BI1143" s="21"/>
      <c r="BJ1143" s="21"/>
      <c r="BK1143" s="8"/>
      <c r="BL1143" s="12"/>
      <c r="BM1143" s="12"/>
      <c r="BN1143" s="12"/>
      <c r="BO1143" s="12"/>
      <c r="BP1143" s="12"/>
      <c r="BQ1143" s="3"/>
      <c r="BR1143" s="3"/>
      <c r="BS1143" s="12"/>
      <c r="BT1143" s="3"/>
      <c r="BU1143" s="3"/>
      <c r="BV1143" s="3"/>
      <c r="BW1143" s="3"/>
      <c r="BX1143" s="3"/>
      <c r="BY1143" s="3"/>
      <c r="BZ1143" s="223"/>
    </row>
    <row r="1144" spans="1:78" ht="15" customHeight="1">
      <c r="A1144" s="3"/>
      <c r="B1144" s="26"/>
      <c r="C1144" s="8"/>
      <c r="D1144" s="25"/>
      <c r="E1144" s="9"/>
      <c r="F1144" s="8"/>
      <c r="G1144" s="8"/>
      <c r="H1144" s="7"/>
      <c r="I1144" s="26"/>
      <c r="J1144" s="160"/>
      <c r="K1144" s="27"/>
      <c r="L1144" s="8"/>
      <c r="M1144" s="28"/>
      <c r="N1144" s="29"/>
      <c r="O1144" s="15"/>
      <c r="P1144" s="15"/>
      <c r="Q1144" s="8"/>
      <c r="R1144" s="8"/>
      <c r="S1144" s="8"/>
      <c r="T1144" s="8"/>
      <c r="U1144" s="8"/>
      <c r="V1144" s="30"/>
      <c r="W1144" s="8"/>
      <c r="X1144" s="21"/>
      <c r="Y1144" s="21"/>
      <c r="Z1144" s="21"/>
      <c r="AA1144" s="21"/>
      <c r="AB1144" s="15"/>
      <c r="AC1144" s="17"/>
      <c r="AD1144" s="17"/>
      <c r="AE1144" s="17"/>
      <c r="AF1144" s="16"/>
      <c r="AG1144" s="16"/>
      <c r="AH1144" s="17"/>
      <c r="AI1144" s="15"/>
      <c r="AJ1144" s="21"/>
      <c r="AK1144" s="21"/>
      <c r="AL1144" s="21"/>
      <c r="AM1144" s="21"/>
      <c r="AN1144" s="15"/>
      <c r="AO1144" s="21"/>
      <c r="AP1144" s="21"/>
      <c r="AQ1144" s="15"/>
      <c r="AR1144" s="21"/>
      <c r="AS1144" s="11"/>
      <c r="AT1144" s="21"/>
      <c r="AU1144" s="21"/>
      <c r="AV1144" s="11"/>
      <c r="AW1144" s="11"/>
      <c r="AX1144" s="31"/>
      <c r="AY1144" s="11"/>
      <c r="AZ1144" s="11"/>
      <c r="BA1144" s="21"/>
      <c r="BB1144" s="21"/>
      <c r="BC1144" s="11"/>
      <c r="BD1144" s="11"/>
      <c r="BE1144" s="21"/>
      <c r="BF1144" s="21"/>
      <c r="BG1144" s="11"/>
      <c r="BH1144" s="11"/>
      <c r="BI1144" s="21"/>
      <c r="BJ1144" s="21"/>
      <c r="BK1144" s="8"/>
      <c r="BL1144" s="12"/>
      <c r="BM1144" s="12"/>
      <c r="BN1144" s="12"/>
      <c r="BO1144" s="12"/>
      <c r="BP1144" s="12"/>
      <c r="BQ1144" s="3"/>
      <c r="BR1144" s="3"/>
      <c r="BS1144" s="12"/>
      <c r="BT1144" s="3"/>
      <c r="BU1144" s="3"/>
      <c r="BV1144" s="3"/>
      <c r="BW1144" s="3"/>
      <c r="BX1144" s="3"/>
      <c r="BY1144" s="3"/>
      <c r="BZ1144" s="223"/>
    </row>
    <row r="1145" spans="1:78" ht="15" customHeight="1">
      <c r="A1145" s="3"/>
      <c r="B1145" s="26"/>
      <c r="C1145" s="8"/>
      <c r="D1145" s="25"/>
      <c r="E1145" s="9"/>
      <c r="F1145" s="8"/>
      <c r="G1145" s="8"/>
      <c r="H1145" s="7"/>
      <c r="I1145" s="26"/>
      <c r="J1145" s="160"/>
      <c r="K1145" s="27"/>
      <c r="L1145" s="8"/>
      <c r="M1145" s="28"/>
      <c r="N1145" s="29"/>
      <c r="O1145" s="15"/>
      <c r="P1145" s="15"/>
      <c r="Q1145" s="8"/>
      <c r="R1145" s="8"/>
      <c r="S1145" s="8"/>
      <c r="T1145" s="8"/>
      <c r="U1145" s="8"/>
      <c r="V1145" s="30"/>
      <c r="W1145" s="8"/>
      <c r="X1145" s="21"/>
      <c r="Y1145" s="21"/>
      <c r="Z1145" s="21"/>
      <c r="AA1145" s="21"/>
      <c r="AB1145" s="15"/>
      <c r="AC1145" s="17"/>
      <c r="AD1145" s="17"/>
      <c r="AE1145" s="17"/>
      <c r="AF1145" s="16"/>
      <c r="AG1145" s="16"/>
      <c r="AH1145" s="17"/>
      <c r="AI1145" s="15"/>
      <c r="AJ1145" s="21"/>
      <c r="AK1145" s="21"/>
      <c r="AL1145" s="21"/>
      <c r="AM1145" s="21"/>
      <c r="AN1145" s="15"/>
      <c r="AO1145" s="21"/>
      <c r="AP1145" s="21"/>
      <c r="AQ1145" s="15"/>
      <c r="AR1145" s="21"/>
      <c r="AS1145" s="11"/>
      <c r="AT1145" s="21"/>
      <c r="AU1145" s="21"/>
      <c r="AV1145" s="11"/>
      <c r="AW1145" s="11"/>
      <c r="AX1145" s="31"/>
      <c r="AY1145" s="11"/>
      <c r="AZ1145" s="11"/>
      <c r="BA1145" s="21"/>
      <c r="BB1145" s="21"/>
      <c r="BC1145" s="11"/>
      <c r="BD1145" s="11"/>
      <c r="BE1145" s="21"/>
      <c r="BF1145" s="21"/>
      <c r="BG1145" s="11"/>
      <c r="BH1145" s="11"/>
      <c r="BI1145" s="21"/>
      <c r="BJ1145" s="21"/>
      <c r="BK1145" s="8"/>
      <c r="BL1145" s="12"/>
      <c r="BM1145" s="12"/>
      <c r="BN1145" s="12"/>
      <c r="BO1145" s="12"/>
      <c r="BP1145" s="12"/>
      <c r="BQ1145" s="3"/>
      <c r="BR1145" s="3"/>
      <c r="BS1145" s="12"/>
      <c r="BT1145" s="3"/>
      <c r="BU1145" s="3"/>
      <c r="BV1145" s="3"/>
      <c r="BW1145" s="3"/>
      <c r="BX1145" s="3"/>
      <c r="BY1145" s="3"/>
      <c r="BZ1145" s="223"/>
    </row>
    <row r="1146" spans="1:78" ht="15" customHeight="1">
      <c r="A1146" s="3"/>
      <c r="B1146" s="26"/>
      <c r="C1146" s="8"/>
      <c r="D1146" s="25"/>
      <c r="E1146" s="9"/>
      <c r="F1146" s="8"/>
      <c r="G1146" s="8"/>
      <c r="H1146" s="7"/>
      <c r="I1146" s="26"/>
      <c r="J1146" s="160"/>
      <c r="K1146" s="27"/>
      <c r="L1146" s="8"/>
      <c r="M1146" s="28"/>
      <c r="N1146" s="29"/>
      <c r="O1146" s="15"/>
      <c r="P1146" s="15"/>
      <c r="Q1146" s="8"/>
      <c r="R1146" s="8"/>
      <c r="S1146" s="8"/>
      <c r="T1146" s="8"/>
      <c r="U1146" s="8"/>
      <c r="V1146" s="30"/>
      <c r="W1146" s="8"/>
      <c r="X1146" s="21"/>
      <c r="Y1146" s="21"/>
      <c r="Z1146" s="21"/>
      <c r="AA1146" s="21"/>
      <c r="AB1146" s="15"/>
      <c r="AC1146" s="17"/>
      <c r="AD1146" s="17"/>
      <c r="AE1146" s="17"/>
      <c r="AF1146" s="16"/>
      <c r="AG1146" s="16"/>
      <c r="AH1146" s="17"/>
      <c r="AI1146" s="15"/>
      <c r="AJ1146" s="21"/>
      <c r="AK1146" s="21"/>
      <c r="AL1146" s="21"/>
      <c r="AM1146" s="21"/>
      <c r="AN1146" s="15"/>
      <c r="AO1146" s="21"/>
      <c r="AP1146" s="21"/>
      <c r="AQ1146" s="15"/>
      <c r="AR1146" s="21"/>
      <c r="AS1146" s="11"/>
      <c r="AT1146" s="21"/>
      <c r="AU1146" s="21"/>
      <c r="AV1146" s="11"/>
      <c r="AW1146" s="11"/>
      <c r="AX1146" s="31"/>
      <c r="AY1146" s="11"/>
      <c r="AZ1146" s="11"/>
      <c r="BA1146" s="21"/>
      <c r="BB1146" s="21"/>
      <c r="BC1146" s="11"/>
      <c r="BD1146" s="11"/>
      <c r="BE1146" s="21"/>
      <c r="BF1146" s="21"/>
      <c r="BG1146" s="11"/>
      <c r="BH1146" s="11"/>
      <c r="BI1146" s="21"/>
      <c r="BJ1146" s="21"/>
      <c r="BK1146" s="8"/>
      <c r="BL1146" s="12"/>
      <c r="BM1146" s="12"/>
      <c r="BN1146" s="12"/>
      <c r="BO1146" s="12"/>
      <c r="BP1146" s="12"/>
      <c r="BQ1146" s="3"/>
      <c r="BR1146" s="3"/>
      <c r="BS1146" s="12"/>
      <c r="BT1146" s="3"/>
      <c r="BU1146" s="3"/>
      <c r="BV1146" s="3"/>
      <c r="BW1146" s="3"/>
      <c r="BX1146" s="3"/>
      <c r="BY1146" s="3"/>
      <c r="BZ1146" s="223"/>
    </row>
    <row r="1147" spans="1:78" ht="15" customHeight="1">
      <c r="A1147" s="3"/>
      <c r="B1147" s="26"/>
      <c r="C1147" s="8"/>
      <c r="D1147" s="25"/>
      <c r="E1147" s="9"/>
      <c r="F1147" s="8"/>
      <c r="G1147" s="8"/>
      <c r="H1147" s="7"/>
      <c r="I1147" s="26"/>
      <c r="J1147" s="160"/>
      <c r="K1147" s="27"/>
      <c r="L1147" s="8"/>
      <c r="M1147" s="28"/>
      <c r="N1147" s="29"/>
      <c r="O1147" s="15"/>
      <c r="P1147" s="15"/>
      <c r="Q1147" s="8"/>
      <c r="R1147" s="8"/>
      <c r="S1147" s="8"/>
      <c r="T1147" s="8"/>
      <c r="U1147" s="8"/>
      <c r="V1147" s="30"/>
      <c r="W1147" s="8"/>
      <c r="X1147" s="21"/>
      <c r="Y1147" s="21"/>
      <c r="Z1147" s="21"/>
      <c r="AA1147" s="21"/>
      <c r="AB1147" s="15"/>
      <c r="AC1147" s="17"/>
      <c r="AD1147" s="17"/>
      <c r="AE1147" s="17"/>
      <c r="AF1147" s="16"/>
      <c r="AG1147" s="16"/>
      <c r="AH1147" s="17"/>
      <c r="AI1147" s="15"/>
      <c r="AJ1147" s="21"/>
      <c r="AK1147" s="21"/>
      <c r="AL1147" s="21"/>
      <c r="AM1147" s="21"/>
      <c r="AN1147" s="15"/>
      <c r="AO1147" s="21"/>
      <c r="AP1147" s="21"/>
      <c r="AQ1147" s="15"/>
      <c r="AR1147" s="21"/>
      <c r="AS1147" s="11"/>
      <c r="AT1147" s="21"/>
      <c r="AU1147" s="21"/>
      <c r="AV1147" s="11"/>
      <c r="AW1147" s="11"/>
      <c r="AX1147" s="31"/>
      <c r="AY1147" s="11"/>
      <c r="AZ1147" s="11"/>
      <c r="BA1147" s="21"/>
      <c r="BB1147" s="21"/>
      <c r="BC1147" s="11"/>
      <c r="BD1147" s="11"/>
      <c r="BE1147" s="21"/>
      <c r="BF1147" s="21"/>
      <c r="BG1147" s="11"/>
      <c r="BH1147" s="11"/>
      <c r="BI1147" s="21"/>
      <c r="BJ1147" s="21"/>
      <c r="BK1147" s="8"/>
      <c r="BL1147" s="12"/>
      <c r="BM1147" s="12"/>
      <c r="BN1147" s="12"/>
      <c r="BO1147" s="12"/>
      <c r="BP1147" s="12"/>
      <c r="BQ1147" s="3"/>
      <c r="BR1147" s="3"/>
      <c r="BS1147" s="12"/>
      <c r="BT1147" s="3"/>
      <c r="BU1147" s="3"/>
      <c r="BV1147" s="3"/>
      <c r="BW1147" s="3"/>
      <c r="BX1147" s="3"/>
      <c r="BY1147" s="3"/>
      <c r="BZ1147" s="223"/>
    </row>
    <row r="1148" spans="1:78" ht="15" customHeight="1">
      <c r="A1148" s="3"/>
      <c r="B1148" s="26"/>
      <c r="C1148" s="8"/>
      <c r="D1148" s="25"/>
      <c r="E1148" s="9"/>
      <c r="F1148" s="8"/>
      <c r="G1148" s="8"/>
      <c r="H1148" s="7"/>
      <c r="I1148" s="26"/>
      <c r="J1148" s="160"/>
      <c r="K1148" s="27"/>
      <c r="L1148" s="8"/>
      <c r="M1148" s="28"/>
      <c r="N1148" s="29"/>
      <c r="O1148" s="15"/>
      <c r="P1148" s="15"/>
      <c r="Q1148" s="8"/>
      <c r="R1148" s="8"/>
      <c r="S1148" s="8"/>
      <c r="T1148" s="8"/>
      <c r="U1148" s="8"/>
      <c r="V1148" s="30"/>
      <c r="W1148" s="8"/>
      <c r="X1148" s="21"/>
      <c r="Y1148" s="21"/>
      <c r="Z1148" s="21"/>
      <c r="AA1148" s="21"/>
      <c r="AB1148" s="15"/>
      <c r="AC1148" s="17"/>
      <c r="AD1148" s="17"/>
      <c r="AE1148" s="17"/>
      <c r="AF1148" s="16"/>
      <c r="AG1148" s="16"/>
      <c r="AH1148" s="17"/>
      <c r="AI1148" s="15"/>
      <c r="AJ1148" s="21"/>
      <c r="AK1148" s="21"/>
      <c r="AL1148" s="21"/>
      <c r="AM1148" s="21"/>
      <c r="AN1148" s="15"/>
      <c r="AO1148" s="21"/>
      <c r="AP1148" s="21"/>
      <c r="AQ1148" s="15"/>
      <c r="AR1148" s="21"/>
      <c r="AS1148" s="11"/>
      <c r="AT1148" s="21"/>
      <c r="AU1148" s="21"/>
      <c r="AV1148" s="11"/>
      <c r="AW1148" s="11"/>
      <c r="AX1148" s="31"/>
      <c r="AY1148" s="11"/>
      <c r="AZ1148" s="11"/>
      <c r="BA1148" s="21"/>
      <c r="BB1148" s="21"/>
      <c r="BC1148" s="11"/>
      <c r="BD1148" s="11"/>
      <c r="BE1148" s="21"/>
      <c r="BF1148" s="21"/>
      <c r="BG1148" s="11"/>
      <c r="BH1148" s="11"/>
      <c r="BI1148" s="21"/>
      <c r="BJ1148" s="21"/>
      <c r="BK1148" s="8"/>
      <c r="BL1148" s="12"/>
      <c r="BM1148" s="12"/>
      <c r="BN1148" s="12"/>
      <c r="BO1148" s="12"/>
      <c r="BP1148" s="12"/>
      <c r="BQ1148" s="3"/>
      <c r="BR1148" s="3"/>
      <c r="BS1148" s="12"/>
      <c r="BT1148" s="3"/>
      <c r="BU1148" s="3"/>
      <c r="BV1148" s="3"/>
      <c r="BW1148" s="3"/>
      <c r="BX1148" s="3"/>
      <c r="BY1148" s="3"/>
      <c r="BZ1148" s="223"/>
    </row>
    <row r="1149" spans="1:78" ht="15" customHeight="1">
      <c r="A1149" s="3"/>
      <c r="B1149" s="26"/>
      <c r="C1149" s="8"/>
      <c r="D1149" s="25"/>
      <c r="E1149" s="9"/>
      <c r="F1149" s="8"/>
      <c r="G1149" s="8"/>
      <c r="H1149" s="7"/>
      <c r="I1149" s="26"/>
      <c r="J1149" s="160"/>
      <c r="K1149" s="27"/>
      <c r="L1149" s="8"/>
      <c r="M1149" s="28"/>
      <c r="N1149" s="29"/>
      <c r="O1149" s="15"/>
      <c r="P1149" s="15"/>
      <c r="Q1149" s="8"/>
      <c r="R1149" s="8"/>
      <c r="S1149" s="8"/>
      <c r="T1149" s="8"/>
      <c r="U1149" s="8"/>
      <c r="V1149" s="30"/>
      <c r="W1149" s="8"/>
      <c r="X1149" s="21"/>
      <c r="Y1149" s="21"/>
      <c r="Z1149" s="21"/>
      <c r="AA1149" s="21"/>
      <c r="AB1149" s="15"/>
      <c r="AC1149" s="17"/>
      <c r="AD1149" s="17"/>
      <c r="AE1149" s="17"/>
      <c r="AF1149" s="16"/>
      <c r="AG1149" s="16"/>
      <c r="AH1149" s="17"/>
      <c r="AI1149" s="15"/>
      <c r="AJ1149" s="21"/>
      <c r="AK1149" s="21"/>
      <c r="AL1149" s="21"/>
      <c r="AM1149" s="21"/>
      <c r="AN1149" s="15"/>
      <c r="AO1149" s="21"/>
      <c r="AP1149" s="21"/>
      <c r="AQ1149" s="15"/>
      <c r="AR1149" s="21"/>
      <c r="AS1149" s="11"/>
      <c r="AT1149" s="21"/>
      <c r="AU1149" s="21"/>
      <c r="AV1149" s="11"/>
      <c r="AW1149" s="11"/>
      <c r="AX1149" s="31"/>
      <c r="AY1149" s="11"/>
      <c r="AZ1149" s="11"/>
      <c r="BA1149" s="21"/>
      <c r="BB1149" s="21"/>
      <c r="BC1149" s="11"/>
      <c r="BD1149" s="11"/>
      <c r="BE1149" s="21"/>
      <c r="BF1149" s="21"/>
      <c r="BG1149" s="11"/>
      <c r="BH1149" s="11"/>
      <c r="BI1149" s="21"/>
      <c r="BJ1149" s="21"/>
      <c r="BK1149" s="8"/>
      <c r="BL1149" s="12"/>
      <c r="BM1149" s="12"/>
      <c r="BN1149" s="12"/>
      <c r="BO1149" s="12"/>
      <c r="BP1149" s="12"/>
      <c r="BQ1149" s="3"/>
      <c r="BR1149" s="3"/>
      <c r="BS1149" s="12"/>
      <c r="BT1149" s="3"/>
      <c r="BU1149" s="3"/>
      <c r="BV1149" s="3"/>
      <c r="BW1149" s="3"/>
      <c r="BX1149" s="3"/>
      <c r="BY1149" s="3"/>
      <c r="BZ1149" s="223"/>
    </row>
    <row r="1150" spans="1:78" ht="15" customHeight="1">
      <c r="A1150" s="3"/>
      <c r="B1150" s="26"/>
      <c r="C1150" s="8"/>
      <c r="D1150" s="25"/>
      <c r="E1150" s="9"/>
      <c r="F1150" s="8"/>
      <c r="G1150" s="8"/>
      <c r="H1150" s="7"/>
      <c r="I1150" s="26"/>
      <c r="J1150" s="160"/>
      <c r="K1150" s="27"/>
      <c r="L1150" s="8"/>
      <c r="M1150" s="28"/>
      <c r="N1150" s="29"/>
      <c r="O1150" s="15"/>
      <c r="P1150" s="15"/>
      <c r="Q1150" s="8"/>
      <c r="R1150" s="8"/>
      <c r="S1150" s="8"/>
      <c r="T1150" s="8"/>
      <c r="U1150" s="8"/>
      <c r="V1150" s="30"/>
      <c r="W1150" s="8"/>
      <c r="X1150" s="21"/>
      <c r="Y1150" s="21"/>
      <c r="Z1150" s="21"/>
      <c r="AA1150" s="21"/>
      <c r="AB1150" s="15"/>
      <c r="AC1150" s="17"/>
      <c r="AD1150" s="17"/>
      <c r="AE1150" s="17"/>
      <c r="AF1150" s="16"/>
      <c r="AG1150" s="16"/>
      <c r="AH1150" s="17"/>
      <c r="AI1150" s="15"/>
      <c r="AJ1150" s="21"/>
      <c r="AK1150" s="21"/>
      <c r="AL1150" s="21"/>
      <c r="AM1150" s="21"/>
      <c r="AN1150" s="15"/>
      <c r="AO1150" s="21"/>
      <c r="AP1150" s="21"/>
      <c r="AQ1150" s="15"/>
      <c r="AR1150" s="21"/>
      <c r="AS1150" s="11"/>
      <c r="AT1150" s="21"/>
      <c r="AU1150" s="21"/>
      <c r="AV1150" s="11"/>
      <c r="AW1150" s="11"/>
      <c r="AX1150" s="31"/>
      <c r="AY1150" s="11"/>
      <c r="AZ1150" s="11"/>
      <c r="BA1150" s="21"/>
      <c r="BB1150" s="21"/>
      <c r="BC1150" s="11"/>
      <c r="BD1150" s="11"/>
      <c r="BE1150" s="21"/>
      <c r="BF1150" s="21"/>
      <c r="BG1150" s="11"/>
      <c r="BH1150" s="11"/>
      <c r="BI1150" s="21"/>
      <c r="BJ1150" s="21"/>
      <c r="BK1150" s="8"/>
      <c r="BL1150" s="12"/>
      <c r="BM1150" s="12"/>
      <c r="BN1150" s="12"/>
      <c r="BO1150" s="12"/>
      <c r="BP1150" s="12"/>
      <c r="BQ1150" s="3"/>
      <c r="BR1150" s="3"/>
      <c r="BS1150" s="12"/>
      <c r="BT1150" s="3"/>
      <c r="BU1150" s="3"/>
      <c r="BV1150" s="3"/>
      <c r="BW1150" s="3"/>
      <c r="BX1150" s="3"/>
      <c r="BY1150" s="3"/>
      <c r="BZ1150" s="223"/>
    </row>
    <row r="1151" spans="1:78" ht="15" customHeight="1">
      <c r="A1151" s="3"/>
      <c r="B1151" s="213"/>
      <c r="C1151" s="250"/>
      <c r="D1151" s="3"/>
      <c r="E1151" s="3"/>
      <c r="F1151" s="3"/>
      <c r="G1151" s="3"/>
      <c r="H1151" s="3"/>
      <c r="I1151" s="251"/>
      <c r="J1151" s="252"/>
      <c r="K1151" s="3"/>
      <c r="L1151" s="3"/>
      <c r="M1151" s="3"/>
      <c r="N1151" s="3"/>
      <c r="O1151" s="31"/>
      <c r="P1151" s="31"/>
      <c r="Q1151" s="3"/>
      <c r="R1151" s="3"/>
      <c r="S1151" s="3"/>
      <c r="T1151" s="3"/>
      <c r="U1151" s="3"/>
      <c r="V1151" s="3"/>
      <c r="W1151" s="3"/>
      <c r="X1151" s="11"/>
      <c r="Y1151" s="11"/>
      <c r="Z1151" s="11"/>
      <c r="AA1151" s="11"/>
      <c r="AB1151" s="253"/>
      <c r="AC1151" s="254"/>
      <c r="AD1151" s="254"/>
      <c r="AE1151" s="254"/>
      <c r="AF1151" s="11"/>
      <c r="AG1151" s="11"/>
      <c r="AH1151" s="254"/>
      <c r="AI1151" s="253"/>
      <c r="AJ1151" s="11"/>
      <c r="AK1151" s="11"/>
      <c r="AL1151" s="11"/>
      <c r="AM1151" s="11"/>
      <c r="AN1151" s="253"/>
      <c r="AO1151" s="11"/>
      <c r="AP1151" s="20"/>
      <c r="AQ1151" s="253"/>
      <c r="AR1151" s="11"/>
      <c r="AS1151" s="11"/>
      <c r="AT1151" s="21"/>
      <c r="AU1151" s="21"/>
      <c r="AV1151" s="11"/>
      <c r="AW1151" s="11"/>
      <c r="AX1151" s="31"/>
      <c r="AY1151" s="11"/>
      <c r="AZ1151" s="11"/>
      <c r="BA1151" s="20"/>
      <c r="BB1151" s="20"/>
      <c r="BC1151" s="11"/>
      <c r="BD1151" s="11"/>
      <c r="BE1151" s="20"/>
      <c r="BF1151" s="20"/>
      <c r="BG1151" s="11"/>
      <c r="BH1151" s="11"/>
      <c r="BI1151" s="20"/>
      <c r="BJ1151" s="20"/>
      <c r="BK1151" s="8"/>
      <c r="BL1151" s="12"/>
      <c r="BM1151" s="12"/>
      <c r="BN1151" s="12"/>
      <c r="BO1151" s="12"/>
      <c r="BP1151" s="12"/>
      <c r="BQ1151" s="3"/>
      <c r="BR1151" s="3"/>
      <c r="BS1151" s="12"/>
      <c r="BT1151" s="3"/>
      <c r="BU1151" s="3"/>
      <c r="BV1151" s="3"/>
      <c r="BW1151" s="3"/>
      <c r="BX1151" s="3"/>
      <c r="BY1151" s="3"/>
      <c r="BZ1151" s="223"/>
    </row>
    <row r="1152" spans="1:78" ht="15" customHeight="1">
      <c r="A1152" s="3"/>
      <c r="B1152" s="213"/>
      <c r="C1152" s="250"/>
      <c r="D1152" s="3"/>
      <c r="E1152" s="3"/>
      <c r="F1152" s="3"/>
      <c r="G1152" s="3"/>
      <c r="H1152" s="3"/>
      <c r="I1152" s="251"/>
      <c r="J1152" s="252"/>
      <c r="K1152" s="3"/>
      <c r="L1152" s="3"/>
      <c r="M1152" s="3"/>
      <c r="N1152" s="3"/>
      <c r="O1152" s="31"/>
      <c r="P1152" s="31"/>
      <c r="Q1152" s="3"/>
      <c r="R1152" s="3"/>
      <c r="S1152" s="3"/>
      <c r="T1152" s="3"/>
      <c r="U1152" s="3"/>
      <c r="V1152" s="3"/>
      <c r="W1152" s="3"/>
      <c r="X1152" s="11"/>
      <c r="Y1152" s="11"/>
      <c r="Z1152" s="11"/>
      <c r="AA1152" s="11"/>
      <c r="AB1152" s="253"/>
      <c r="AC1152" s="254"/>
      <c r="AD1152" s="254"/>
      <c r="AE1152" s="254"/>
      <c r="AF1152" s="11"/>
      <c r="AG1152" s="11"/>
      <c r="AH1152" s="254"/>
      <c r="AI1152" s="253"/>
      <c r="AJ1152" s="11"/>
      <c r="AK1152" s="11"/>
      <c r="AL1152" s="11"/>
      <c r="AM1152" s="11"/>
      <c r="AN1152" s="253"/>
      <c r="AO1152" s="11"/>
      <c r="AP1152" s="20"/>
      <c r="AQ1152" s="253"/>
      <c r="AR1152" s="11"/>
      <c r="AS1152" s="11"/>
      <c r="AT1152" s="21"/>
      <c r="AU1152" s="21"/>
      <c r="AV1152" s="11"/>
      <c r="AW1152" s="11"/>
      <c r="AX1152" s="31"/>
      <c r="AY1152" s="11"/>
      <c r="AZ1152" s="11"/>
      <c r="BA1152" s="20"/>
      <c r="BB1152" s="20"/>
      <c r="BC1152" s="11"/>
      <c r="BD1152" s="11"/>
      <c r="BE1152" s="20"/>
      <c r="BF1152" s="20"/>
      <c r="BG1152" s="11"/>
      <c r="BH1152" s="11"/>
      <c r="BI1152" s="20"/>
      <c r="BJ1152" s="20"/>
      <c r="BK1152" s="8"/>
      <c r="BL1152" s="12"/>
      <c r="BM1152" s="12"/>
      <c r="BN1152" s="12"/>
      <c r="BO1152" s="12"/>
      <c r="BP1152" s="12"/>
      <c r="BQ1152" s="3"/>
      <c r="BR1152" s="3"/>
      <c r="BS1152" s="12"/>
      <c r="BT1152" s="3"/>
      <c r="BU1152" s="3"/>
      <c r="BV1152" s="3"/>
      <c r="BW1152" s="3"/>
      <c r="BX1152" s="3"/>
      <c r="BY1152" s="3"/>
      <c r="BZ1152" s="223"/>
    </row>
    <row r="1153" spans="1:78" ht="15" customHeight="1">
      <c r="A1153" s="3"/>
      <c r="B1153" s="213"/>
      <c r="C1153" s="250"/>
      <c r="D1153" s="3"/>
      <c r="E1153" s="3"/>
      <c r="F1153" s="3"/>
      <c r="G1153" s="3"/>
      <c r="H1153" s="3"/>
      <c r="I1153" s="251"/>
      <c r="J1153" s="252"/>
      <c r="K1153" s="3"/>
      <c r="L1153" s="3"/>
      <c r="M1153" s="3"/>
      <c r="N1153" s="3"/>
      <c r="O1153" s="31"/>
      <c r="P1153" s="31"/>
      <c r="Q1153" s="3"/>
      <c r="R1153" s="3"/>
      <c r="S1153" s="3"/>
      <c r="T1153" s="3"/>
      <c r="U1153" s="3"/>
      <c r="V1153" s="3"/>
      <c r="W1153" s="3"/>
      <c r="X1153" s="11"/>
      <c r="Y1153" s="11"/>
      <c r="Z1153" s="11"/>
      <c r="AA1153" s="11"/>
      <c r="AB1153" s="253"/>
      <c r="AC1153" s="254"/>
      <c r="AD1153" s="254"/>
      <c r="AE1153" s="254"/>
      <c r="AF1153" s="11"/>
      <c r="AG1153" s="11"/>
      <c r="AH1153" s="254"/>
      <c r="AI1153" s="253"/>
      <c r="AJ1153" s="11"/>
      <c r="AK1153" s="11"/>
      <c r="AL1153" s="11"/>
      <c r="AM1153" s="11"/>
      <c r="AN1153" s="253"/>
      <c r="AO1153" s="11"/>
      <c r="AP1153" s="20"/>
      <c r="AQ1153" s="253"/>
      <c r="AR1153" s="11"/>
      <c r="AS1153" s="11"/>
      <c r="AT1153" s="21"/>
      <c r="AU1153" s="21"/>
      <c r="AV1153" s="11"/>
      <c r="AW1153" s="11"/>
      <c r="AX1153" s="31"/>
      <c r="AY1153" s="11"/>
      <c r="AZ1153" s="11"/>
      <c r="BA1153" s="20"/>
      <c r="BB1153" s="20"/>
      <c r="BC1153" s="11"/>
      <c r="BD1153" s="11"/>
      <c r="BE1153" s="20"/>
      <c r="BF1153" s="20"/>
      <c r="BG1153" s="11"/>
      <c r="BH1153" s="11"/>
      <c r="BI1153" s="20"/>
      <c r="BJ1153" s="20"/>
      <c r="BK1153" s="8"/>
      <c r="BL1153" s="12"/>
      <c r="BM1153" s="12"/>
      <c r="BN1153" s="12"/>
      <c r="BO1153" s="12"/>
      <c r="BP1153" s="12"/>
      <c r="BQ1153" s="3"/>
      <c r="BR1153" s="3"/>
      <c r="BS1153" s="12"/>
      <c r="BT1153" s="3"/>
      <c r="BU1153" s="3"/>
      <c r="BV1153" s="3"/>
      <c r="BW1153" s="3"/>
      <c r="BX1153" s="3"/>
      <c r="BY1153" s="3"/>
      <c r="BZ1153" s="223"/>
    </row>
    <row r="1154" spans="1:78" ht="70.5" customHeight="1">
      <c r="A1154" s="3"/>
      <c r="B1154" s="213"/>
      <c r="C1154" s="250"/>
      <c r="D1154" s="3"/>
      <c r="E1154" s="3"/>
      <c r="F1154" s="3"/>
      <c r="G1154" s="3"/>
      <c r="H1154" s="3"/>
      <c r="I1154" s="251"/>
      <c r="J1154" s="252"/>
      <c r="K1154" s="3"/>
      <c r="L1154" s="3"/>
      <c r="M1154" s="3"/>
      <c r="N1154" s="3"/>
      <c r="O1154" s="31"/>
      <c r="P1154" s="31"/>
      <c r="Q1154" s="3"/>
      <c r="R1154" s="3"/>
      <c r="S1154" s="3"/>
      <c r="T1154" s="3"/>
      <c r="U1154" s="3"/>
      <c r="V1154" s="3"/>
      <c r="W1154" s="3"/>
      <c r="X1154" s="11"/>
      <c r="Y1154" s="11"/>
      <c r="Z1154" s="11"/>
      <c r="AA1154" s="11"/>
      <c r="AB1154" s="253"/>
      <c r="AC1154" s="254"/>
      <c r="AD1154" s="254"/>
      <c r="AE1154" s="254"/>
      <c r="AF1154" s="11"/>
      <c r="AG1154" s="11"/>
      <c r="AH1154" s="254"/>
      <c r="AI1154" s="253"/>
      <c r="AJ1154" s="11"/>
      <c r="AK1154" s="11"/>
      <c r="AL1154" s="11"/>
      <c r="AM1154" s="11"/>
      <c r="AN1154" s="253"/>
      <c r="AO1154" s="11"/>
      <c r="AP1154" s="20"/>
      <c r="AQ1154" s="253"/>
      <c r="AR1154" s="11"/>
      <c r="AS1154" s="11"/>
      <c r="AT1154" s="21"/>
      <c r="AU1154" s="21"/>
      <c r="AV1154" s="11"/>
      <c r="AW1154" s="11"/>
      <c r="AX1154" s="31"/>
      <c r="AY1154" s="11"/>
      <c r="AZ1154" s="11"/>
      <c r="BA1154" s="20"/>
      <c r="BB1154" s="20"/>
      <c r="BC1154" s="11"/>
      <c r="BD1154" s="11"/>
      <c r="BE1154" s="20"/>
      <c r="BF1154" s="20"/>
      <c r="BG1154" s="11"/>
      <c r="BH1154" s="11"/>
      <c r="BI1154" s="20"/>
      <c r="BJ1154" s="20"/>
      <c r="BK1154" s="8"/>
      <c r="BL1154" s="12"/>
      <c r="BM1154" s="12"/>
      <c r="BN1154" s="12"/>
      <c r="BO1154" s="12"/>
      <c r="BP1154" s="12"/>
      <c r="BQ1154" s="3"/>
      <c r="BR1154" s="3"/>
      <c r="BS1154" s="12"/>
      <c r="BT1154" s="3"/>
      <c r="BU1154" s="3"/>
      <c r="BV1154" s="3"/>
      <c r="BW1154" s="3"/>
      <c r="BX1154" s="3"/>
      <c r="BY1154" s="3"/>
      <c r="BZ1154" s="223"/>
    </row>
  </sheetData>
  <mergeCells count="75">
    <mergeCell ref="BU804:BU806"/>
    <mergeCell ref="BW804:BW806"/>
    <mergeCell ref="BX804:BX806"/>
    <mergeCell ref="BY804:BY806"/>
    <mergeCell ref="J805:J806"/>
    <mergeCell ref="BP804:BP806"/>
    <mergeCell ref="BQ804:BQ806"/>
    <mergeCell ref="BR804:BR806"/>
    <mergeCell ref="BS804:BS806"/>
    <mergeCell ref="BT804:BT806"/>
    <mergeCell ref="BK804:BK806"/>
    <mergeCell ref="BL804:BL806"/>
    <mergeCell ref="BM804:BM806"/>
    <mergeCell ref="BN804:BN806"/>
    <mergeCell ref="BO804:BO806"/>
    <mergeCell ref="BF804:BF806"/>
    <mergeCell ref="BG804:BG806"/>
    <mergeCell ref="BH804:BH806"/>
    <mergeCell ref="BI804:BI806"/>
    <mergeCell ref="BJ804:BJ806"/>
    <mergeCell ref="BA804:BA806"/>
    <mergeCell ref="BB804:BB806"/>
    <mergeCell ref="BC804:BC806"/>
    <mergeCell ref="BD804:BD806"/>
    <mergeCell ref="BE804:BE806"/>
    <mergeCell ref="AV804:AV806"/>
    <mergeCell ref="AW804:AW806"/>
    <mergeCell ref="AX804:AX806"/>
    <mergeCell ref="AY804:AY806"/>
    <mergeCell ref="AZ804:AZ806"/>
    <mergeCell ref="AQ804:AQ806"/>
    <mergeCell ref="AR804:AR806"/>
    <mergeCell ref="AS804:AS806"/>
    <mergeCell ref="AT804:AT806"/>
    <mergeCell ref="AU804:AU806"/>
    <mergeCell ref="AL804:AL806"/>
    <mergeCell ref="AM804:AM806"/>
    <mergeCell ref="AN804:AN806"/>
    <mergeCell ref="AO804:AO806"/>
    <mergeCell ref="AP804:AP806"/>
    <mergeCell ref="AG804:AG806"/>
    <mergeCell ref="AH804:AH806"/>
    <mergeCell ref="AI804:AI806"/>
    <mergeCell ref="AJ804:AJ806"/>
    <mergeCell ref="AK804:AK806"/>
    <mergeCell ref="AB804:AB806"/>
    <mergeCell ref="AC804:AC806"/>
    <mergeCell ref="AD804:AD806"/>
    <mergeCell ref="AE804:AE806"/>
    <mergeCell ref="AF804:AF806"/>
    <mergeCell ref="W804:W806"/>
    <mergeCell ref="X804:X806"/>
    <mergeCell ref="Y804:Y806"/>
    <mergeCell ref="Z804:Z806"/>
    <mergeCell ref="AA804:AA806"/>
    <mergeCell ref="Q804:Q806"/>
    <mergeCell ref="R804:R806"/>
    <mergeCell ref="T804:T806"/>
    <mergeCell ref="U804:U806"/>
    <mergeCell ref="V804:V806"/>
    <mergeCell ref="L804:L806"/>
    <mergeCell ref="M804:M806"/>
    <mergeCell ref="N804:N806"/>
    <mergeCell ref="O804:O806"/>
    <mergeCell ref="P804:P806"/>
    <mergeCell ref="F804:F806"/>
    <mergeCell ref="G804:G806"/>
    <mergeCell ref="H804:H806"/>
    <mergeCell ref="I804:I806"/>
    <mergeCell ref="K804:K806"/>
    <mergeCell ref="A804:A806"/>
    <mergeCell ref="B804:B806"/>
    <mergeCell ref="C804:C806"/>
    <mergeCell ref="D804:D806"/>
    <mergeCell ref="E804:E806"/>
  </mergeCells>
  <hyperlinks>
    <hyperlink ref="AQ262" r:id="rId1" xr:uid="{41AD7DC2-1A4B-453B-A405-3416DCF78300}"/>
    <hyperlink ref="AQ433" r:id="rId2" xr:uid="{C2520F04-B2A0-4F7E-8347-45D18E952E19}"/>
    <hyperlink ref="BX955" r:id="rId3" xr:uid="{2DC3C24C-8563-4FFD-89AE-E6C02FB185C7}"/>
    <hyperlink ref="BX261" r:id="rId4" xr:uid="{49CEFA35-6191-4C0F-9B91-E3D314F3A5B6}"/>
    <hyperlink ref="BX853" r:id="rId5" xr:uid="{E6BCB26D-7280-45CC-AFB0-7C4223F2F519}"/>
    <hyperlink ref="BX959" r:id="rId6" xr:uid="{E9FDB6DD-1A08-44DB-B8DA-E4E0F352E2AD}"/>
    <hyperlink ref="BX403" r:id="rId7" display="https://lara.gob.ve/20628/" xr:uid="{61407BD3-7442-4C38-8ADA-CEA84557E5F6}"/>
    <hyperlink ref="BX766" r:id="rId8" display="https://www.emis.com/php/company-profile/AR/Petrolera_del_Conosur_SA_es_1107143.html" xr:uid="{D1C3B63D-9918-4F75-9642-D38FAB889FD8}"/>
    <hyperlink ref="BX722" r:id="rId9" display="https://cronica.uno/el-tsj-intervino-multinacional-de-seguros-y-otras-tres-aseguradoras/" xr:uid="{C2C7AF30-0240-4826-9121-07E513F6D2F8}"/>
    <hyperlink ref="BX878" r:id="rId10" display="https://cronica.uno/el-tsj-intervino-multinacional-de-seguros-y-otras-tres-aseguradoras/" xr:uid="{8B247B81-A48B-4A08-9F2D-98C34F4B9CB6}"/>
    <hyperlink ref="BX685" r:id="rId11" display="https://cronica.uno/el-tsj-intervino-multinacional-de-seguros-y-otras-tres-aseguradoras/" xr:uid="{D5B7FBA3-1967-4FAF-AEFA-B2E68C12F504}"/>
    <hyperlink ref="BX8" r:id="rId12" display="https://cronica.uno/el-tsj-intervino-multinacional-de-seguros-y-otras-tres-aseguradoras/" xr:uid="{565BE5EA-7E84-4858-9C47-D400469BDF5A}"/>
    <hyperlink ref="BX478" r:id="rId13" display="http://www.pdvsa.com/index.php?option=com_content&amp;view=article&amp;id=8681:pdvsa-petro-san-felix-celebra-17-anos-de-vanguardia-petrolera&amp;catid=10:noticias&amp;Itemid=5&amp;lang=es" xr:uid="{12A1B293-EF23-41CC-80BD-13F3D36167C4}"/>
    <hyperlink ref="BX957" r:id="rId14" location="google_vignette" xr:uid="{45880098-1419-40BC-AC0D-AF5596A65910}"/>
  </hyperlinks>
  <pageMargins left="0.7" right="0.7" top="0.75" bottom="0.75" header="0" footer="0"/>
  <pageSetup paperSize="9" orientation="portrait" r:id="rId15"/>
  <legacyDrawing r:id="rId1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CE5BE-98CB-46CD-81FA-4DF0245677DE}">
  <dimension ref="A1:AG252"/>
  <sheetViews>
    <sheetView topLeftCell="A4" zoomScale="60" zoomScaleNormal="60" workbookViewId="0">
      <selection activeCell="B1" sqref="B1"/>
    </sheetView>
  </sheetViews>
  <sheetFormatPr baseColWidth="10" defaultRowHeight="15"/>
  <cols>
    <col min="1" max="1" width="57.42578125" customWidth="1"/>
    <col min="4" max="4" width="11.42578125" customWidth="1"/>
    <col min="12" max="12" width="41.42578125" bestFit="1" customWidth="1"/>
    <col min="13" max="13" width="14.42578125" customWidth="1"/>
    <col min="19" max="19" width="34.85546875" customWidth="1"/>
    <col min="22" max="22" width="21.140625" customWidth="1"/>
    <col min="28" max="28" width="17" customWidth="1"/>
    <col min="30" max="30" width="45.7109375" customWidth="1"/>
    <col min="31" max="31" width="11.42578125" style="173"/>
    <col min="33" max="33" width="14.7109375" style="155" bestFit="1" customWidth="1"/>
    <col min="34" max="34" width="14.7109375" bestFit="1" customWidth="1"/>
  </cols>
  <sheetData>
    <row r="1" spans="1:14">
      <c r="A1" s="153" t="s">
        <v>8067</v>
      </c>
      <c r="B1">
        <f>'Empresas Propiedad del Estado'!A1005</f>
        <v>1002</v>
      </c>
    </row>
    <row r="3" spans="1:14">
      <c r="L3" s="1" t="s">
        <v>9</v>
      </c>
    </row>
    <row r="4" spans="1:14">
      <c r="A4" s="1" t="s">
        <v>8068</v>
      </c>
      <c r="L4" s="153" t="s">
        <v>130</v>
      </c>
      <c r="M4">
        <f>COUNTIF('Empresas Propiedad del Estado'!J$2:J$1005,"Cerrada")</f>
        <v>27</v>
      </c>
      <c r="N4" s="147">
        <f>M4/B$1</f>
        <v>2.6946107784431138E-2</v>
      </c>
    </row>
    <row r="5" spans="1:14">
      <c r="A5" s="153" t="s">
        <v>106</v>
      </c>
      <c r="B5">
        <f>COUNTIF('Empresas Propiedad del Estado'!C$2:C$1005,"Nacional")</f>
        <v>664</v>
      </c>
      <c r="C5" s="147">
        <f>B5/B$1</f>
        <v>0.66267465069860276</v>
      </c>
      <c r="L5" s="153" t="s">
        <v>954</v>
      </c>
      <c r="M5">
        <f>COUNTIF('Empresas Propiedad del Estado'!J$2:J$1005,"Empresa en liquidación")</f>
        <v>15</v>
      </c>
      <c r="N5" s="147">
        <f t="shared" ref="N5:N15" si="0">M5/B$1</f>
        <v>1.4970059880239521E-2</v>
      </c>
    </row>
    <row r="6" spans="1:14">
      <c r="A6" s="153" t="s">
        <v>5266</v>
      </c>
      <c r="B6">
        <f>COUNTIF('Empresas Propiedad del Estado'!C$2:C$1005,"Nacional-Regional")</f>
        <v>1</v>
      </c>
      <c r="C6" s="147">
        <f t="shared" ref="C6:C9" si="1">B6/B$1</f>
        <v>9.9800399201596798E-4</v>
      </c>
      <c r="L6" s="153" t="s">
        <v>475</v>
      </c>
      <c r="M6">
        <f>COUNTIF('Empresas Propiedad del Estado'!J$2:J$1005,"Empresa en proceso judicial")</f>
        <v>11</v>
      </c>
      <c r="N6" s="147">
        <f t="shared" si="0"/>
        <v>1.0978043912175649E-2</v>
      </c>
    </row>
    <row r="7" spans="1:14">
      <c r="A7" s="153" t="s">
        <v>92</v>
      </c>
      <c r="B7">
        <f>COUNTIF('Empresas Propiedad del Estado'!C$2:C$1005,"Regional")</f>
        <v>217</v>
      </c>
      <c r="C7" s="147">
        <f t="shared" si="1"/>
        <v>0.21656686626746507</v>
      </c>
      <c r="L7" s="153" t="s">
        <v>8076</v>
      </c>
      <c r="M7">
        <f>COUNTIF('Empresas Propiedad del Estado'!J$2:J$1005,"Empresa inactiva")</f>
        <v>2</v>
      </c>
      <c r="N7" s="147">
        <f t="shared" si="0"/>
        <v>1.996007984031936E-3</v>
      </c>
    </row>
    <row r="8" spans="1:14">
      <c r="A8" s="153" t="s">
        <v>76</v>
      </c>
      <c r="B8">
        <f>COUNTIF('Empresas Propiedad del Estado'!C$2:C$1005,"Internacional")</f>
        <v>116</v>
      </c>
      <c r="C8" s="147">
        <f t="shared" si="1"/>
        <v>0.1157684630738523</v>
      </c>
      <c r="L8" s="212" t="s">
        <v>96</v>
      </c>
      <c r="M8">
        <f>COUNTIF('Empresas Propiedad del Estado'!J$2:J$1005,"Empresa operativa")</f>
        <v>881</v>
      </c>
      <c r="N8" s="147">
        <f t="shared" si="0"/>
        <v>0.87924151696606789</v>
      </c>
    </row>
    <row r="9" spans="1:14">
      <c r="A9" s="153" t="s">
        <v>1502</v>
      </c>
      <c r="B9">
        <f>COUNTIF('Empresas Propiedad del Estado'!C$2:C$1005,"Municipal")</f>
        <v>4</v>
      </c>
      <c r="C9" s="147">
        <f t="shared" si="1"/>
        <v>3.9920159680638719E-3</v>
      </c>
      <c r="L9" s="153" t="s">
        <v>1493</v>
      </c>
      <c r="M9">
        <f>COUNTIF('Empresas Propiedad del Estado'!J$2:J$1005,"Empresa liquidada")</f>
        <v>7</v>
      </c>
      <c r="N9" s="147">
        <f t="shared" si="0"/>
        <v>6.9860279441117763E-3</v>
      </c>
    </row>
    <row r="10" spans="1:14">
      <c r="B10">
        <f>SUM(B5:B9)</f>
        <v>1002</v>
      </c>
      <c r="C10" s="152">
        <f>SUM(C5:C9)</f>
        <v>0.99999999999999989</v>
      </c>
      <c r="L10" s="153" t="s">
        <v>1028</v>
      </c>
      <c r="M10">
        <f>COUNTIF('Empresas Propiedad del Estado'!J$2:J$1005,"Empresa operativa - alianza sector privado")</f>
        <v>40</v>
      </c>
      <c r="N10" s="147">
        <f t="shared" si="0"/>
        <v>3.9920159680638723E-2</v>
      </c>
    </row>
    <row r="11" spans="1:14">
      <c r="L11" s="153" t="s">
        <v>8074</v>
      </c>
      <c r="M11">
        <f>COUNTIF('Empresas Propiedad del Estado'!J$2:J$1005,"Empresa operativa manejada por CORPOELEC")</f>
        <v>1</v>
      </c>
      <c r="N11" s="147">
        <f t="shared" si="0"/>
        <v>9.9800399201596798E-4</v>
      </c>
    </row>
    <row r="12" spans="1:14">
      <c r="L12" s="153" t="s">
        <v>1973</v>
      </c>
      <c r="M12">
        <f>COUNTIF('Empresas Propiedad del Estado'!J$2:J$1005,"Empresa supendida en el registro de Panamá")</f>
        <v>2</v>
      </c>
      <c r="N12" s="147">
        <f t="shared" si="0"/>
        <v>1.996007984031936E-3</v>
      </c>
    </row>
    <row r="13" spans="1:14">
      <c r="L13" s="153" t="s">
        <v>6474</v>
      </c>
      <c r="M13">
        <f>COUNTIF('Empresas Propiedad del Estado'!J$2:J$1005,"Empresa vendida")</f>
        <v>2</v>
      </c>
      <c r="N13" s="147">
        <f t="shared" si="0"/>
        <v>1.996007984031936E-3</v>
      </c>
    </row>
    <row r="14" spans="1:14">
      <c r="L14" s="153" t="s">
        <v>141</v>
      </c>
      <c r="M14">
        <f>COUNTIF('Empresas Propiedad del Estado'!J$2:J$1005,"En proyecto")</f>
        <v>6</v>
      </c>
      <c r="N14" s="147">
        <f t="shared" si="0"/>
        <v>5.9880239520958087E-3</v>
      </c>
    </row>
    <row r="15" spans="1:14">
      <c r="L15" s="153" t="s">
        <v>495</v>
      </c>
      <c r="M15">
        <f>COUNTIF('Empresas Propiedad del Estado'!J$2:J$1005,"Sin información")</f>
        <v>7</v>
      </c>
      <c r="N15" s="147">
        <f t="shared" si="0"/>
        <v>6.9860279441117763E-3</v>
      </c>
    </row>
    <row r="16" spans="1:14">
      <c r="M16">
        <f>SUM(M4:M15)</f>
        <v>1001</v>
      </c>
      <c r="N16" s="157">
        <f>SUM(N4:N15)</f>
        <v>0.99900199600798423</v>
      </c>
    </row>
    <row r="18" spans="1:21">
      <c r="A18" s="1" t="s">
        <v>8066</v>
      </c>
      <c r="L18" t="s">
        <v>8371</v>
      </c>
      <c r="M18">
        <f>M4+M5+M6+M7+M9+M12+M13+M14+M15</f>
        <v>79</v>
      </c>
    </row>
    <row r="19" spans="1:21">
      <c r="A19" t="s">
        <v>5232</v>
      </c>
      <c r="B19">
        <f>COUNTIF('Empresas Propiedad del Estado'!D$2:D$1005,"Agroalimentario y forestal")</f>
        <v>1</v>
      </c>
      <c r="C19" s="147">
        <f t="shared" ref="C19:C48" si="2">B19/B$50</f>
        <v>9.9800399201596798E-4</v>
      </c>
    </row>
    <row r="20" spans="1:21">
      <c r="A20" t="s">
        <v>5979</v>
      </c>
      <c r="B20">
        <f>COUNTIF('Empresas Propiedad del Estado'!D$2:D$1005,"Comercio y transporte")</f>
        <v>1</v>
      </c>
      <c r="C20" s="147">
        <f t="shared" si="2"/>
        <v>9.9800399201596798E-4</v>
      </c>
    </row>
    <row r="21" spans="1:21">
      <c r="A21" s="153" t="s">
        <v>2041</v>
      </c>
      <c r="B21">
        <f>COUNTIF('Empresas Propiedad del Estado'!D$2:D$1005,"Hidrocarburos y minería")</f>
        <v>1</v>
      </c>
      <c r="C21" s="147">
        <f t="shared" si="2"/>
        <v>9.9800399201596798E-4</v>
      </c>
    </row>
    <row r="22" spans="1:21">
      <c r="A22" s="153" t="s">
        <v>5920</v>
      </c>
      <c r="B22">
        <f>COUNTIF('Empresas Propiedad del Estado'!D$2:D$1005,"Manufactura y comercialización")</f>
        <v>1</v>
      </c>
      <c r="C22" s="147">
        <f t="shared" si="2"/>
        <v>9.9800399201596798E-4</v>
      </c>
    </row>
    <row r="23" spans="1:21">
      <c r="A23" s="153" t="s">
        <v>8065</v>
      </c>
      <c r="B23">
        <f>COUNTIF('Empresas Propiedad del Estado'!D$2:D$1005,"Minería y construcción")</f>
        <v>1</v>
      </c>
      <c r="C23" s="147">
        <f t="shared" si="2"/>
        <v>9.9800399201596798E-4</v>
      </c>
    </row>
    <row r="24" spans="1:21">
      <c r="A24" s="153" t="s">
        <v>8064</v>
      </c>
      <c r="B24">
        <f>COUNTIF('Empresas Propiedad del Estado'!D$2:D$1005,"Servicios y manufactura")</f>
        <v>1</v>
      </c>
      <c r="C24" s="147">
        <f t="shared" si="2"/>
        <v>9.9800399201596798E-4</v>
      </c>
      <c r="S24" s="1" t="s">
        <v>8080</v>
      </c>
    </row>
    <row r="25" spans="1:21">
      <c r="A25" s="153" t="s">
        <v>6367</v>
      </c>
      <c r="B25">
        <f>COUNTIF('Empresas Propiedad del Estado'!D$2:D$1005,"Procura")</f>
        <v>2</v>
      </c>
      <c r="C25" s="147">
        <f t="shared" si="2"/>
        <v>1.996007984031936E-3</v>
      </c>
      <c r="S25" s="153" t="s">
        <v>180</v>
      </c>
      <c r="T25">
        <f>COUNTIF('Empresas Propiedad del Estado'!BL$2:BL$1005,"Sí")</f>
        <v>261</v>
      </c>
      <c r="U25" s="147">
        <f>T25/B$1</f>
        <v>0.26047904191616766</v>
      </c>
    </row>
    <row r="26" spans="1:21">
      <c r="A26" t="s">
        <v>219</v>
      </c>
      <c r="B26">
        <f>COUNTIF('Empresas Propiedad del Estado'!D$2:D$1005,"Químico")</f>
        <v>2</v>
      </c>
      <c r="C26" s="147">
        <f t="shared" si="2"/>
        <v>1.996007984031936E-3</v>
      </c>
      <c r="S26" s="153" t="s">
        <v>118</v>
      </c>
      <c r="T26">
        <f>COUNTIF('Empresas Propiedad del Estado'!BL$2:BL$1005,"No")</f>
        <v>31</v>
      </c>
      <c r="U26" s="147">
        <f t="shared" ref="U26:U27" si="3">T26/B$1</f>
        <v>3.0938123752495009E-2</v>
      </c>
    </row>
    <row r="27" spans="1:21">
      <c r="A27" t="s">
        <v>157</v>
      </c>
      <c r="B27">
        <f>COUNTIF('Empresas Propiedad del Estado'!D$2:D$1005,"Recreación")</f>
        <v>2</v>
      </c>
      <c r="C27" s="147">
        <f t="shared" si="2"/>
        <v>1.996007984031936E-3</v>
      </c>
      <c r="S27" s="153" t="s">
        <v>495</v>
      </c>
      <c r="T27">
        <f>B1-(T25+T26)</f>
        <v>710</v>
      </c>
      <c r="U27" s="147">
        <f t="shared" si="3"/>
        <v>0.70858283433133729</v>
      </c>
    </row>
    <row r="28" spans="1:21">
      <c r="A28" t="s">
        <v>617</v>
      </c>
      <c r="B28">
        <f>COUNTIF('Empresas Propiedad del Estado'!D$2:D$1005,"Logística")</f>
        <v>4</v>
      </c>
      <c r="C28" s="147">
        <f t="shared" si="2"/>
        <v>3.9920159680638719E-3</v>
      </c>
      <c r="T28">
        <f>SUM(T25:T27)</f>
        <v>1002</v>
      </c>
      <c r="U28" s="157">
        <f>SUM(U25:U27)</f>
        <v>1</v>
      </c>
    </row>
    <row r="29" spans="1:21">
      <c r="A29" s="153" t="s">
        <v>185</v>
      </c>
      <c r="B29">
        <f>COUNTIF('Empresas Propiedad del Estado'!D$2:D$1005,"Servicios empresariales")</f>
        <v>3</v>
      </c>
      <c r="C29" s="147">
        <f t="shared" si="2"/>
        <v>2.9940119760479044E-3</v>
      </c>
    </row>
    <row r="30" spans="1:21">
      <c r="A30" s="153" t="s">
        <v>2056</v>
      </c>
      <c r="B30">
        <f>COUNTIF('Empresas Propiedad del Estado'!D$2:D$1005,"Telecomunicaciones")</f>
        <v>3</v>
      </c>
      <c r="C30" s="147">
        <f t="shared" si="2"/>
        <v>2.9940119760479044E-3</v>
      </c>
      <c r="S30" s="1" t="s">
        <v>8081</v>
      </c>
    </row>
    <row r="31" spans="1:21">
      <c r="A31" t="s">
        <v>5602</v>
      </c>
      <c r="B31">
        <f>COUNTIF('Empresas Propiedad del Estado'!D$2:D$1005,"Inmobiliario")</f>
        <v>4</v>
      </c>
      <c r="C31" s="147">
        <f t="shared" si="2"/>
        <v>3.9920159680638719E-3</v>
      </c>
      <c r="S31" s="153" t="s">
        <v>180</v>
      </c>
      <c r="T31">
        <f>COUNTIF('Empresas Propiedad del Estado'!BM$2:BM$1005,"Sí")</f>
        <v>116</v>
      </c>
      <c r="U31" s="147">
        <f>T31/B$1</f>
        <v>0.1157684630738523</v>
      </c>
    </row>
    <row r="32" spans="1:21">
      <c r="A32" t="s">
        <v>441</v>
      </c>
      <c r="B32">
        <f>COUNTIF('Empresas Propiedad del Estado'!D$2:D$1005,"Forestal")</f>
        <v>7</v>
      </c>
      <c r="C32" s="147">
        <f t="shared" si="2"/>
        <v>6.9860279441117763E-3</v>
      </c>
      <c r="S32" s="153" t="s">
        <v>118</v>
      </c>
      <c r="T32">
        <f>COUNTIF('Empresas Propiedad del Estado'!BM$2:BM$1005,"No")</f>
        <v>368</v>
      </c>
      <c r="U32" s="147">
        <f t="shared" ref="U32:U33" si="4">T32/B$1</f>
        <v>0.36726546906187624</v>
      </c>
    </row>
    <row r="33" spans="1:21">
      <c r="A33" s="153" t="s">
        <v>7897</v>
      </c>
      <c r="B33">
        <f>COUNTIF('Empresas Propiedad del Estado'!D$2:D$1005,"Gestión del desarrollo")</f>
        <v>8</v>
      </c>
      <c r="C33" s="147">
        <f t="shared" si="2"/>
        <v>7.9840319361277438E-3</v>
      </c>
      <c r="S33" s="153" t="s">
        <v>495</v>
      </c>
      <c r="T33">
        <f>B1-(T31+T32)</f>
        <v>518</v>
      </c>
      <c r="U33" s="147">
        <f t="shared" si="4"/>
        <v>0.51696606786427146</v>
      </c>
    </row>
    <row r="34" spans="1:21">
      <c r="A34" t="s">
        <v>2025</v>
      </c>
      <c r="B34">
        <f>COUNTIF('Empresas Propiedad del Estado'!D$2:D$1005,"Salud")</f>
        <v>9</v>
      </c>
      <c r="C34" s="147">
        <f t="shared" si="2"/>
        <v>8.9820359281437123E-3</v>
      </c>
      <c r="D34" s="155"/>
      <c r="T34">
        <f>SUM(T31:T33)</f>
        <v>1002</v>
      </c>
      <c r="U34" s="157">
        <f>SUM(U31:U33)</f>
        <v>1</v>
      </c>
    </row>
    <row r="35" spans="1:21">
      <c r="A35" t="s">
        <v>3347</v>
      </c>
      <c r="B35">
        <f>COUNTIF('Empresas Propiedad del Estado'!D$2:D$1005,"Saneamiento")</f>
        <v>11</v>
      </c>
      <c r="C35" s="147">
        <f t="shared" si="2"/>
        <v>1.0978043912175649E-2</v>
      </c>
      <c r="U35" s="157"/>
    </row>
    <row r="36" spans="1:21">
      <c r="A36" s="155" t="s">
        <v>1064</v>
      </c>
      <c r="B36" s="155">
        <f>COUNTIF('Empresas Propiedad del Estado'!D$2:D$1005,"Metalurgia")</f>
        <v>15</v>
      </c>
      <c r="C36" s="156">
        <f t="shared" si="2"/>
        <v>1.4970059880239521E-2</v>
      </c>
    </row>
    <row r="37" spans="1:21">
      <c r="A37" t="s">
        <v>2728</v>
      </c>
      <c r="B37">
        <f>COUNTIF('Empresas Propiedad del Estado'!D$2:D$1005,"Turismo")</f>
        <v>22</v>
      </c>
      <c r="C37" s="147">
        <f t="shared" si="2"/>
        <v>2.1956087824351298E-2</v>
      </c>
    </row>
    <row r="38" spans="1:21">
      <c r="A38" s="155" t="s">
        <v>252</v>
      </c>
      <c r="B38" s="155">
        <f>COUNTIF('Empresas Propiedad del Estado'!D$2:D$1005,"Comunicaciones")</f>
        <v>26</v>
      </c>
      <c r="C38" s="156">
        <f t="shared" si="2"/>
        <v>2.5948103792415168E-2</v>
      </c>
    </row>
    <row r="39" spans="1:21">
      <c r="A39" t="s">
        <v>93</v>
      </c>
      <c r="B39">
        <f>COUNTIF('Empresas Propiedad del Estado'!D$2:D$1005,"Comercio")</f>
        <v>31</v>
      </c>
      <c r="C39" s="147">
        <f t="shared" si="2"/>
        <v>3.0938123752495009E-2</v>
      </c>
    </row>
    <row r="40" spans="1:21">
      <c r="A40" t="s">
        <v>436</v>
      </c>
      <c r="B40">
        <f>COUNTIF('Empresas Propiedad del Estado'!D$2:D$1005,"Servicios")</f>
        <v>32</v>
      </c>
      <c r="C40" s="147">
        <f t="shared" si="2"/>
        <v>3.1936127744510975E-2</v>
      </c>
    </row>
    <row r="41" spans="1:21">
      <c r="A41" s="153" t="s">
        <v>7497</v>
      </c>
      <c r="B41">
        <f>COUNTIF('Empresas Propiedad del Estado'!D$2:D$1005,"Servicios públicos")</f>
        <v>42</v>
      </c>
      <c r="C41" s="147">
        <f t="shared" si="2"/>
        <v>4.1916167664670656E-2</v>
      </c>
    </row>
    <row r="42" spans="1:21">
      <c r="A42" t="s">
        <v>402</v>
      </c>
      <c r="B42">
        <f>COUNTIF('Empresas Propiedad del Estado'!D$2:D$1005,"Minería")</f>
        <v>44</v>
      </c>
      <c r="C42" s="147">
        <f t="shared" si="2"/>
        <v>4.3912175648702596E-2</v>
      </c>
      <c r="S42" s="1" t="s">
        <v>8082</v>
      </c>
    </row>
    <row r="43" spans="1:21">
      <c r="A43" t="s">
        <v>167</v>
      </c>
      <c r="B43">
        <f>COUNTIF('Empresas Propiedad del Estado'!D$2:D$1005,"Financiero")</f>
        <v>65</v>
      </c>
      <c r="C43" s="147">
        <f t="shared" si="2"/>
        <v>6.4870259481037917E-2</v>
      </c>
      <c r="S43" s="153" t="s">
        <v>180</v>
      </c>
      <c r="T43">
        <f>COUNTIF('Empresas Propiedad del Estado'!BN$2:BN$1005,"Sí")</f>
        <v>118</v>
      </c>
      <c r="U43" s="147">
        <f>T43/B$1</f>
        <v>0.11776447105788423</v>
      </c>
    </row>
    <row r="44" spans="1:21">
      <c r="A44" s="153" t="s">
        <v>2425</v>
      </c>
      <c r="B44">
        <f>COUNTIF('Empresas Propiedad del Estado'!D$2:D$1005,"Obras civiles")</f>
        <v>73</v>
      </c>
      <c r="C44" s="147">
        <f t="shared" si="2"/>
        <v>7.2854291417165665E-2</v>
      </c>
      <c r="S44" s="153" t="s">
        <v>118</v>
      </c>
      <c r="T44">
        <f>COUNTIF('Empresas Propiedad del Estado'!BN$2:BN$1005,"No")</f>
        <v>22</v>
      </c>
      <c r="U44" s="147">
        <f t="shared" ref="U44:U45" si="5">T44/B$1</f>
        <v>2.1956087824351298E-2</v>
      </c>
    </row>
    <row r="45" spans="1:21">
      <c r="A45" t="s">
        <v>204</v>
      </c>
      <c r="B45">
        <f>COUNTIF('Empresas Propiedad del Estado'!D$2:D$1005,"Transporte")</f>
        <v>73</v>
      </c>
      <c r="C45" s="147">
        <f t="shared" si="2"/>
        <v>7.2854291417165665E-2</v>
      </c>
      <c r="S45" s="153" t="s">
        <v>495</v>
      </c>
      <c r="T45">
        <f>B1-(T43+T44)</f>
        <v>862</v>
      </c>
      <c r="U45" s="147">
        <f t="shared" si="5"/>
        <v>0.86027944111776444</v>
      </c>
    </row>
    <row r="46" spans="1:21">
      <c r="A46" t="s">
        <v>274</v>
      </c>
      <c r="B46">
        <f>COUNTIF('Empresas Propiedad del Estado'!D$2:D$1005,"Agroalimentario")</f>
        <v>160</v>
      </c>
      <c r="C46" s="147">
        <f t="shared" si="2"/>
        <v>0.15968063872255489</v>
      </c>
      <c r="T46">
        <f>SUM(T43:T45)</f>
        <v>1002</v>
      </c>
      <c r="U46" s="157">
        <f>SUM(U43:U45)</f>
        <v>1</v>
      </c>
    </row>
    <row r="47" spans="1:21">
      <c r="A47" t="s">
        <v>77</v>
      </c>
      <c r="B47">
        <f>COUNTIF('Empresas Propiedad del Estado'!D$2:D$1005,"Hidrocarburos")</f>
        <v>179</v>
      </c>
      <c r="C47" s="147">
        <f t="shared" si="2"/>
        <v>0.17864271457085829</v>
      </c>
    </row>
    <row r="48" spans="1:21">
      <c r="A48" t="s">
        <v>125</v>
      </c>
      <c r="B48">
        <f>COUNTIF('Empresas Propiedad del Estado'!D$2:D$1005,"Manufactura")</f>
        <v>179</v>
      </c>
      <c r="C48" s="147">
        <f t="shared" si="2"/>
        <v>0.17864271457085829</v>
      </c>
    </row>
    <row r="49" spans="1:21">
      <c r="A49" s="153"/>
      <c r="C49" s="147"/>
      <c r="S49" s="1" t="s">
        <v>8083</v>
      </c>
    </row>
    <row r="50" spans="1:21">
      <c r="B50">
        <f>SUM(B19:B48)</f>
        <v>1002</v>
      </c>
      <c r="C50" s="147">
        <f>SUM(C19:C49)</f>
        <v>0.99999999999999978</v>
      </c>
      <c r="S50" s="153" t="s">
        <v>180</v>
      </c>
      <c r="T50">
        <f>COUNTIF('Empresas Propiedad del Estado'!BO$2:BO$1005,"Sí")</f>
        <v>111</v>
      </c>
      <c r="U50" s="147">
        <f>T50/B$1</f>
        <v>0.11077844311377245</v>
      </c>
    </row>
    <row r="51" spans="1:21">
      <c r="S51" s="153" t="s">
        <v>118</v>
      </c>
      <c r="T51">
        <f>COUNTIF('Empresas Propiedad del Estado'!BO$2:BO$1005,"No")</f>
        <v>188</v>
      </c>
      <c r="U51" s="147">
        <f t="shared" ref="U51:U52" si="6">T51/B$1</f>
        <v>0.18762475049900199</v>
      </c>
    </row>
    <row r="52" spans="1:21">
      <c r="S52" s="153" t="s">
        <v>495</v>
      </c>
      <c r="T52">
        <f>B1-(T50+T51)</f>
        <v>703</v>
      </c>
      <c r="U52" s="147">
        <f t="shared" si="6"/>
        <v>0.70159680638722555</v>
      </c>
    </row>
    <row r="53" spans="1:21">
      <c r="T53">
        <f>SUM(T50:T52)</f>
        <v>1002</v>
      </c>
      <c r="U53" s="157">
        <f>SUM(U50:U52)</f>
        <v>1</v>
      </c>
    </row>
    <row r="59" spans="1:21">
      <c r="S59" s="1" t="s">
        <v>71</v>
      </c>
    </row>
    <row r="60" spans="1:21">
      <c r="S60" s="153" t="s">
        <v>8084</v>
      </c>
      <c r="T60">
        <f>COUNTIF('Empresas Propiedad del Estado'!BV$2:BV$1005,"*")</f>
        <v>554</v>
      </c>
      <c r="U60" s="147">
        <f>T60/B1</f>
        <v>0.55289421157684626</v>
      </c>
    </row>
    <row r="63" spans="1:21">
      <c r="A63" s="1" t="s">
        <v>6</v>
      </c>
      <c r="S63" s="1" t="s">
        <v>8085</v>
      </c>
    </row>
    <row r="64" spans="1:21">
      <c r="A64" s="153" t="s">
        <v>848</v>
      </c>
      <c r="B64">
        <f>COUNTIF('Empresas Propiedad del Estado'!H$2:H$1005,"Adquisición")</f>
        <v>7</v>
      </c>
      <c r="C64" s="156">
        <f>B64/B$1</f>
        <v>6.9860279441117763E-3</v>
      </c>
      <c r="S64" s="192" t="s">
        <v>101</v>
      </c>
      <c r="T64" s="155">
        <f>COUNTIF('Empresas Propiedad del Estado'!BO$2:BO$1005,"Sí")</f>
        <v>111</v>
      </c>
      <c r="U64" s="156">
        <f>T64/B$1</f>
        <v>0.11077844311377245</v>
      </c>
    </row>
    <row r="65" spans="1:22">
      <c r="A65" s="153" t="s">
        <v>110</v>
      </c>
      <c r="B65">
        <f>COUNTIF('Empresas Propiedad del Estado'!H$2:H$1005,"Confiscación")</f>
        <v>92</v>
      </c>
      <c r="C65" s="156">
        <f t="shared" ref="C65:C71" si="7">B65/B$1</f>
        <v>9.1816367265469059E-2</v>
      </c>
      <c r="S65" s="192" t="s">
        <v>116</v>
      </c>
      <c r="T65" s="155">
        <f>COUNTIF('Empresas Propiedad del Estado'!BO$2:BO$1005,"No")</f>
        <v>188</v>
      </c>
      <c r="U65" s="156">
        <f t="shared" ref="U65:U66" si="8">T65/B$1</f>
        <v>0.18762475049900199</v>
      </c>
    </row>
    <row r="66" spans="1:22">
      <c r="A66" s="153" t="s">
        <v>81</v>
      </c>
      <c r="B66">
        <f>COUNTIF('Empresas Propiedad del Estado'!H$2:H$1005,"Creación")</f>
        <v>795</v>
      </c>
      <c r="C66" s="156">
        <f t="shared" si="7"/>
        <v>0.79341317365269459</v>
      </c>
      <c r="S66" s="192" t="s">
        <v>3247</v>
      </c>
      <c r="T66" s="155">
        <f>B15-(T64+T65)</f>
        <v>-299</v>
      </c>
      <c r="U66" s="156">
        <f t="shared" si="8"/>
        <v>-0.29840319361277445</v>
      </c>
    </row>
    <row r="67" spans="1:22" ht="30">
      <c r="A67" s="154" t="s">
        <v>8069</v>
      </c>
      <c r="B67" s="155">
        <f>COUNTIF('Empresas Propiedad del Estado'!H$2:H$1005,"Creación/Transferencia desde el gobierno central al gobierno regional")</f>
        <v>21</v>
      </c>
      <c r="C67" s="156">
        <f t="shared" si="7"/>
        <v>2.0958083832335328E-2</v>
      </c>
      <c r="S67" s="192" t="s">
        <v>101</v>
      </c>
      <c r="T67" s="155">
        <f>COUNTIF('Empresas Propiedad del Estado'!BO$2:BO$1005,"Sí")</f>
        <v>111</v>
      </c>
      <c r="U67" s="156">
        <f>T67/B$1</f>
        <v>0.11077844311377245</v>
      </c>
    </row>
    <row r="68" spans="1:22" ht="30">
      <c r="A68" s="154" t="s">
        <v>8071</v>
      </c>
      <c r="B68" s="155">
        <f>COUNTIF('Empresas Propiedad del Estado'!H$2:H$1005,"Creación/Transferencia desde el gobierno regional al gobierno central")</f>
        <v>9</v>
      </c>
      <c r="C68" s="156">
        <f t="shared" si="7"/>
        <v>8.9820359281437123E-3</v>
      </c>
      <c r="S68" s="192" t="s">
        <v>116</v>
      </c>
      <c r="T68" s="155">
        <f>COUNTIF('Empresas Propiedad del Estado'!BO$2:BO$1005,"No")</f>
        <v>188</v>
      </c>
      <c r="U68" s="156">
        <f t="shared" ref="U68:U69" si="9">T68/B$1</f>
        <v>0.18762475049900199</v>
      </c>
    </row>
    <row r="69" spans="1:22">
      <c r="A69" s="153" t="s">
        <v>8072</v>
      </c>
      <c r="B69" s="155">
        <f>COUNTIF('Empresas Propiedad del Estado'!H$2:H$1005,"Creación/Intervenida por el gobierno nacional")</f>
        <v>28</v>
      </c>
      <c r="C69" s="156">
        <f t="shared" si="7"/>
        <v>2.7944111776447105E-2</v>
      </c>
      <c r="S69" s="192" t="s">
        <v>3247</v>
      </c>
      <c r="T69" s="155">
        <f>B18-(T67+T68)</f>
        <v>-299</v>
      </c>
      <c r="U69" s="156">
        <f t="shared" si="9"/>
        <v>-0.29840319361277445</v>
      </c>
      <c r="V69" s="155"/>
    </row>
    <row r="70" spans="1:22">
      <c r="A70" s="153" t="s">
        <v>189</v>
      </c>
      <c r="B70" s="155">
        <f>COUNTIF('Empresas Propiedad del Estado'!H$2:H$1005,"Expropiación")</f>
        <v>47</v>
      </c>
      <c r="C70" s="156">
        <f t="shared" si="7"/>
        <v>4.6906187624750496E-2</v>
      </c>
      <c r="S70" s="155"/>
      <c r="T70" s="155"/>
      <c r="U70" s="155"/>
      <c r="V70" s="155"/>
    </row>
    <row r="71" spans="1:22">
      <c r="A71" s="153" t="s">
        <v>1431</v>
      </c>
      <c r="B71" s="155">
        <f>COUNTIF('Empresas Propiedad del Estado'!H$2:H$1005,"Reestatización")</f>
        <v>3</v>
      </c>
      <c r="C71" s="156">
        <f t="shared" si="7"/>
        <v>2.9940119760479044E-3</v>
      </c>
      <c r="S71" s="193" t="s">
        <v>8099</v>
      </c>
      <c r="T71" s="155"/>
      <c r="U71" s="155"/>
      <c r="V71" s="155"/>
    </row>
    <row r="72" spans="1:22">
      <c r="B72">
        <f>SUM(B64:B71)</f>
        <v>1002</v>
      </c>
      <c r="C72" s="148">
        <f>SUM(C64:C71)</f>
        <v>1</v>
      </c>
      <c r="S72" s="162" t="s">
        <v>6960</v>
      </c>
      <c r="T72" s="155">
        <f>COUNTIF('Empresas Propiedad del Estado'!Q$2:Q$1005,"Arrendamiento")</f>
        <v>1</v>
      </c>
      <c r="U72" s="156">
        <f>T72/B$1</f>
        <v>9.9800399201596798E-4</v>
      </c>
    </row>
    <row r="73" spans="1:22">
      <c r="S73" s="162" t="s">
        <v>175</v>
      </c>
      <c r="T73" s="155">
        <f>COUNTIF('Empresas Propiedad del Estado'!Q$2:Q$1005,"Privada-Ocupación")</f>
        <v>31</v>
      </c>
      <c r="U73" s="156">
        <f t="shared" ref="U73:U74" si="10">T73/B$1</f>
        <v>3.0938123752495009E-2</v>
      </c>
    </row>
    <row r="74" spans="1:22">
      <c r="B74">
        <f>B65+B69+B70+B71</f>
        <v>170</v>
      </c>
      <c r="C74" s="148">
        <f>B74/B72</f>
        <v>0.16966067864271456</v>
      </c>
      <c r="S74" s="162" t="s">
        <v>114</v>
      </c>
      <c r="T74" s="155">
        <f>COUNTIF('Empresas Propiedad del Estado'!Q$2:Q$1005,"República")</f>
        <v>756</v>
      </c>
      <c r="U74" s="156">
        <f t="shared" si="10"/>
        <v>0.75449101796407181</v>
      </c>
    </row>
    <row r="75" spans="1:22">
      <c r="S75" s="162" t="s">
        <v>8100</v>
      </c>
      <c r="T75" s="155">
        <f>COUNTIF('Empresas Propiedad del Estado'!Q$2:Q$1005,"República-Empresa Mixta")</f>
        <v>214</v>
      </c>
      <c r="U75" s="156">
        <f t="shared" ref="U75" si="11">T75/B$1</f>
        <v>0.21357285429141717</v>
      </c>
    </row>
    <row r="76" spans="1:22">
      <c r="T76">
        <f>SUM(T72:T75)</f>
        <v>1002</v>
      </c>
      <c r="U76" s="148">
        <f>SUM(U72:U75)</f>
        <v>0.99999999999999989</v>
      </c>
    </row>
    <row r="99" spans="1:25" ht="32.25" customHeight="1">
      <c r="A99" s="1" t="s">
        <v>8268</v>
      </c>
      <c r="S99" s="163" t="s">
        <v>8101</v>
      </c>
      <c r="V99" s="155"/>
    </row>
    <row r="100" spans="1:25">
      <c r="A100" s="194" t="s">
        <v>8270</v>
      </c>
      <c r="B100">
        <f>COUNTIF('Empresas Propiedad del Estado'!U$2:U$1005,"A.V.V.")</f>
        <v>1</v>
      </c>
      <c r="C100" s="156">
        <f>B100/B$1</f>
        <v>9.9800399201596798E-4</v>
      </c>
      <c r="S100" s="166" t="s">
        <v>5516</v>
      </c>
      <c r="T100" s="174">
        <f>COUNTIF('Empresas Propiedad del Estado'!S$2:S$1005,"Alemania")</f>
        <v>1</v>
      </c>
      <c r="U100" s="175">
        <f t="shared" ref="U100:U131" si="12">T100/B$1</f>
        <v>9.9800399201596798E-4</v>
      </c>
      <c r="V100" s="166" t="s">
        <v>8154</v>
      </c>
      <c r="W100" s="164" t="s">
        <v>8154</v>
      </c>
      <c r="X100">
        <f>T100+T141+T163+T167+T174+T175</f>
        <v>10</v>
      </c>
      <c r="Y100" s="147">
        <f t="shared" ref="Y100:Y106" si="13">X100/B$1</f>
        <v>9.9800399201596807E-3</v>
      </c>
    </row>
    <row r="101" spans="1:25">
      <c r="A101" s="198" t="s">
        <v>6083</v>
      </c>
      <c r="B101">
        <f>COUNTIF('Empresas Propiedad del Estado'!U$2:U$1005,"B.V.")</f>
        <v>4</v>
      </c>
      <c r="C101" s="156">
        <f t="shared" ref="C101:C119" si="14">B101/B$1</f>
        <v>3.9920159680638719E-3</v>
      </c>
      <c r="S101" s="167" t="s">
        <v>162</v>
      </c>
      <c r="T101" s="176">
        <f>COUNTIF('Empresas Propiedad del Estado'!S$2:S$1005,"Amazonas")</f>
        <v>12</v>
      </c>
      <c r="U101" s="177">
        <f t="shared" si="12"/>
        <v>1.1976047904191617E-2</v>
      </c>
      <c r="V101" s="167" t="s">
        <v>8141</v>
      </c>
      <c r="W101" s="164" t="s">
        <v>8141</v>
      </c>
      <c r="X101" s="173">
        <f>T101+T103+T104+T105+T106+T111+T114+T115+T116+T117+T122+T123+T130+T131+T132+T133+T134+T136+T137+T143+T145+T150+T151+T152+T153+T154+T155+T156+T157+T158+T159+T160+T162+T166+T173+T177+T178+T180+T181</f>
        <v>889</v>
      </c>
      <c r="Y101" s="147">
        <f t="shared" si="13"/>
        <v>0.88722554890219563</v>
      </c>
    </row>
    <row r="102" spans="1:25">
      <c r="A102" s="199" t="s">
        <v>101</v>
      </c>
      <c r="B102">
        <f>COUNTIF('Empresas Propiedad del Estado'!U$2:U$1005,"Compañía Anónima")</f>
        <v>425</v>
      </c>
      <c r="C102" s="156">
        <f t="shared" si="14"/>
        <v>0.42415169660678642</v>
      </c>
      <c r="S102" s="178" t="s">
        <v>7828</v>
      </c>
      <c r="T102" s="179">
        <f>COUNTIF('Empresas Propiedad del Estado'!S$2:S$1005,"Antigua &amp; Barbuda")</f>
        <v>1</v>
      </c>
      <c r="U102" s="180">
        <f t="shared" si="12"/>
        <v>9.9800399201596798E-4</v>
      </c>
      <c r="V102" s="178" t="s">
        <v>8159</v>
      </c>
      <c r="W102" t="s">
        <v>8159</v>
      </c>
      <c r="X102">
        <f>T102+T108+T109+T110+T113+T119+T126+T127+T128+T129+T135+T138+T144+T146+T147+T148+T149+T168+T169+T170+T171</f>
        <v>27</v>
      </c>
      <c r="Y102" s="147">
        <f t="shared" si="13"/>
        <v>2.6946107784431138E-2</v>
      </c>
    </row>
    <row r="103" spans="1:25">
      <c r="A103" s="200" t="s">
        <v>8167</v>
      </c>
      <c r="B103">
        <f>COUNTIF('Empresas Propiedad del Estado'!U$2:U$1005,"Empresa de Producción Social")</f>
        <v>9</v>
      </c>
      <c r="C103" s="156">
        <f t="shared" si="14"/>
        <v>8.9820359281437123E-3</v>
      </c>
      <c r="S103" s="167" t="s">
        <v>359</v>
      </c>
      <c r="T103" s="176">
        <f>COUNTIF('Empresas Propiedad del Estado'!S$2:S$1005,"Anzoátegui")</f>
        <v>58</v>
      </c>
      <c r="U103" s="177">
        <f t="shared" si="12"/>
        <v>5.7884231536926151E-2</v>
      </c>
      <c r="V103" s="167" t="s">
        <v>8141</v>
      </c>
      <c r="W103" t="s">
        <v>8155</v>
      </c>
      <c r="X103">
        <f>T107+T118+T120+T124+T139+T165+T176+T179</f>
        <v>38</v>
      </c>
      <c r="Y103" s="147">
        <f t="shared" si="13"/>
        <v>3.7924151696606789E-2</v>
      </c>
    </row>
    <row r="104" spans="1:25">
      <c r="A104" s="201" t="s">
        <v>8165</v>
      </c>
      <c r="B104">
        <f>COUNTIF('Empresas Propiedad del Estado'!U$2:U$1005,"Empresa Pública de Desarrollo")</f>
        <v>1</v>
      </c>
      <c r="C104" s="156">
        <f t="shared" si="14"/>
        <v>9.9800399201596798E-4</v>
      </c>
      <c r="S104" s="167" t="s">
        <v>693</v>
      </c>
      <c r="T104" s="176">
        <f>COUNTIF('Empresas Propiedad del Estado'!S$2:S$1005,"Apure")</f>
        <v>14</v>
      </c>
      <c r="U104" s="177">
        <f t="shared" si="12"/>
        <v>1.3972055888223553E-2</v>
      </c>
      <c r="V104" s="167" t="s">
        <v>8141</v>
      </c>
      <c r="W104" t="s">
        <v>8156</v>
      </c>
      <c r="X104">
        <f>T112+T125+T140+T161+T164</f>
        <v>24</v>
      </c>
      <c r="Y104" s="147">
        <f t="shared" si="13"/>
        <v>2.3952095808383235E-2</v>
      </c>
    </row>
    <row r="105" spans="1:25">
      <c r="A105" s="198" t="s">
        <v>6981</v>
      </c>
      <c r="B105">
        <f>COUNTIF('Empresas Propiedad del Estado'!U$2:U$1005,"GmbH  ")</f>
        <v>1</v>
      </c>
      <c r="C105" s="156">
        <f t="shared" si="14"/>
        <v>9.9800399201596798E-4</v>
      </c>
      <c r="S105" s="167" t="s">
        <v>415</v>
      </c>
      <c r="T105" s="176">
        <f>COUNTIF('Empresas Propiedad del Estado'!S$2:S$1005,"Aragua")</f>
        <v>47</v>
      </c>
      <c r="U105" s="177">
        <f t="shared" si="12"/>
        <v>4.6906187624750496E-2</v>
      </c>
      <c r="V105" s="167" t="s">
        <v>8141</v>
      </c>
      <c r="W105" s="164" t="s">
        <v>8157</v>
      </c>
      <c r="X105">
        <f>T121+T142</f>
        <v>11</v>
      </c>
      <c r="Y105" s="147">
        <f t="shared" si="13"/>
        <v>1.0978043912175649E-2</v>
      </c>
    </row>
    <row r="106" spans="1:25">
      <c r="A106" s="199" t="s">
        <v>3247</v>
      </c>
      <c r="B106">
        <f>COUNTIF('Empresas Propiedad del Estado'!U$2:U$1005,"Inc.")</f>
        <v>13</v>
      </c>
      <c r="C106" s="156">
        <f t="shared" si="14"/>
        <v>1.2974051896207584E-2</v>
      </c>
      <c r="S106" s="167" t="s">
        <v>8102</v>
      </c>
      <c r="T106" s="176">
        <f>COUNTIF('Empresas Propiedad del Estado'!S$2:S$1005,"Aragua y Carabobo")</f>
        <v>2</v>
      </c>
      <c r="U106" s="177">
        <f t="shared" si="12"/>
        <v>1.996007984031936E-3</v>
      </c>
      <c r="V106" s="167" t="s">
        <v>8141</v>
      </c>
      <c r="W106" s="164" t="s">
        <v>8158</v>
      </c>
      <c r="X106">
        <f>T172</f>
        <v>1</v>
      </c>
      <c r="Y106" s="147">
        <f t="shared" si="13"/>
        <v>9.9800399201596798E-4</v>
      </c>
    </row>
    <row r="107" spans="1:25">
      <c r="A107" s="199" t="s">
        <v>3294</v>
      </c>
      <c r="B107">
        <f>COUNTIF('Empresas Propiedad del Estado'!U$2:U$1005,"Joint Stock Company (CH)")</f>
        <v>1</v>
      </c>
      <c r="C107" s="156">
        <f t="shared" si="14"/>
        <v>9.9800399201596798E-4</v>
      </c>
      <c r="S107" s="169" t="s">
        <v>499</v>
      </c>
      <c r="T107" s="185">
        <f>COUNTIF('Empresas Propiedad del Estado'!S$2:S$1005,"Argentina")</f>
        <v>10</v>
      </c>
      <c r="U107" s="186">
        <f t="shared" si="12"/>
        <v>9.9800399201596807E-3</v>
      </c>
      <c r="V107" s="169" t="s">
        <v>8155</v>
      </c>
      <c r="X107">
        <f>SUM(X100:X106)</f>
        <v>1000</v>
      </c>
      <c r="Y107" s="148">
        <f>SUM(Y100:Y106)</f>
        <v>0.99800399201596812</v>
      </c>
    </row>
    <row r="108" spans="1:25">
      <c r="A108" s="199" t="s">
        <v>8193</v>
      </c>
      <c r="B108">
        <f>COUNTIF('Empresas Propiedad del Estado'!U$2:U$1005,"L.L.C.")</f>
        <v>1</v>
      </c>
      <c r="C108" s="156">
        <f t="shared" si="14"/>
        <v>9.9800399201596798E-4</v>
      </c>
      <c r="S108" s="178" t="s">
        <v>6496</v>
      </c>
      <c r="T108" s="178">
        <f>COUNTIF('Empresas Propiedad del Estado'!S$2:S$1005,"Aruba")</f>
        <v>1</v>
      </c>
      <c r="U108" s="191">
        <f t="shared" si="12"/>
        <v>9.9800399201596798E-4</v>
      </c>
      <c r="V108" s="178" t="s">
        <v>8159</v>
      </c>
    </row>
    <row r="109" spans="1:25">
      <c r="A109" s="199" t="s">
        <v>248</v>
      </c>
      <c r="B109">
        <f>COUNTIF('Empresas Propiedad del Estado'!U$2:U$1005,"Ltda")</f>
        <v>26</v>
      </c>
      <c r="C109" s="156">
        <f t="shared" si="14"/>
        <v>2.5948103792415168E-2</v>
      </c>
      <c r="S109" s="178" t="s">
        <v>850</v>
      </c>
      <c r="T109" s="178">
        <f>COUNTIF('Empresas Propiedad del Estado'!S$2:S$1005,"Bahamas")</f>
        <v>1</v>
      </c>
      <c r="U109" s="191">
        <f t="shared" si="12"/>
        <v>9.9800399201596798E-4</v>
      </c>
      <c r="V109" s="178" t="s">
        <v>8159</v>
      </c>
    </row>
    <row r="110" spans="1:25">
      <c r="A110" s="202" t="s">
        <v>1051</v>
      </c>
      <c r="B110">
        <f>COUNTIF('Empresas Propiedad del Estado'!U$2:U$1005,"N.N.")</f>
        <v>1</v>
      </c>
      <c r="C110" s="156">
        <f t="shared" si="14"/>
        <v>9.9800399201596798E-4</v>
      </c>
      <c r="S110" s="178" t="s">
        <v>6264</v>
      </c>
      <c r="T110" s="178">
        <f>COUNTIF('Empresas Propiedad del Estado'!S$2:S$1005,"Barbados")</f>
        <v>1</v>
      </c>
      <c r="U110" s="191">
        <f t="shared" si="12"/>
        <v>9.9800399201596798E-4</v>
      </c>
      <c r="V110" s="178" t="s">
        <v>8159</v>
      </c>
    </row>
    <row r="111" spans="1:25">
      <c r="A111" s="199" t="s">
        <v>6165</v>
      </c>
      <c r="B111">
        <f>COUNTIF('Empresas Propiedad del Estado'!U$2:U$1005,"N.V.")</f>
        <v>1</v>
      </c>
      <c r="C111" s="156">
        <f t="shared" si="14"/>
        <v>9.9800399201596798E-4</v>
      </c>
      <c r="S111" s="167" t="s">
        <v>311</v>
      </c>
      <c r="T111" s="176">
        <f>COUNTIF('Empresas Propiedad del Estado'!S$2:S$1005,"Barinas")</f>
        <v>30</v>
      </c>
      <c r="U111" s="177">
        <f t="shared" si="12"/>
        <v>2.9940119760479042E-2</v>
      </c>
      <c r="V111" s="167" t="s">
        <v>8141</v>
      </c>
    </row>
    <row r="112" spans="1:25">
      <c r="A112" s="199" t="s">
        <v>8279</v>
      </c>
      <c r="B112">
        <f>COUNTIF('Empresas Propiedad del Estado'!U$2:U$1005,"Organismo Internacional de carácter financiero")</f>
        <v>1</v>
      </c>
      <c r="C112" s="156">
        <f t="shared" si="14"/>
        <v>9.9800399201596798E-4</v>
      </c>
      <c r="S112" s="170" t="s">
        <v>458</v>
      </c>
      <c r="T112" s="170">
        <f>COUNTIF('Empresas Propiedad del Estado'!S$2:S$1005,"Belice")</f>
        <v>1</v>
      </c>
      <c r="U112" s="184">
        <f t="shared" si="12"/>
        <v>9.9800399201596798E-4</v>
      </c>
      <c r="V112" s="170" t="s">
        <v>8156</v>
      </c>
    </row>
    <row r="113" spans="1:22">
      <c r="A113" s="199" t="s">
        <v>4771</v>
      </c>
      <c r="B113">
        <f>COUNTIF('Empresas Propiedad del Estado'!U$2:U$1005,"S.A.M. ")</f>
        <v>2</v>
      </c>
      <c r="C113" s="156">
        <f t="shared" si="14"/>
        <v>1.996007984031936E-3</v>
      </c>
      <c r="S113" s="178" t="s">
        <v>6109</v>
      </c>
      <c r="T113" s="178">
        <f>COUNTIF('Empresas Propiedad del Estado'!S$2:S$1005,"Bermudas")</f>
        <v>2</v>
      </c>
      <c r="U113" s="191">
        <f t="shared" si="12"/>
        <v>1.996007984031936E-3</v>
      </c>
      <c r="V113" s="178" t="s">
        <v>8159</v>
      </c>
    </row>
    <row r="114" spans="1:22">
      <c r="A114" s="199" t="s">
        <v>469</v>
      </c>
      <c r="B114">
        <f>COUNTIF('Empresas Propiedad del Estado'!U$2:U$1005,"S.E.M.")</f>
        <v>1</v>
      </c>
      <c r="C114" s="156">
        <f t="shared" si="14"/>
        <v>9.9800399201596798E-4</v>
      </c>
      <c r="S114" s="167" t="s">
        <v>287</v>
      </c>
      <c r="T114" s="176">
        <f>COUNTIF('Empresas Propiedad del Estado'!S$2:S$1005,"Bolívar")</f>
        <v>53</v>
      </c>
      <c r="U114" s="177">
        <f t="shared" si="12"/>
        <v>5.289421157684631E-2</v>
      </c>
      <c r="V114" s="167" t="s">
        <v>8141</v>
      </c>
    </row>
    <row r="115" spans="1:22">
      <c r="A115" s="202" t="s">
        <v>8282</v>
      </c>
      <c r="B115">
        <f>COUNTIF('Empresas Propiedad del Estado'!U$2:U$1005,"S.L.")</f>
        <v>1</v>
      </c>
      <c r="C115" s="156">
        <f t="shared" si="14"/>
        <v>9.9800399201596798E-4</v>
      </c>
      <c r="S115" s="167" t="s">
        <v>8103</v>
      </c>
      <c r="T115" s="176">
        <f>COUNTIF('Empresas Propiedad del Estado'!S$2:S$1005,"Bolívar y Miranda")</f>
        <v>2</v>
      </c>
      <c r="U115" s="177">
        <f t="shared" si="12"/>
        <v>1.996007984031936E-3</v>
      </c>
      <c r="V115" s="167" t="s">
        <v>8141</v>
      </c>
    </row>
    <row r="116" spans="1:22">
      <c r="A116" s="199" t="s">
        <v>116</v>
      </c>
      <c r="B116">
        <f>COUNTIF('Empresas Propiedad del Estado'!U$2:U$1005,"Sociedad Anónima")</f>
        <v>508</v>
      </c>
      <c r="C116" s="156">
        <f t="shared" si="14"/>
        <v>0.50698602794411174</v>
      </c>
      <c r="S116" s="167" t="s">
        <v>8104</v>
      </c>
      <c r="T116" s="176">
        <f>COUNTIF('Empresas Propiedad del Estado'!S$2:S$1005,"Bolívar, Carabobo, Lara y Anzoátegui")</f>
        <v>1</v>
      </c>
      <c r="U116" s="177">
        <f t="shared" si="12"/>
        <v>9.9800399201596798E-4</v>
      </c>
      <c r="V116" s="167" t="s">
        <v>8141</v>
      </c>
    </row>
    <row r="117" spans="1:22">
      <c r="A117" s="199" t="s">
        <v>926</v>
      </c>
      <c r="B117">
        <f>COUNTIF('Empresas Propiedad del Estado'!U$2:U$1005,"Sociedad Anónima de Capital Autorizado")</f>
        <v>2</v>
      </c>
      <c r="C117" s="156">
        <f t="shared" si="14"/>
        <v>1.996007984031936E-3</v>
      </c>
      <c r="S117" s="167" t="s">
        <v>8105</v>
      </c>
      <c r="T117" s="176">
        <f>COUNTIF('Empresas Propiedad del Estado'!S$2:S$1005,"Bolívar y Delta Amacuro")</f>
        <v>1</v>
      </c>
      <c r="U117" s="177">
        <f t="shared" si="12"/>
        <v>9.9800399201596798E-4</v>
      </c>
      <c r="V117" s="167" t="s">
        <v>8141</v>
      </c>
    </row>
    <row r="118" spans="1:22">
      <c r="A118" s="199" t="s">
        <v>6009</v>
      </c>
      <c r="B118">
        <f>COUNTIF('Empresas Propiedad del Estado'!U$2:U$1005,"Sociedad Civil")</f>
        <v>1</v>
      </c>
      <c r="C118" s="156">
        <f t="shared" si="14"/>
        <v>9.9800399201596798E-4</v>
      </c>
      <c r="S118" s="169" t="s">
        <v>3807</v>
      </c>
      <c r="T118" s="185">
        <f>COUNTIF('Empresas Propiedad del Estado'!S$2:S$1005,"Bolivia")</f>
        <v>7</v>
      </c>
      <c r="U118" s="186">
        <f t="shared" si="12"/>
        <v>6.9860279441117763E-3</v>
      </c>
      <c r="V118" s="169" t="s">
        <v>8155</v>
      </c>
    </row>
    <row r="119" spans="1:22" ht="15.75">
      <c r="A119" s="195" t="s">
        <v>3404</v>
      </c>
      <c r="B119">
        <f>COUNTIF('Empresas Propiedad del Estado'!U$2:U$1005,"Sociedad en Comandita Simple ")</f>
        <v>2</v>
      </c>
      <c r="C119" s="156">
        <f t="shared" si="14"/>
        <v>1.996007984031936E-3</v>
      </c>
      <c r="S119" s="178" t="s">
        <v>1050</v>
      </c>
      <c r="T119" s="178">
        <f>COUNTIF('Empresas Propiedad del Estado'!S$2:S$1005,"Bonaire")</f>
        <v>1</v>
      </c>
      <c r="U119" s="191">
        <f t="shared" si="12"/>
        <v>9.9800399201596798E-4</v>
      </c>
      <c r="V119" s="178" t="s">
        <v>8159</v>
      </c>
    </row>
    <row r="120" spans="1:22">
      <c r="B120">
        <f>SUM(B100:B119)</f>
        <v>1002</v>
      </c>
      <c r="C120" s="148">
        <f>SUM(C100:C119)</f>
        <v>1.0000000000000002</v>
      </c>
      <c r="S120" s="169" t="s">
        <v>247</v>
      </c>
      <c r="T120" s="185">
        <f>COUNTIF('Empresas Propiedad del Estado'!S$2:S$1005,"Brasil")</f>
        <v>8</v>
      </c>
      <c r="U120" s="186">
        <f t="shared" si="12"/>
        <v>7.9840319361277438E-3</v>
      </c>
      <c r="V120" s="169" t="s">
        <v>8155</v>
      </c>
    </row>
    <row r="121" spans="1:22">
      <c r="S121" s="171" t="s">
        <v>3934</v>
      </c>
      <c r="T121" s="189">
        <f>COUNTIF('Empresas Propiedad del Estado'!S$2:S$1005,"Canadá")</f>
        <v>1</v>
      </c>
      <c r="U121" s="190">
        <f t="shared" si="12"/>
        <v>9.9800399201596798E-4</v>
      </c>
      <c r="V121" s="171" t="s">
        <v>8157</v>
      </c>
    </row>
    <row r="122" spans="1:22">
      <c r="S122" s="167" t="s">
        <v>330</v>
      </c>
      <c r="T122" s="176">
        <f>COUNTIF('Empresas Propiedad del Estado'!S$2:S$1005,"Carabobo")</f>
        <v>54</v>
      </c>
      <c r="U122" s="177">
        <f t="shared" si="12"/>
        <v>5.3892215568862277E-2</v>
      </c>
      <c r="V122" s="167" t="s">
        <v>8141</v>
      </c>
    </row>
    <row r="123" spans="1:22">
      <c r="S123" s="167" t="s">
        <v>133</v>
      </c>
      <c r="T123" s="176">
        <f>COUNTIF('Empresas Propiedad del Estado'!S$2:S$1005,"Cojedes")</f>
        <v>22</v>
      </c>
      <c r="U123" s="177">
        <f t="shared" si="12"/>
        <v>2.1956087824351298E-2</v>
      </c>
      <c r="V123" s="167" t="s">
        <v>8141</v>
      </c>
    </row>
    <row r="124" spans="1:22">
      <c r="S124" s="169" t="s">
        <v>5882</v>
      </c>
      <c r="T124" s="185">
        <f>COUNTIF('Empresas Propiedad del Estado'!S$2:S$1005,"Colombia")</f>
        <v>2</v>
      </c>
      <c r="U124" s="186">
        <f t="shared" si="12"/>
        <v>1.996007984031936E-3</v>
      </c>
      <c r="V124" s="169" t="s">
        <v>8155</v>
      </c>
    </row>
    <row r="125" spans="1:22">
      <c r="S125" s="170" t="s">
        <v>1379</v>
      </c>
      <c r="T125" s="170">
        <f>COUNTIF('Empresas Propiedad del Estado'!S$2:S$1005,"Costa Rica")</f>
        <v>1</v>
      </c>
      <c r="U125" s="184">
        <f t="shared" si="12"/>
        <v>9.9800399201596798E-4</v>
      </c>
      <c r="V125" s="170" t="s">
        <v>8156</v>
      </c>
    </row>
    <row r="126" spans="1:22">
      <c r="S126" s="178" t="s">
        <v>155</v>
      </c>
      <c r="T126" s="178">
        <f>COUNTIF('Empresas Propiedad del Estado'!S$2:S$1005,"Cuba")</f>
        <v>3</v>
      </c>
      <c r="U126" s="191">
        <f t="shared" si="12"/>
        <v>2.9940119760479044E-3</v>
      </c>
      <c r="V126" s="178" t="s">
        <v>8159</v>
      </c>
    </row>
    <row r="127" spans="1:22">
      <c r="S127" s="178" t="s">
        <v>8107</v>
      </c>
      <c r="T127" s="178">
        <f>COUNTIF('Empresas Propiedad del Estado'!S$2:S$1005,"Cuba y Bahamas")</f>
        <v>1</v>
      </c>
      <c r="U127" s="191">
        <f t="shared" si="12"/>
        <v>9.9800399201596798E-4</v>
      </c>
      <c r="V127" s="178" t="s">
        <v>8159</v>
      </c>
    </row>
    <row r="128" spans="1:22">
      <c r="S128" s="178" t="s">
        <v>8106</v>
      </c>
      <c r="T128" s="178">
        <f>COUNTIF('Empresas Propiedad del Estado'!S$2:S$1005,"Cuba y Panamá")</f>
        <v>2</v>
      </c>
      <c r="U128" s="191">
        <f t="shared" si="12"/>
        <v>1.996007984031936E-3</v>
      </c>
      <c r="V128" s="178" t="s">
        <v>8159</v>
      </c>
    </row>
    <row r="129" spans="19:22">
      <c r="S129" s="178" t="s">
        <v>6961</v>
      </c>
      <c r="T129" s="178">
        <f>COUNTIF('Empresas Propiedad del Estado'!S$2:S$1005,"Curazao")</f>
        <v>2</v>
      </c>
      <c r="U129" s="191">
        <f t="shared" si="12"/>
        <v>1.996007984031936E-3</v>
      </c>
      <c r="V129" s="178" t="s">
        <v>8159</v>
      </c>
    </row>
    <row r="130" spans="19:22">
      <c r="S130" s="167" t="s">
        <v>8108</v>
      </c>
      <c r="T130" s="176">
        <f>COUNTIF('Empresas Propiedad del Estado'!S$2:S$1005,"Delta Amacuro")</f>
        <v>5</v>
      </c>
      <c r="U130" s="177">
        <f t="shared" si="12"/>
        <v>4.9900199600798403E-3</v>
      </c>
      <c r="V130" s="167" t="s">
        <v>8141</v>
      </c>
    </row>
    <row r="131" spans="19:22">
      <c r="S131" s="167" t="s">
        <v>195</v>
      </c>
      <c r="T131" s="176">
        <f>COUNTIF('Empresas Propiedad del Estado'!S$2:S$1005,"Distrito Capital")</f>
        <v>131</v>
      </c>
      <c r="U131" s="177">
        <f t="shared" si="12"/>
        <v>0.13073852295409183</v>
      </c>
      <c r="V131" s="167" t="s">
        <v>8141</v>
      </c>
    </row>
    <row r="132" spans="19:22">
      <c r="S132" s="167" t="s">
        <v>8110</v>
      </c>
      <c r="T132" s="176">
        <f>COUNTIF('Empresas Propiedad del Estado'!S$2:S$1005,"Distrito Capital y Bolívar")</f>
        <v>3</v>
      </c>
      <c r="U132" s="177">
        <f t="shared" ref="U132:U163" si="15">T132/B$1</f>
        <v>2.9940119760479044E-3</v>
      </c>
      <c r="V132" s="167" t="s">
        <v>8141</v>
      </c>
    </row>
    <row r="133" spans="19:22" ht="30">
      <c r="S133" s="183" t="s">
        <v>8143</v>
      </c>
      <c r="T133" s="176">
        <f>COUNTIF('Empresas Propiedad del Estado'!S$2:S$1005,"Distrito Capital y Territorio Insular Francisco de Miranda")</f>
        <v>1</v>
      </c>
      <c r="U133" s="177">
        <f t="shared" si="15"/>
        <v>9.9800399201596798E-4</v>
      </c>
      <c r="V133" s="167" t="s">
        <v>8141</v>
      </c>
    </row>
    <row r="134" spans="19:22">
      <c r="S134" s="167" t="s">
        <v>8111</v>
      </c>
      <c r="T134" s="176">
        <f>COUNTIF('Empresas Propiedad del Estado'!S$2:S$1005,"Distrito Capital y Carabobo")</f>
        <v>1</v>
      </c>
      <c r="U134" s="177">
        <f t="shared" si="15"/>
        <v>9.9800399201596798E-4</v>
      </c>
      <c r="V134" s="167" t="s">
        <v>8141</v>
      </c>
    </row>
    <row r="135" spans="19:22" ht="105">
      <c r="S135" s="181" t="s">
        <v>6065</v>
      </c>
      <c r="T135" s="178">
        <f>COUNTIF('Empresas Propiedad del Estado'!S$2:S$1005,"Distrito Capital,
Antigua y Barbuda;  Belice;  Dominica;  Granada; Jamaica; Nicaragua;  República Dominicana; San Cristóbal y Nieves.; San Vicente y Las Granadinas; El Salvador;  Haití; y Surinam")</f>
        <v>1</v>
      </c>
      <c r="U135" s="180">
        <f t="shared" si="15"/>
        <v>9.9800399201596798E-4</v>
      </c>
      <c r="V135" s="178" t="s">
        <v>8159</v>
      </c>
    </row>
    <row r="136" spans="19:22">
      <c r="S136" s="167" t="s">
        <v>8112</v>
      </c>
      <c r="T136" s="176">
        <f>COUNTIF('Empresas Propiedad del Estado'!S$2:S$1005,"Distrito Capital y Mérida")</f>
        <v>1</v>
      </c>
      <c r="U136" s="177">
        <f t="shared" si="15"/>
        <v>9.9800399201596798E-4</v>
      </c>
      <c r="V136" s="167" t="s">
        <v>8141</v>
      </c>
    </row>
    <row r="137" spans="19:22">
      <c r="S137" s="167" t="s">
        <v>8109</v>
      </c>
      <c r="T137" s="176">
        <f>COUNTIF('Empresas Propiedad del Estado'!S$2:S$1005,"Distrito Capital, Bolívar, Lara, Miranda y Carabobo")</f>
        <v>1</v>
      </c>
      <c r="U137" s="177">
        <f t="shared" si="15"/>
        <v>9.9800399201596798E-4</v>
      </c>
      <c r="V137" s="167" t="s">
        <v>8141</v>
      </c>
    </row>
    <row r="138" spans="19:22">
      <c r="S138" s="181" t="s">
        <v>3798</v>
      </c>
      <c r="T138" s="181">
        <f>COUNTIF('Empresas Propiedad del Estado'!S$2:S$1005,"Dominica")</f>
        <v>1</v>
      </c>
      <c r="U138" s="181">
        <f t="shared" si="15"/>
        <v>9.9800399201596798E-4</v>
      </c>
      <c r="V138" s="181" t="s">
        <v>8159</v>
      </c>
    </row>
    <row r="139" spans="19:22">
      <c r="S139" s="169" t="s">
        <v>5955</v>
      </c>
      <c r="T139" s="185">
        <f>COUNTIF('Empresas Propiedad del Estado'!S$2:S$1005,"Ecuador")</f>
        <v>3</v>
      </c>
      <c r="U139" s="186">
        <f t="shared" si="15"/>
        <v>2.9940119760479044E-3</v>
      </c>
      <c r="V139" s="169" t="s">
        <v>8155</v>
      </c>
    </row>
    <row r="140" spans="19:22">
      <c r="S140" s="170" t="s">
        <v>468</v>
      </c>
      <c r="T140" s="170">
        <f>COUNTIF('Empresas Propiedad del Estado'!S$2:S$1005,"El Salvador")</f>
        <v>1</v>
      </c>
      <c r="U140" s="184">
        <f t="shared" si="15"/>
        <v>9.9800399201596798E-4</v>
      </c>
      <c r="V140" s="170" t="s">
        <v>8156</v>
      </c>
    </row>
    <row r="141" spans="19:22">
      <c r="S141" s="166" t="s">
        <v>3260</v>
      </c>
      <c r="T141" s="174">
        <f>COUNTIF('Empresas Propiedad del Estado'!S$2:S$1005,"España")</f>
        <v>2</v>
      </c>
      <c r="U141" s="175">
        <f t="shared" si="15"/>
        <v>1.996007984031936E-3</v>
      </c>
      <c r="V141" s="166" t="s">
        <v>8154</v>
      </c>
    </row>
    <row r="142" spans="19:22">
      <c r="S142" s="171" t="s">
        <v>1371</v>
      </c>
      <c r="T142" s="189">
        <f>COUNTIF('Empresas Propiedad del Estado'!S$2:S$1005,"Estados Unidos")</f>
        <v>10</v>
      </c>
      <c r="U142" s="190">
        <f t="shared" si="15"/>
        <v>9.9800399201596807E-3</v>
      </c>
      <c r="V142" s="171" t="s">
        <v>8157</v>
      </c>
    </row>
    <row r="143" spans="19:22">
      <c r="S143" s="167" t="s">
        <v>132</v>
      </c>
      <c r="T143" s="176">
        <f>COUNTIF('Empresas Propiedad del Estado'!S$2:S$1005,"Falcón")</f>
        <v>26</v>
      </c>
      <c r="U143" s="177">
        <f t="shared" si="15"/>
        <v>2.5948103792415168E-2</v>
      </c>
      <c r="V143" s="167" t="s">
        <v>8141</v>
      </c>
    </row>
    <row r="144" spans="19:22">
      <c r="S144" s="178" t="s">
        <v>6092</v>
      </c>
      <c r="T144" s="179">
        <f>COUNTIF('Empresas Propiedad del Estado'!S$2:S$1005,"Granada")</f>
        <v>1</v>
      </c>
      <c r="U144" s="180">
        <f t="shared" si="15"/>
        <v>9.9800399201596798E-4</v>
      </c>
      <c r="V144" s="168" t="s">
        <v>8159</v>
      </c>
    </row>
    <row r="145" spans="19:22">
      <c r="S145" s="167" t="s">
        <v>277</v>
      </c>
      <c r="T145" s="176">
        <f>COUNTIF('Empresas Propiedad del Estado'!S$2:S$1005,"Guárico")</f>
        <v>19</v>
      </c>
      <c r="U145" s="177">
        <f t="shared" si="15"/>
        <v>1.8962075848303395E-2</v>
      </c>
      <c r="V145" s="167" t="s">
        <v>8141</v>
      </c>
    </row>
    <row r="146" spans="19:22">
      <c r="S146" s="181" t="s">
        <v>7272</v>
      </c>
      <c r="T146" s="181">
        <f>COUNTIF('Empresas Propiedad del Estado'!S$2:S$1005,"Haití")</f>
        <v>1</v>
      </c>
      <c r="U146" s="182">
        <f t="shared" si="15"/>
        <v>9.9800399201596798E-4</v>
      </c>
      <c r="V146" s="181" t="s">
        <v>8159</v>
      </c>
    </row>
    <row r="147" spans="19:22">
      <c r="S147" s="181" t="s">
        <v>6260</v>
      </c>
      <c r="T147" s="181">
        <f>COUNTIF('Empresas Propiedad del Estado'!S$2:S$1005,"Islas Caimán")</f>
        <v>1</v>
      </c>
      <c r="U147" s="182">
        <f t="shared" si="15"/>
        <v>9.9800399201596798E-4</v>
      </c>
      <c r="V147" s="181" t="s">
        <v>8159</v>
      </c>
    </row>
    <row r="148" spans="19:22">
      <c r="S148" s="181" t="s">
        <v>8113</v>
      </c>
      <c r="T148" s="181">
        <f>COUNTIF('Empresas Propiedad del Estado'!S$2:S$1005,"Islas Vírgenes")</f>
        <v>2</v>
      </c>
      <c r="U148" s="182">
        <f t="shared" si="15"/>
        <v>1.996007984031936E-3</v>
      </c>
      <c r="V148" s="181" t="s">
        <v>8159</v>
      </c>
    </row>
    <row r="149" spans="19:22">
      <c r="S149" s="181" t="s">
        <v>6477</v>
      </c>
      <c r="T149" s="181">
        <f>COUNTIF('Empresas Propiedad del Estado'!S$2:S$1005,"Jamaica")</f>
        <v>1</v>
      </c>
      <c r="U149" s="182">
        <f t="shared" si="15"/>
        <v>9.9800399201596798E-4</v>
      </c>
      <c r="V149" s="181" t="s">
        <v>8159</v>
      </c>
    </row>
    <row r="150" spans="19:22">
      <c r="S150" s="167" t="s">
        <v>2395</v>
      </c>
      <c r="T150" s="176">
        <f>COUNTIF('Empresas Propiedad del Estado'!S$2:S$1005,"La Guaira")</f>
        <v>15</v>
      </c>
      <c r="U150" s="177">
        <f t="shared" si="15"/>
        <v>1.4970059880239521E-2</v>
      </c>
      <c r="V150" s="167" t="s">
        <v>8141</v>
      </c>
    </row>
    <row r="151" spans="19:22">
      <c r="S151" s="167" t="s">
        <v>99</v>
      </c>
      <c r="T151" s="176">
        <f>COUNTIF('Empresas Propiedad del Estado'!S$2:S$1005,"Lara")</f>
        <v>41</v>
      </c>
      <c r="U151" s="177">
        <f t="shared" si="15"/>
        <v>4.0918163672654689E-2</v>
      </c>
      <c r="V151" s="167" t="s">
        <v>8141</v>
      </c>
    </row>
    <row r="152" spans="19:22">
      <c r="S152" s="167" t="s">
        <v>8114</v>
      </c>
      <c r="T152" s="176">
        <f>COUNTIF('Empresas Propiedad del Estado'!S$2:S$1005,"Lara, Trujillo, Portuguesa y Carabobo")</f>
        <v>1</v>
      </c>
      <c r="U152" s="177">
        <f t="shared" si="15"/>
        <v>9.9800399201596798E-4</v>
      </c>
      <c r="V152" s="167" t="s">
        <v>8141</v>
      </c>
    </row>
    <row r="153" spans="19:22">
      <c r="S153" s="167" t="s">
        <v>294</v>
      </c>
      <c r="T153" s="176">
        <f>COUNTIF('Empresas Propiedad del Estado'!S$2:S$1005,"Mérida")</f>
        <v>20</v>
      </c>
      <c r="U153" s="177">
        <f t="shared" si="15"/>
        <v>1.9960079840319361E-2</v>
      </c>
      <c r="V153" s="167" t="s">
        <v>8141</v>
      </c>
    </row>
    <row r="154" spans="19:22">
      <c r="S154" s="167" t="s">
        <v>8115</v>
      </c>
      <c r="T154" s="176">
        <f>COUNTIF('Empresas Propiedad del Estado'!S$2:S$1005,"Mérida y Miranda")</f>
        <v>1</v>
      </c>
      <c r="U154" s="177">
        <f t="shared" si="15"/>
        <v>9.9800399201596798E-4</v>
      </c>
      <c r="V154" s="167" t="s">
        <v>8141</v>
      </c>
    </row>
    <row r="155" spans="19:22">
      <c r="S155" s="167" t="s">
        <v>177</v>
      </c>
      <c r="T155" s="176">
        <f>COUNTIF('Empresas Propiedad del Estado'!S$2:S$1005,"Miranda")</f>
        <v>106</v>
      </c>
      <c r="U155" s="177">
        <f t="shared" si="15"/>
        <v>0.10578842315369262</v>
      </c>
      <c r="V155" s="167" t="s">
        <v>8141</v>
      </c>
    </row>
    <row r="156" spans="19:22">
      <c r="S156" s="167" t="s">
        <v>8116</v>
      </c>
      <c r="T156" s="176">
        <f>COUNTIF('Empresas Propiedad del Estado'!S$2:S$1005,"Miranda, Aragua y Carabobo")</f>
        <v>1</v>
      </c>
      <c r="U156" s="177">
        <f t="shared" si="15"/>
        <v>9.9800399201596798E-4</v>
      </c>
      <c r="V156" s="167" t="s">
        <v>8141</v>
      </c>
    </row>
    <row r="157" spans="19:22">
      <c r="S157" s="167" t="s">
        <v>8117</v>
      </c>
      <c r="T157" s="176">
        <f>COUNTIF('Empresas Propiedad del Estado'!S$2:S$1005,"Miranda, Falcón y Carabobo")</f>
        <v>1</v>
      </c>
      <c r="U157" s="177">
        <f t="shared" si="15"/>
        <v>9.9800399201596798E-4</v>
      </c>
      <c r="V157" s="167" t="s">
        <v>8141</v>
      </c>
    </row>
    <row r="158" spans="19:22">
      <c r="S158" s="167" t="s">
        <v>8118</v>
      </c>
      <c r="T158" s="176">
        <f>COUNTIF('Empresas Propiedad del Estado'!S$2:S$1005,"Miranda y Carabobo")</f>
        <v>1</v>
      </c>
      <c r="U158" s="177">
        <f t="shared" si="15"/>
        <v>9.9800399201596798E-4</v>
      </c>
      <c r="V158" s="167" t="s">
        <v>8141</v>
      </c>
    </row>
    <row r="159" spans="19:22">
      <c r="S159" s="167" t="s">
        <v>8119</v>
      </c>
      <c r="T159" s="176">
        <f>COUNTIF('Empresas Propiedad del Estado'!S$2:S$1005,"Miranda, Carabobo y Trujillo")</f>
        <v>1</v>
      </c>
      <c r="U159" s="177">
        <f t="shared" si="15"/>
        <v>9.9800399201596798E-4</v>
      </c>
      <c r="V159" s="167" t="s">
        <v>8141</v>
      </c>
    </row>
    <row r="160" spans="19:22">
      <c r="S160" s="167" t="s">
        <v>145</v>
      </c>
      <c r="T160" s="176">
        <f>COUNTIF('Empresas Propiedad del Estado'!S$2:S$1005,"Monagas")</f>
        <v>28</v>
      </c>
      <c r="U160" s="177">
        <f t="shared" si="15"/>
        <v>2.7944111776447105E-2</v>
      </c>
      <c r="V160" s="167" t="s">
        <v>8141</v>
      </c>
    </row>
    <row r="161" spans="19:22">
      <c r="S161" s="170" t="s">
        <v>8120</v>
      </c>
      <c r="T161" s="170">
        <f>COUNTIF('Empresas Propiedad del Estado'!S$2:S$1005,"Nicaragua")</f>
        <v>7</v>
      </c>
      <c r="U161" s="184">
        <f t="shared" si="15"/>
        <v>6.9860279441117763E-3</v>
      </c>
      <c r="V161" s="170" t="s">
        <v>8156</v>
      </c>
    </row>
    <row r="162" spans="19:22">
      <c r="S162" s="167" t="s">
        <v>1104</v>
      </c>
      <c r="T162" s="176">
        <f>COUNTIF('Empresas Propiedad del Estado'!S$2:S$1005,"Nueva Esparta")</f>
        <v>9</v>
      </c>
      <c r="U162" s="177">
        <f t="shared" si="15"/>
        <v>8.9820359281437123E-3</v>
      </c>
      <c r="V162" s="167" t="s">
        <v>8141</v>
      </c>
    </row>
    <row r="163" spans="19:22">
      <c r="S163" s="166" t="s">
        <v>3412</v>
      </c>
      <c r="T163" s="174">
        <f>COUNTIF('Empresas Propiedad del Estado'!S$2:S$1005,"Países Bajos")</f>
        <v>4</v>
      </c>
      <c r="U163" s="175">
        <f t="shared" si="15"/>
        <v>3.9920159680638719E-3</v>
      </c>
      <c r="V163" s="166" t="s">
        <v>8154</v>
      </c>
    </row>
    <row r="164" spans="19:22">
      <c r="S164" s="170" t="s">
        <v>476</v>
      </c>
      <c r="T164" s="170">
        <f>COUNTIF('Empresas Propiedad del Estado'!S$2:S$1005,"Panamá")</f>
        <v>14</v>
      </c>
      <c r="U164" s="184">
        <f t="shared" ref="U164:U181" si="16">T164/B$1</f>
        <v>1.3972055888223553E-2</v>
      </c>
      <c r="V164" s="170" t="s">
        <v>8156</v>
      </c>
    </row>
    <row r="165" spans="19:22">
      <c r="S165" s="169" t="s">
        <v>4988</v>
      </c>
      <c r="T165" s="185">
        <f>COUNTIF('Empresas Propiedad del Estado'!S$2:S$1005,"Paraguay")</f>
        <v>3</v>
      </c>
      <c r="U165" s="186">
        <f t="shared" si="16"/>
        <v>2.9940119760479044E-3</v>
      </c>
      <c r="V165" s="169" t="s">
        <v>8155</v>
      </c>
    </row>
    <row r="166" spans="19:22">
      <c r="S166" s="167" t="s">
        <v>638</v>
      </c>
      <c r="T166" s="176">
        <f>COUNTIF('Empresas Propiedad del Estado'!S$2:S$1005,"Portuguesa")</f>
        <v>29</v>
      </c>
      <c r="U166" s="177">
        <f t="shared" si="16"/>
        <v>2.8942115768463075E-2</v>
      </c>
      <c r="V166" s="167" t="s">
        <v>8141</v>
      </c>
    </row>
    <row r="167" spans="19:22">
      <c r="S167" s="166" t="s">
        <v>4155</v>
      </c>
      <c r="T167" s="174">
        <f>COUNTIF('Empresas Propiedad del Estado'!S$2:S$1005,"Reino Unido")</f>
        <v>1</v>
      </c>
      <c r="U167" s="175">
        <f t="shared" si="16"/>
        <v>9.9800399201596798E-4</v>
      </c>
      <c r="V167" s="166" t="s">
        <v>8154</v>
      </c>
    </row>
    <row r="168" spans="19:22">
      <c r="S168" s="181" t="s">
        <v>6941</v>
      </c>
      <c r="T168" s="181">
        <f>COUNTIF('Empresas Propiedad del Estado'!S$2:S$1005,"República Dominicana")</f>
        <v>1</v>
      </c>
      <c r="U168" s="180">
        <f t="shared" si="16"/>
        <v>9.9800399201596798E-4</v>
      </c>
      <c r="V168" s="181" t="s">
        <v>8159</v>
      </c>
    </row>
    <row r="169" spans="19:22">
      <c r="S169" s="181" t="s">
        <v>6132</v>
      </c>
      <c r="T169" s="181">
        <f>COUNTIF('Empresas Propiedad del Estado'!S$2:S$1005,"San Cristóbal y Nieves")</f>
        <v>1</v>
      </c>
      <c r="U169" s="180">
        <f t="shared" si="16"/>
        <v>9.9800399201596798E-4</v>
      </c>
      <c r="V169" s="181" t="s">
        <v>8159</v>
      </c>
    </row>
    <row r="170" spans="19:22">
      <c r="S170" s="181" t="s">
        <v>6145</v>
      </c>
      <c r="T170" s="181">
        <f>COUNTIF('Empresas Propiedad del Estado'!S$2:S$1005,"San Vicente y las Granadinas")</f>
        <v>1</v>
      </c>
      <c r="U170" s="180">
        <f t="shared" si="16"/>
        <v>9.9800399201596798E-4</v>
      </c>
      <c r="V170" s="181" t="s">
        <v>8159</v>
      </c>
    </row>
    <row r="171" spans="19:22">
      <c r="S171" s="181" t="s">
        <v>6138</v>
      </c>
      <c r="T171" s="181">
        <f>COUNTIF('Empresas Propiedad del Estado'!S$2:S$1005,"Santa Lucía")</f>
        <v>1</v>
      </c>
      <c r="U171" s="180">
        <f t="shared" si="16"/>
        <v>9.9800399201596798E-4</v>
      </c>
      <c r="V171" s="181" t="s">
        <v>8159</v>
      </c>
    </row>
    <row r="172" spans="19:22">
      <c r="S172" s="172" t="s">
        <v>3189</v>
      </c>
      <c r="T172" s="187">
        <f>COUNTIF('Empresas Propiedad del Estado'!S$2:S$1005,"Singapur")</f>
        <v>1</v>
      </c>
      <c r="U172" s="188">
        <f t="shared" si="16"/>
        <v>9.9800399201596798E-4</v>
      </c>
      <c r="V172" s="172" t="s">
        <v>8158</v>
      </c>
    </row>
    <row r="173" spans="19:22">
      <c r="S173" s="167" t="s">
        <v>828</v>
      </c>
      <c r="T173" s="176">
        <f>COUNTIF('Empresas Propiedad del Estado'!S$2:S$1005,"Sucre")</f>
        <v>26</v>
      </c>
      <c r="U173" s="177">
        <f t="shared" si="16"/>
        <v>2.5948103792415168E-2</v>
      </c>
      <c r="V173" s="167" t="s">
        <v>8141</v>
      </c>
    </row>
    <row r="174" spans="19:22">
      <c r="S174" s="166" t="s">
        <v>85</v>
      </c>
      <c r="T174" s="174">
        <f>COUNTIF('Empresas Propiedad del Estado'!S$2:S$1005,"Suecia")</f>
        <v>1</v>
      </c>
      <c r="U174" s="175">
        <f t="shared" si="16"/>
        <v>9.9800399201596798E-4</v>
      </c>
      <c r="V174" s="166" t="s">
        <v>8154</v>
      </c>
    </row>
    <row r="175" spans="19:22">
      <c r="S175" s="166" t="s">
        <v>8121</v>
      </c>
      <c r="T175" s="174">
        <f>COUNTIF('Empresas Propiedad del Estado'!S$2:S$1005,"Suiza")</f>
        <v>1</v>
      </c>
      <c r="U175" s="175">
        <f t="shared" si="16"/>
        <v>9.9800399201596798E-4</v>
      </c>
      <c r="V175" s="166" t="s">
        <v>8154</v>
      </c>
    </row>
    <row r="176" spans="19:22">
      <c r="S176" s="169" t="s">
        <v>6164</v>
      </c>
      <c r="T176" s="185">
        <f>COUNTIF('Empresas Propiedad del Estado'!S$2:S$1005,"Suriname")</f>
        <v>2</v>
      </c>
      <c r="U176" s="186">
        <f t="shared" si="16"/>
        <v>1.996007984031936E-3</v>
      </c>
      <c r="V176" s="169" t="s">
        <v>8155</v>
      </c>
    </row>
    <row r="177" spans="1:22">
      <c r="S177" s="167" t="s">
        <v>1142</v>
      </c>
      <c r="T177" s="176">
        <f>COUNTIF('Empresas Propiedad del Estado'!S$2:S$1005,"Táchira")</f>
        <v>20</v>
      </c>
      <c r="U177" s="177">
        <f t="shared" si="16"/>
        <v>1.9960079840319361E-2</v>
      </c>
      <c r="V177" s="167" t="s">
        <v>8141</v>
      </c>
    </row>
    <row r="178" spans="1:22">
      <c r="S178" s="167" t="s">
        <v>1536</v>
      </c>
      <c r="T178" s="176">
        <f>COUNTIF('Empresas Propiedad del Estado'!S$2:S$1005,"Trujillo")</f>
        <v>19</v>
      </c>
      <c r="U178" s="177">
        <f t="shared" si="16"/>
        <v>1.8962075848303395E-2</v>
      </c>
      <c r="V178" s="167" t="s">
        <v>8141</v>
      </c>
    </row>
    <row r="179" spans="1:22">
      <c r="S179" s="169" t="s">
        <v>507</v>
      </c>
      <c r="T179" s="185">
        <f>COUNTIF('Empresas Propiedad del Estado'!S$2:S$1005,"Uruguay")</f>
        <v>3</v>
      </c>
      <c r="U179" s="186">
        <f t="shared" si="16"/>
        <v>2.9940119760479044E-3</v>
      </c>
      <c r="V179" s="169" t="s">
        <v>8155</v>
      </c>
    </row>
    <row r="180" spans="1:22">
      <c r="S180" s="167" t="s">
        <v>397</v>
      </c>
      <c r="T180" s="176">
        <f>COUNTIF('Empresas Propiedad del Estado'!S$2:S$1005,"Yaracuy")</f>
        <v>15</v>
      </c>
      <c r="U180" s="177">
        <f t="shared" si="16"/>
        <v>1.4970059880239521E-2</v>
      </c>
      <c r="V180" s="167" t="s">
        <v>8141</v>
      </c>
    </row>
    <row r="181" spans="1:22">
      <c r="S181" s="167" t="s">
        <v>761</v>
      </c>
      <c r="T181" s="176">
        <f>COUNTIF('Empresas Propiedad del Estado'!S$2:S$1005,"Zulia")</f>
        <v>71</v>
      </c>
      <c r="U181" s="177">
        <f t="shared" si="16"/>
        <v>7.0858283433133731E-2</v>
      </c>
      <c r="V181" s="167" t="s">
        <v>8141</v>
      </c>
    </row>
    <row r="182" spans="1:22">
      <c r="T182" s="155">
        <f>SUM(T100:T181)</f>
        <v>1000</v>
      </c>
      <c r="U182" s="165">
        <f>SUM(U100:U181)</f>
        <v>0.99800399201596879</v>
      </c>
      <c r="V182" s="155"/>
    </row>
    <row r="183" spans="1:22">
      <c r="A183" s="1" t="s">
        <v>8284</v>
      </c>
    </row>
    <row r="184" spans="1:22">
      <c r="A184" s="203" t="s">
        <v>8290</v>
      </c>
      <c r="B184" s="155">
        <f>COUNTIF('Empresas Propiedad del Estado'!T$2:T$1005,"Alcaldía del municipio Cabimas")</f>
        <v>1</v>
      </c>
      <c r="C184" s="156">
        <f t="shared" ref="C184:C214" si="17">B184/B$1</f>
        <v>9.9800399201596798E-4</v>
      </c>
    </row>
    <row r="185" spans="1:22">
      <c r="A185" s="203" t="s">
        <v>8288</v>
      </c>
      <c r="B185" s="155">
        <f>COUNTIF('Empresas Propiedad del Estado'!T$2:T$1005,"Alcaldía del municipio Guacara")</f>
        <v>1</v>
      </c>
      <c r="C185" s="156">
        <f t="shared" si="17"/>
        <v>9.9800399201596798E-4</v>
      </c>
    </row>
    <row r="186" spans="1:22">
      <c r="A186" s="203" t="s">
        <v>8291</v>
      </c>
      <c r="B186" s="155">
        <f>COUNTIF('Empresas Propiedad del Estado'!T$2:T$1005,"Alcaldía del municipio Libertador")</f>
        <v>1</v>
      </c>
      <c r="C186" s="156">
        <f t="shared" si="17"/>
        <v>9.9800399201596798E-4</v>
      </c>
    </row>
    <row r="187" spans="1:22">
      <c r="A187" s="203" t="s">
        <v>8289</v>
      </c>
      <c r="B187" s="155">
        <f>COUNTIF('Empresas Propiedad del Estado'!T$2:T$1005,"Alcaldía del municipio San Francisco")</f>
        <v>1</v>
      </c>
      <c r="C187" s="156">
        <f t="shared" si="17"/>
        <v>9.9800399201596798E-4</v>
      </c>
    </row>
    <row r="188" spans="1:22" ht="30">
      <c r="A188" s="203" t="s">
        <v>8292</v>
      </c>
      <c r="B188" s="155">
        <f>COUNTIF('Empresas Propiedad del Estado'!T$2:T$1005,"Corporación Venezolana de Guayana (CVG) y Gobernación del estado Anzoátegui")</f>
        <v>0</v>
      </c>
      <c r="C188" s="156">
        <f t="shared" si="17"/>
        <v>0</v>
      </c>
    </row>
    <row r="189" spans="1:22">
      <c r="A189" s="203" t="s">
        <v>3265</v>
      </c>
      <c r="B189" s="155">
        <f>COUNTIF('Empresas Propiedad del Estado'!T$2:T$1005,"Corporación Venezolana de Guayana (CVG)")</f>
        <v>0</v>
      </c>
      <c r="C189" s="156">
        <f t="shared" si="17"/>
        <v>0</v>
      </c>
    </row>
    <row r="190" spans="1:22">
      <c r="A190" s="203" t="s">
        <v>163</v>
      </c>
      <c r="B190" s="155">
        <f>COUNTIF('Empresas Propiedad del Estado'!T$2:T$1005,"Gobernación de Amazonas ")</f>
        <v>10</v>
      </c>
      <c r="C190" s="156">
        <f t="shared" si="17"/>
        <v>9.9800399201596807E-3</v>
      </c>
    </row>
    <row r="191" spans="1:22">
      <c r="A191" s="203" t="s">
        <v>2542</v>
      </c>
      <c r="B191" s="155">
        <f>COUNTIF('Empresas Propiedad del Estado'!T$2:T$1005,"Gobernación de Anzoátegui ")</f>
        <v>8</v>
      </c>
      <c r="C191" s="156">
        <f t="shared" si="17"/>
        <v>7.9840319361277438E-3</v>
      </c>
    </row>
    <row r="192" spans="1:22">
      <c r="A192" s="203" t="s">
        <v>2304</v>
      </c>
      <c r="B192" s="155">
        <f>COUNTIF('Empresas Propiedad del Estado'!T$2:T$1005,"Gobernación de Apure")</f>
        <v>9</v>
      </c>
      <c r="C192" s="156">
        <f t="shared" si="17"/>
        <v>8.9820359281437123E-3</v>
      </c>
    </row>
    <row r="193" spans="1:3">
      <c r="A193" s="203" t="s">
        <v>416</v>
      </c>
      <c r="B193" s="155">
        <f>COUNTIF('Empresas Propiedad del Estado'!T$2:T$1005,"Gobernación de Aragua ")</f>
        <v>13</v>
      </c>
      <c r="C193" s="156">
        <f t="shared" si="17"/>
        <v>1.2974051896207584E-2</v>
      </c>
    </row>
    <row r="194" spans="1:3">
      <c r="A194" s="203" t="s">
        <v>974</v>
      </c>
      <c r="B194" s="155">
        <f>COUNTIF('Empresas Propiedad del Estado'!T$2:T$1005,"Gobernación de Barinas")</f>
        <v>11</v>
      </c>
      <c r="C194" s="156">
        <f t="shared" si="17"/>
        <v>1.0978043912175649E-2</v>
      </c>
    </row>
    <row r="195" spans="1:3">
      <c r="A195" s="203" t="s">
        <v>288</v>
      </c>
      <c r="B195" s="155">
        <f>COUNTIF('Empresas Propiedad del Estado'!T$2:T$1005,"Gobernación de Bolívar")</f>
        <v>10</v>
      </c>
      <c r="C195" s="156">
        <f t="shared" si="17"/>
        <v>9.9800399201596807E-3</v>
      </c>
    </row>
    <row r="196" spans="1:3">
      <c r="A196" s="203" t="s">
        <v>553</v>
      </c>
      <c r="B196" s="155">
        <f>COUNTIF('Empresas Propiedad del Estado'!T$2:T$1005,"Gobernación de Carabobo")</f>
        <v>11</v>
      </c>
      <c r="C196" s="156">
        <f t="shared" si="17"/>
        <v>1.0978043912175649E-2</v>
      </c>
    </row>
    <row r="197" spans="1:3">
      <c r="A197" s="203" t="s">
        <v>368</v>
      </c>
      <c r="B197" s="155">
        <f>COUNTIF('Empresas Propiedad del Estado'!T$2:T$1005,"Gobernación de Cojedes")</f>
        <v>11</v>
      </c>
      <c r="C197" s="156">
        <f t="shared" si="17"/>
        <v>1.0978043912175649E-2</v>
      </c>
    </row>
    <row r="198" spans="1:3">
      <c r="A198" s="203" t="s">
        <v>302</v>
      </c>
      <c r="B198" s="155">
        <f>COUNTIF('Empresas Propiedad del Estado'!T$2:T$1005,"Gobernación de Delta Amacuro")</f>
        <v>5</v>
      </c>
      <c r="C198" s="156">
        <f t="shared" si="17"/>
        <v>4.9900199600798403E-3</v>
      </c>
    </row>
    <row r="199" spans="1:3">
      <c r="A199" s="203" t="s">
        <v>1892</v>
      </c>
      <c r="B199" s="155">
        <f>COUNTIF('Empresas Propiedad del Estado'!T$2:T$1005,"Gobernación de Falcón")</f>
        <v>7</v>
      </c>
      <c r="C199" s="156">
        <f t="shared" si="17"/>
        <v>6.9860279441117763E-3</v>
      </c>
    </row>
    <row r="200" spans="1:3">
      <c r="A200" s="203" t="s">
        <v>278</v>
      </c>
      <c r="B200" s="155">
        <f>COUNTIF('Empresas Propiedad del Estado'!T$2:T$1005,"Gobernación de Guárico")</f>
        <v>9</v>
      </c>
      <c r="C200" s="156">
        <f t="shared" si="17"/>
        <v>8.9820359281437123E-3</v>
      </c>
    </row>
    <row r="201" spans="1:3">
      <c r="A201" s="203" t="s">
        <v>2396</v>
      </c>
      <c r="B201" s="155">
        <f>COUNTIF('Empresas Propiedad del Estado'!T$2:T$1005,"Gobernación de La Guaira")</f>
        <v>11</v>
      </c>
      <c r="C201" s="156">
        <f t="shared" si="17"/>
        <v>1.0978043912175649E-2</v>
      </c>
    </row>
    <row r="202" spans="1:3">
      <c r="A202" s="203" t="s">
        <v>100</v>
      </c>
      <c r="B202" s="155">
        <f>COUNTIF('Empresas Propiedad del Estado'!T$2:T$1005,"Gobernación de Lara")</f>
        <v>13</v>
      </c>
      <c r="C202" s="156">
        <f t="shared" si="17"/>
        <v>1.2974051896207584E-2</v>
      </c>
    </row>
    <row r="203" spans="1:3">
      <c r="A203" s="203" t="s">
        <v>295</v>
      </c>
      <c r="B203" s="155">
        <f>COUNTIF('Empresas Propiedad del Estado'!T$2:T$1005,"Gobernación de Mérida")</f>
        <v>7</v>
      </c>
      <c r="C203" s="156">
        <f t="shared" si="17"/>
        <v>6.9860279441117763E-3</v>
      </c>
    </row>
    <row r="204" spans="1:3">
      <c r="A204" s="203" t="s">
        <v>1518</v>
      </c>
      <c r="B204" s="155">
        <f>COUNTIF('Empresas Propiedad del Estado'!T$2:T$1005,"Gobernación de Miranda")</f>
        <v>9</v>
      </c>
      <c r="C204" s="156">
        <f t="shared" si="17"/>
        <v>8.9820359281437123E-3</v>
      </c>
    </row>
    <row r="205" spans="1:3">
      <c r="A205" s="203" t="s">
        <v>386</v>
      </c>
      <c r="B205" s="155">
        <f>COUNTIF('Empresas Propiedad del Estado'!T$2:T$1005,"Gobernación de Monagas")</f>
        <v>7</v>
      </c>
      <c r="C205" s="156">
        <f t="shared" si="17"/>
        <v>6.9860279441117763E-3</v>
      </c>
    </row>
    <row r="206" spans="1:3">
      <c r="A206" s="203" t="s">
        <v>725</v>
      </c>
      <c r="B206" s="155">
        <f>COUNTIF('Empresas Propiedad del Estado'!T$2:T$1005,"Gobernación de Portuguesa")</f>
        <v>16</v>
      </c>
      <c r="C206" s="156">
        <f t="shared" si="17"/>
        <v>1.5968063872255488E-2</v>
      </c>
    </row>
    <row r="207" spans="1:3">
      <c r="A207" s="203" t="s">
        <v>1690</v>
      </c>
      <c r="B207" s="155">
        <f>COUNTIF('Empresas Propiedad del Estado'!T$2:T$1005,"Gobernación de Sucre")</f>
        <v>18</v>
      </c>
      <c r="C207" s="156">
        <f t="shared" si="17"/>
        <v>1.7964071856287425E-2</v>
      </c>
    </row>
    <row r="208" spans="1:3">
      <c r="A208" s="203" t="s">
        <v>2020</v>
      </c>
      <c r="B208" s="155">
        <f>COUNTIF('Empresas Propiedad del Estado'!T$2:T$1005,"Gobernación de Táchira")</f>
        <v>2</v>
      </c>
      <c r="C208" s="156">
        <f t="shared" si="17"/>
        <v>1.996007984031936E-3</v>
      </c>
    </row>
    <row r="209" spans="1:3">
      <c r="A209" s="203" t="s">
        <v>3396</v>
      </c>
      <c r="B209" s="155">
        <f>COUNTIF('Empresas Propiedad del Estado'!T$2:T$1005,"Gobernación de Trujillo")</f>
        <v>10</v>
      </c>
      <c r="C209" s="156">
        <f t="shared" si="17"/>
        <v>9.9800399201596807E-3</v>
      </c>
    </row>
    <row r="210" spans="1:3">
      <c r="A210" s="203" t="s">
        <v>398</v>
      </c>
      <c r="B210" s="155">
        <f>COUNTIF('Empresas Propiedad del Estado'!T$2:T$1005,"Gobernación de Yaracuy")</f>
        <v>8</v>
      </c>
      <c r="C210" s="156">
        <f t="shared" si="17"/>
        <v>7.9840319361277438E-3</v>
      </c>
    </row>
    <row r="211" spans="1:3">
      <c r="A211" s="203" t="s">
        <v>2638</v>
      </c>
      <c r="B211" s="155">
        <f>COUNTIF('Empresas Propiedad del Estado'!T$2:T$1005,"Gobernación de Zulia")</f>
        <v>10</v>
      </c>
      <c r="C211" s="156">
        <f t="shared" si="17"/>
        <v>9.9800399201596807E-3</v>
      </c>
    </row>
    <row r="212" spans="1:3">
      <c r="A212" s="203" t="s">
        <v>1899</v>
      </c>
      <c r="B212" s="155">
        <f>COUNTIF('Empresas Propiedad del Estado'!T$2:T$1005,"Gobierno interino de Venezuela dirigido por Juan Guaidó")</f>
        <v>1</v>
      </c>
      <c r="C212" s="156">
        <f t="shared" si="17"/>
        <v>9.9800399201596798E-4</v>
      </c>
    </row>
    <row r="213" spans="1:3">
      <c r="A213" s="203" t="s">
        <v>8296</v>
      </c>
      <c r="B213" s="155">
        <f>COUNTIF('Empresas Propiedad del Estado'!T$2:T$1005,"Gobierno de Jamaica")</f>
        <v>1</v>
      </c>
      <c r="C213" s="156">
        <f t="shared" si="17"/>
        <v>9.9800399201596798E-4</v>
      </c>
    </row>
    <row r="214" spans="1:3">
      <c r="A214" s="203" t="s">
        <v>6942</v>
      </c>
      <c r="B214" s="155">
        <f>COUNTIF('Empresas Propiedad del Estado'!T$2:T$1005,"Gobierno de República Dominicana")</f>
        <v>1</v>
      </c>
      <c r="C214" s="156">
        <f t="shared" si="17"/>
        <v>9.9800399201596798E-4</v>
      </c>
    </row>
    <row r="215" spans="1:3">
      <c r="A215" s="203" t="s">
        <v>1565</v>
      </c>
      <c r="B215" s="155">
        <f>COUNTIF('Empresas Propiedad del Estado'!T$2:T$1005,"Gobierno del Distrito Capital")</f>
        <v>2</v>
      </c>
      <c r="C215" s="156">
        <f t="shared" ref="C215:C247" si="18">B215/B$1</f>
        <v>1.996007984031936E-3</v>
      </c>
    </row>
    <row r="216" spans="1:3">
      <c r="A216" s="206" t="s">
        <v>8337</v>
      </c>
      <c r="B216" s="155">
        <f>COUNTIF('Empresas Propiedad del Estado'!T$2:T$1005,"Presidencia de la República")</f>
        <v>0</v>
      </c>
      <c r="C216" s="156">
        <f>B216/B$1</f>
        <v>0</v>
      </c>
    </row>
    <row r="217" spans="1:3" ht="30">
      <c r="A217" s="203" t="s">
        <v>8303</v>
      </c>
      <c r="B217" s="155">
        <f>COUNTIF('Empresas Propiedad del Estado'!T$2:T$1005,"Gobierno del Distrito Capital y al Ministerio del Poder Popular para Hábitat y Vivienda (MINHVI)")</f>
        <v>1</v>
      </c>
      <c r="C217" s="156">
        <f t="shared" si="18"/>
        <v>9.9800399201596798E-4</v>
      </c>
    </row>
    <row r="218" spans="1:3">
      <c r="A218" s="203" t="s">
        <v>375</v>
      </c>
      <c r="B218" s="155">
        <f>COUNTIF('Empresas Propiedad del Estado'!T$2:T$1005,"Ministerio del Poder Popular de Atención de las Aguas")</f>
        <v>22</v>
      </c>
      <c r="C218" s="156">
        <f t="shared" si="18"/>
        <v>2.1956087824351298E-2</v>
      </c>
    </row>
    <row r="219" spans="1:3" ht="33" customHeight="1">
      <c r="A219" s="243" t="s">
        <v>8489</v>
      </c>
      <c r="B219" s="155">
        <f>COUNTIF('Empresas Propiedad del Estado'!T$2:T$1005,"Ministerio del Poder Popular de Desarrollo Minero Ecológico e Industrias Básicas")</f>
        <v>29</v>
      </c>
      <c r="C219" s="156">
        <f t="shared" si="18"/>
        <v>2.8942115768463075E-2</v>
      </c>
    </row>
    <row r="220" spans="1:3" ht="30.75" customHeight="1">
      <c r="A220" s="203" t="s">
        <v>178</v>
      </c>
      <c r="B220" s="155">
        <f>COUNTIF('Empresas Propiedad del Estado'!T$2:T$1005,"Ministerio del Poder Popular de Economía y Finanzas")</f>
        <v>31</v>
      </c>
      <c r="C220" s="156">
        <f t="shared" si="18"/>
        <v>3.0938123752495009E-2</v>
      </c>
    </row>
    <row r="221" spans="1:3" ht="30">
      <c r="A221" s="203" t="s">
        <v>8299</v>
      </c>
      <c r="B221" s="155">
        <f>COUNTIF('Empresas Propiedad del Estado'!T$2:T$1005,"Ministerio del Poder Popular de 
Comercio Exterior")</f>
        <v>3</v>
      </c>
      <c r="C221" s="156">
        <f t="shared" si="18"/>
        <v>2.9940119760479044E-3</v>
      </c>
    </row>
    <row r="222" spans="1:3" ht="30">
      <c r="A222" s="243" t="s">
        <v>8402</v>
      </c>
      <c r="B222" s="155">
        <f>COUNTIF('Empresas Propiedad del Estado'!T$2:T$1005,"Ministerio del Poder Popular de Industrias y Comercio Nacional")</f>
        <v>131</v>
      </c>
      <c r="C222" s="156">
        <f t="shared" si="18"/>
        <v>0.13073852295409183</v>
      </c>
    </row>
    <row r="223" spans="1:3" ht="39.75" customHeight="1">
      <c r="A223" s="203" t="s">
        <v>6202</v>
      </c>
      <c r="B223" s="155">
        <f>COUNTIF('Empresas Propiedad del Estado'!T$2:T$1005,"Ministerio del Poder Popular de Obras Públicas")</f>
        <v>2</v>
      </c>
      <c r="C223" s="156">
        <f t="shared" si="18"/>
        <v>1.996007984031936E-3</v>
      </c>
    </row>
    <row r="224" spans="1:3" ht="33" customHeight="1">
      <c r="A224" s="203" t="s">
        <v>2716</v>
      </c>
      <c r="B224" s="155">
        <f>COUNTIF('Empresas Propiedad del Estado'!T$2:T$1005,"Ministerio del Poder Popular de Pesca y Acuicultura")</f>
        <v>3</v>
      </c>
      <c r="C224" s="156">
        <f t="shared" si="18"/>
        <v>2.9940119760479044E-3</v>
      </c>
    </row>
    <row r="225" spans="1:3">
      <c r="A225" s="203" t="s">
        <v>86</v>
      </c>
      <c r="B225" s="155">
        <f>COUNTIF('Empresas Propiedad del Estado'!T$2:T$1005,"Ministerio del Poder Popular de Petróleo")</f>
        <v>241</v>
      </c>
      <c r="C225" s="156">
        <f t="shared" si="18"/>
        <v>0.2405189620758483</v>
      </c>
    </row>
    <row r="226" spans="1:3">
      <c r="A226" s="203" t="s">
        <v>1105</v>
      </c>
      <c r="B226" s="155">
        <f>COUNTIF('Empresas Propiedad del Estado'!T$2:T$1005,"Ministerio del Poder Popular de Planificación")</f>
        <v>10</v>
      </c>
      <c r="C226" s="156">
        <f t="shared" si="18"/>
        <v>9.9800399201596807E-3</v>
      </c>
    </row>
    <row r="227" spans="1:3" ht="60" customHeight="1">
      <c r="A227" s="203" t="s">
        <v>4549</v>
      </c>
      <c r="B227" s="155">
        <f>COUNTIF('Empresas Propiedad del Estado'!T$2:T$1005,"Ministerio del Poder Popular del Despacho de la Presidencia y Seguimiento de la Gestión de Gobierno")</f>
        <v>2</v>
      </c>
      <c r="C227" s="156">
        <f t="shared" si="18"/>
        <v>1.996007984031936E-3</v>
      </c>
    </row>
    <row r="228" spans="1:3" ht="34.5" customHeight="1">
      <c r="A228" s="203" t="s">
        <v>601</v>
      </c>
      <c r="B228" s="155">
        <f>COUNTIF('Empresas Propiedad del Estado'!T$2:T$1005,"Ministerio del Poder Popular para el Comercio Nacional ")</f>
        <v>2</v>
      </c>
      <c r="C228" s="156">
        <f t="shared" si="18"/>
        <v>1.996007984031936E-3</v>
      </c>
    </row>
    <row r="229" spans="1:3" ht="28.5" customHeight="1">
      <c r="A229" s="203" t="s">
        <v>2107</v>
      </c>
      <c r="B229" s="155">
        <f>COUNTIF('Empresas Propiedad del Estado'!T$2:T$1005,"Ministerio del Poder Popular para el Ecosocialismo")</f>
        <v>3</v>
      </c>
      <c r="C229" s="156">
        <f t="shared" si="18"/>
        <v>2.9940119760479044E-3</v>
      </c>
    </row>
    <row r="230" spans="1:3">
      <c r="A230" s="203" t="s">
        <v>536</v>
      </c>
      <c r="B230" s="155">
        <f>COUNTIF('Empresas Propiedad del Estado'!T$2:T$1005,"Ministerio del Poder Popular para el Proceso Social de Trabajo")</f>
        <v>22</v>
      </c>
      <c r="C230" s="156">
        <f t="shared" si="18"/>
        <v>2.1956087824351298E-2</v>
      </c>
    </row>
    <row r="231" spans="1:3" ht="48" customHeight="1">
      <c r="A231" s="203" t="s">
        <v>8306</v>
      </c>
      <c r="B231" s="155">
        <f>COUNTIF('Empresas Propiedad del Estado'!T$2:T$1005,"Ministerio del Poder Popular para el Proceso Social de Trabajo y Ministerio del Poder Popular de Petróleo")</f>
        <v>2</v>
      </c>
      <c r="C231" s="156">
        <f t="shared" si="18"/>
        <v>1.996007984031936E-3</v>
      </c>
    </row>
    <row r="232" spans="1:3">
      <c r="A232" s="203" t="s">
        <v>211</v>
      </c>
      <c r="B232" s="155">
        <f>COUNTIF('Empresas Propiedad del Estado'!T$2:T$1005,"Ministerio del Poder Popular para el Transporte")</f>
        <v>41</v>
      </c>
      <c r="C232" s="156">
        <f t="shared" si="18"/>
        <v>4.0918163672654689E-2</v>
      </c>
    </row>
    <row r="233" spans="1:3">
      <c r="A233" s="203" t="s">
        <v>3326</v>
      </c>
      <c r="B233" s="155">
        <f>COUNTIF('Empresas Propiedad del Estado'!T$2:T$1005,"Ministerio del Poder Popular para el Turismo")</f>
        <v>19</v>
      </c>
      <c r="C233" s="156">
        <f t="shared" si="18"/>
        <v>1.8962075848303395E-2</v>
      </c>
    </row>
    <row r="234" spans="1:3" ht="30">
      <c r="A234" s="203" t="s">
        <v>8307</v>
      </c>
      <c r="B234" s="155">
        <f>COUNTIF('Empresas Propiedad del Estado'!T$2:T$1005,"Ministerio del Poder Popular para el Turismo y Gobernación del estado Aragua")</f>
        <v>1</v>
      </c>
      <c r="C234" s="156">
        <f t="shared" si="18"/>
        <v>9.9800399201596798E-4</v>
      </c>
    </row>
    <row r="235" spans="1:3" ht="30" customHeight="1">
      <c r="A235" s="203" t="s">
        <v>962</v>
      </c>
      <c r="B235" s="155">
        <f>COUNTIF('Empresas Propiedad del Estado'!T$2:T$1005,"Ministerio del Poder Popular para Hábitat y Vivienda")</f>
        <v>19</v>
      </c>
      <c r="C235" s="156">
        <f t="shared" si="18"/>
        <v>1.8962075848303395E-2</v>
      </c>
    </row>
    <row r="236" spans="1:3" ht="30">
      <c r="A236" s="203" t="s">
        <v>312</v>
      </c>
      <c r="B236" s="155">
        <f>COUNTIF('Empresas Propiedad del Estado'!T$2:T$1005,"Ministerio del Poder Popular para la Agricultura Productiva y Tierras")</f>
        <v>59</v>
      </c>
      <c r="C236" s="156">
        <f t="shared" si="18"/>
        <v>5.8882235528942117E-2</v>
      </c>
    </row>
    <row r="237" spans="1:3" ht="30.75" customHeight="1">
      <c r="A237" s="203" t="s">
        <v>1060</v>
      </c>
      <c r="B237" s="155">
        <f>COUNTIF('Empresas Propiedad del Estado'!T$2:T$1005,"Ministerio del Poder Popular para la Alimentación")</f>
        <v>30</v>
      </c>
      <c r="C237" s="156">
        <f t="shared" si="18"/>
        <v>2.9940119760479042E-2</v>
      </c>
    </row>
    <row r="238" spans="1:3">
      <c r="A238" s="203" t="s">
        <v>2062</v>
      </c>
      <c r="B238" s="155">
        <f>COUNTIF('Empresas Propiedad del Estado'!T$2:T$1005,"Ministerio del Poder Popular para la Ciencia y Tecnología")</f>
        <v>11</v>
      </c>
      <c r="C238" s="156">
        <f t="shared" si="18"/>
        <v>1.0978043912175649E-2</v>
      </c>
    </row>
    <row r="239" spans="1:3" ht="30">
      <c r="A239" s="203" t="s">
        <v>258</v>
      </c>
      <c r="B239" s="155">
        <f>COUNTIF('Empresas Propiedad del Estado'!T$2:T$1005,"Ministerio del Poder Popular para la Comunicación y la Información")</f>
        <v>15</v>
      </c>
      <c r="C239" s="156">
        <f t="shared" si="18"/>
        <v>1.4970059880239521E-2</v>
      </c>
    </row>
    <row r="240" spans="1:3">
      <c r="A240" s="203" t="s">
        <v>5890</v>
      </c>
      <c r="B240" s="155">
        <f>COUNTIF('Empresas Propiedad del Estado'!T$2:T$1005,"Ministerio del Poder Popular para la Cultura")</f>
        <v>1</v>
      </c>
      <c r="C240" s="156">
        <f t="shared" si="18"/>
        <v>9.9800399201596798E-4</v>
      </c>
    </row>
    <row r="241" spans="1:3">
      <c r="A241" s="203" t="s">
        <v>914</v>
      </c>
      <c r="B241" s="155">
        <f>COUNTIF('Empresas Propiedad del Estado'!T$2:T$1005,"Ministerio del Poder Popular para la Defensa")</f>
        <v>25</v>
      </c>
      <c r="C241" s="156">
        <f t="shared" si="18"/>
        <v>2.4950099800399202E-2</v>
      </c>
    </row>
    <row r="242" spans="1:3">
      <c r="A242" s="203" t="s">
        <v>2809</v>
      </c>
      <c r="B242" s="155">
        <f>COUNTIF('Empresas Propiedad del Estado'!T$2:T$1005,"Ministerio del Poder Popular para la Educación")</f>
        <v>1</v>
      </c>
      <c r="C242" s="156">
        <f t="shared" si="18"/>
        <v>9.9800399201596798E-4</v>
      </c>
    </row>
    <row r="243" spans="1:3" ht="32.25" customHeight="1">
      <c r="A243" s="203" t="s">
        <v>196</v>
      </c>
      <c r="B243" s="155">
        <f>COUNTIF('Empresas Propiedad del Estado'!T$2:T$1005,"Ministerio del Poder Popular para la Energía Eléctrica")</f>
        <v>20</v>
      </c>
      <c r="C243" s="156">
        <f t="shared" si="18"/>
        <v>1.9960079840319361E-2</v>
      </c>
    </row>
    <row r="244" spans="1:3">
      <c r="A244" s="203" t="s">
        <v>3078</v>
      </c>
      <c r="B244" s="155">
        <f>COUNTIF('Empresas Propiedad del Estado'!T$2:T$1005,"Ministerio del Poder Popular para la Juventud y el Deporte")</f>
        <v>1</v>
      </c>
      <c r="C244" s="156">
        <f t="shared" si="18"/>
        <v>9.9800399201596798E-4</v>
      </c>
    </row>
    <row r="245" spans="1:3" ht="30">
      <c r="A245" s="203" t="s">
        <v>892</v>
      </c>
      <c r="B245" s="155">
        <f>COUNTIF('Empresas Propiedad del Estado'!T$2:T$1005,"Ministerio del Poder Popular para la Mujer y la Igualdad de Género")</f>
        <v>1</v>
      </c>
      <c r="C245" s="156">
        <f t="shared" si="18"/>
        <v>9.9800399201596798E-4</v>
      </c>
    </row>
    <row r="246" spans="1:3">
      <c r="A246" s="203" t="s">
        <v>2032</v>
      </c>
      <c r="B246" s="155">
        <f>COUNTIF('Empresas Propiedad del Estado'!T$2:T$1005,"Ministerio del Poder Popular para la Salud")</f>
        <v>8</v>
      </c>
      <c r="C246" s="156">
        <f t="shared" si="18"/>
        <v>7.9840319361277438E-3</v>
      </c>
    </row>
    <row r="247" spans="1:3" ht="30">
      <c r="A247" s="203" t="s">
        <v>2650</v>
      </c>
      <c r="B247" s="155">
        <f>COUNTIF('Empresas Propiedad del Estado'!T$2:T$1005,"Ministerio del Poder Popular para las Comunas y los Movimientos Sociales")</f>
        <v>5</v>
      </c>
      <c r="C247" s="156">
        <f t="shared" si="18"/>
        <v>4.9900199600798403E-3</v>
      </c>
    </row>
    <row r="248" spans="1:3">
      <c r="A248" s="203" t="s">
        <v>938</v>
      </c>
      <c r="B248" s="155">
        <f>COUNTIF('Empresas Propiedad del Estado'!T$2:T$1005,"Ministerio del Poder Popular para Relaciones Exteriores")</f>
        <v>1</v>
      </c>
      <c r="C248" s="156">
        <f t="shared" ref="C248:C251" si="19">B248/B$1</f>
        <v>9.9800399201596798E-4</v>
      </c>
    </row>
    <row r="249" spans="1:3" ht="30">
      <c r="A249" s="203" t="s">
        <v>2682</v>
      </c>
      <c r="B249" s="155">
        <f>COUNTIF('Empresas Propiedad del Estado'!T$2:T$1005,"Ministerio del Poder Popular para Relaciones Interiores, Justicia y Paz")</f>
        <v>4</v>
      </c>
      <c r="C249" s="156">
        <f t="shared" si="19"/>
        <v>3.9920159680638719E-3</v>
      </c>
    </row>
    <row r="250" spans="1:3">
      <c r="A250" s="203" t="s">
        <v>2625</v>
      </c>
      <c r="B250" s="155">
        <f>COUNTIF('Empresas Propiedad del Estado'!T$2:T$1005,"Vicepresidencia de la República")</f>
        <v>6</v>
      </c>
      <c r="C250" s="156">
        <f t="shared" si="19"/>
        <v>5.9880239520958087E-3</v>
      </c>
    </row>
    <row r="251" spans="1:3">
      <c r="A251" s="203" t="s">
        <v>2597</v>
      </c>
      <c r="B251" s="155">
        <f>COUNTIF('Empresas Propiedad del Estado'!T$2:T$1005,"Vicepresidencia Sectorial para el Área Económica")</f>
        <v>5</v>
      </c>
      <c r="C251" s="156">
        <f t="shared" si="19"/>
        <v>4.9900199600798403E-3</v>
      </c>
    </row>
    <row r="252" spans="1:3">
      <c r="A252" s="204"/>
      <c r="B252" s="205">
        <f>SUM(B184:B251)</f>
        <v>1001</v>
      </c>
      <c r="C252" s="165">
        <f>SUM(C184:C251)</f>
        <v>0.99900199600798434</v>
      </c>
    </row>
  </sheetData>
  <autoFilter ref="AG1:AG85" xr:uid="{AB71FCA7-3AB0-4409-8444-656CE402847B}"/>
  <sortState ref="A183:C252">
    <sortCondition ref="B20"/>
  </sortState>
  <pageMargins left="0.7" right="0.7" top="0.75" bottom="0.75" header="0.3" footer="0.3"/>
  <pageSetup paperSize="9" orientation="portrait" r:id="rId1"/>
  <ignoredErrors>
    <ignoredError sqref="B7 B65 M7 M10 M14 T44 B101 B108 B113 B225 B237 B246" 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Empresas Propiedad del Estado</vt:lpstr>
      <vt:lpstr>Cálculos y gráficos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MARTHA</dc:creator>
  <cp:keywords/>
  <dc:description/>
  <cp:lastModifiedBy>Usuario</cp:lastModifiedBy>
  <cp:revision/>
  <dcterms:created xsi:type="dcterms:W3CDTF">2023-02-15T16:51:48Z</dcterms:created>
  <dcterms:modified xsi:type="dcterms:W3CDTF">2026-07-29T02:22:18Z</dcterms:modified>
  <cp:category/>
  <cp:contentStatus/>
</cp:coreProperties>
</file>